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\健康推進部\★01健康推進部-共有\☆14_データブック\01データブック\平成19～30年度\30年度\健康寿命算定（中山作成）\"/>
    </mc:Choice>
  </mc:AlternateContent>
  <bookViews>
    <workbookView xWindow="12225" yWindow="32760" windowWidth="12150" windowHeight="13515" activeTab="23"/>
  </bookViews>
  <sheets>
    <sheet name="宮崎市" sheetId="20" r:id="rId1"/>
    <sheet name="都城市" sheetId="21" r:id="rId2"/>
    <sheet name="延岡市" sheetId="22" r:id="rId3"/>
    <sheet name="日南市" sheetId="23" r:id="rId4"/>
    <sheet name="小林市" sheetId="24" r:id="rId5"/>
    <sheet name="日向市" sheetId="25" r:id="rId6"/>
    <sheet name="串間市" sheetId="26" r:id="rId7"/>
    <sheet name="西都市" sheetId="27" r:id="rId8"/>
    <sheet name="えびの市" sheetId="28" r:id="rId9"/>
    <sheet name="三股町" sheetId="29" r:id="rId10"/>
    <sheet name="高原町" sheetId="30" r:id="rId11"/>
    <sheet name="国富町" sheetId="31" r:id="rId12"/>
    <sheet name="綾町" sheetId="32" r:id="rId13"/>
    <sheet name="高鍋町" sheetId="33" r:id="rId14"/>
    <sheet name="新富町" sheetId="34" r:id="rId15"/>
    <sheet name="西米良村" sheetId="35" r:id="rId16"/>
    <sheet name="木城町" sheetId="36" r:id="rId17"/>
    <sheet name="川南町" sheetId="37" r:id="rId18"/>
    <sheet name="都農町" sheetId="38" r:id="rId19"/>
    <sheet name="門川町" sheetId="39" r:id="rId20"/>
    <sheet name="諸塚村" sheetId="40" r:id="rId21"/>
    <sheet name="椎葉村" sheetId="41" r:id="rId22"/>
    <sheet name="美郷町" sheetId="42" r:id="rId23"/>
    <sheet name="高千穂町" sheetId="43" r:id="rId24"/>
    <sheet name="日之影町" sheetId="44" r:id="rId25"/>
    <sheet name="五ヶ瀬町" sheetId="45" r:id="rId26"/>
  </sheets>
  <calcPr calcId="152511"/>
</workbook>
</file>

<file path=xl/calcChain.xml><?xml version="1.0" encoding="utf-8"?>
<calcChain xmlns="http://schemas.openxmlformats.org/spreadsheetml/2006/main">
  <c r="AH42" i="45" l="1"/>
  <c r="S42" i="45"/>
  <c r="AI42" i="45" s="1"/>
  <c r="Q42" i="45"/>
  <c r="P42" i="45"/>
  <c r="R42" i="45" s="1"/>
  <c r="S41" i="45"/>
  <c r="AI41" i="45" s="1"/>
  <c r="Q41" i="45"/>
  <c r="P41" i="45"/>
  <c r="O41" i="45"/>
  <c r="S40" i="45"/>
  <c r="AI40" i="45" s="1"/>
  <c r="Q40" i="45"/>
  <c r="P40" i="45"/>
  <c r="R40" i="45" s="1"/>
  <c r="T40" i="45" s="1"/>
  <c r="AH40" i="45" s="1"/>
  <c r="O40" i="45"/>
  <c r="S39" i="45"/>
  <c r="AI39" i="45" s="1"/>
  <c r="Q39" i="45"/>
  <c r="P39" i="45"/>
  <c r="O39" i="45"/>
  <c r="S38" i="45"/>
  <c r="AI38" i="45" s="1"/>
  <c r="Q38" i="45"/>
  <c r="P38" i="45"/>
  <c r="R38" i="45" s="1"/>
  <c r="T38" i="45" s="1"/>
  <c r="AH38" i="45" s="1"/>
  <c r="O38" i="45"/>
  <c r="S37" i="45"/>
  <c r="AI37" i="45" s="1"/>
  <c r="Q37" i="45"/>
  <c r="P37" i="45"/>
  <c r="O37" i="45"/>
  <c r="AH36" i="45"/>
  <c r="S36" i="45"/>
  <c r="AI36" i="45" s="1"/>
  <c r="Q36" i="45"/>
  <c r="P36" i="45"/>
  <c r="R36" i="45" s="1"/>
  <c r="T36" i="45" s="1"/>
  <c r="O36" i="45"/>
  <c r="S35" i="45"/>
  <c r="AI35" i="45" s="1"/>
  <c r="Q35" i="45"/>
  <c r="P35" i="45"/>
  <c r="O35" i="45"/>
  <c r="S34" i="45"/>
  <c r="AI34" i="45" s="1"/>
  <c r="Q34" i="45"/>
  <c r="P34" i="45"/>
  <c r="R34" i="45" s="1"/>
  <c r="T34" i="45" s="1"/>
  <c r="AH34" i="45" s="1"/>
  <c r="O34" i="45"/>
  <c r="AH33" i="45"/>
  <c r="S33" i="45"/>
  <c r="AI33" i="45" s="1"/>
  <c r="Q33" i="45"/>
  <c r="P33" i="45"/>
  <c r="O33" i="45"/>
  <c r="AH32" i="45"/>
  <c r="S32" i="45"/>
  <c r="AI32" i="45" s="1"/>
  <c r="Q32" i="45"/>
  <c r="P32" i="45"/>
  <c r="R32" i="45" s="1"/>
  <c r="T32" i="45" s="1"/>
  <c r="O32" i="45"/>
  <c r="AH31" i="45"/>
  <c r="S31" i="45"/>
  <c r="AI31" i="45" s="1"/>
  <c r="Q31" i="45"/>
  <c r="P31" i="45"/>
  <c r="O31" i="45"/>
  <c r="AH30" i="45"/>
  <c r="S30" i="45"/>
  <c r="AI30" i="45" s="1"/>
  <c r="Q30" i="45"/>
  <c r="P30" i="45"/>
  <c r="R30" i="45" s="1"/>
  <c r="T30" i="45" s="1"/>
  <c r="O30" i="45"/>
  <c r="AH29" i="45"/>
  <c r="S29" i="45"/>
  <c r="AI29" i="45" s="1"/>
  <c r="Q29" i="45"/>
  <c r="P29" i="45"/>
  <c r="O29" i="45"/>
  <c r="AH28" i="45"/>
  <c r="S28" i="45"/>
  <c r="AI28" i="45" s="1"/>
  <c r="Q28" i="45"/>
  <c r="P28" i="45"/>
  <c r="R28" i="45" s="1"/>
  <c r="T28" i="45" s="1"/>
  <c r="O28" i="45"/>
  <c r="AH27" i="45"/>
  <c r="S27" i="45"/>
  <c r="AI27" i="45" s="1"/>
  <c r="Q27" i="45"/>
  <c r="P27" i="45"/>
  <c r="O27" i="45"/>
  <c r="AH26" i="45"/>
  <c r="S26" i="45"/>
  <c r="AI26" i="45" s="1"/>
  <c r="Q26" i="45"/>
  <c r="P26" i="45"/>
  <c r="R26" i="45" s="1"/>
  <c r="T26" i="45" s="1"/>
  <c r="O26" i="45"/>
  <c r="AH25" i="45"/>
  <c r="S25" i="45"/>
  <c r="AI25" i="45" s="1"/>
  <c r="Q25" i="45"/>
  <c r="P25" i="45"/>
  <c r="R25" i="45" s="1"/>
  <c r="T25" i="45" s="1"/>
  <c r="O25" i="45"/>
  <c r="AH24" i="45"/>
  <c r="S24" i="45"/>
  <c r="Q24" i="45"/>
  <c r="P24" i="45"/>
  <c r="R24" i="45" s="1"/>
  <c r="AK24" i="45" s="1"/>
  <c r="AI23" i="45"/>
  <c r="S23" i="45"/>
  <c r="Q23" i="45"/>
  <c r="P23" i="45"/>
  <c r="R23" i="45" s="1"/>
  <c r="T23" i="45" s="1"/>
  <c r="AH23" i="45" s="1"/>
  <c r="O23" i="45"/>
  <c r="AI22" i="45"/>
  <c r="S22" i="45"/>
  <c r="Q22" i="45"/>
  <c r="P22" i="45"/>
  <c r="R22" i="45" s="1"/>
  <c r="T22" i="45" s="1"/>
  <c r="AH22" i="45" s="1"/>
  <c r="O22" i="45"/>
  <c r="AI21" i="45"/>
  <c r="S21" i="45"/>
  <c r="Q21" i="45"/>
  <c r="P21" i="45"/>
  <c r="R21" i="45" s="1"/>
  <c r="T21" i="45" s="1"/>
  <c r="AH21" i="45" s="1"/>
  <c r="O21" i="45"/>
  <c r="AI20" i="45"/>
  <c r="S20" i="45"/>
  <c r="Q20" i="45"/>
  <c r="P20" i="45"/>
  <c r="R20" i="45" s="1"/>
  <c r="T20" i="45" s="1"/>
  <c r="AH20" i="45" s="1"/>
  <c r="O20" i="45"/>
  <c r="AI19" i="45"/>
  <c r="S19" i="45"/>
  <c r="Q19" i="45"/>
  <c r="P19" i="45"/>
  <c r="R19" i="45" s="1"/>
  <c r="T19" i="45" s="1"/>
  <c r="AH19" i="45" s="1"/>
  <c r="O19" i="45"/>
  <c r="AI18" i="45"/>
  <c r="AH18" i="45"/>
  <c r="S18" i="45"/>
  <c r="Q18" i="45"/>
  <c r="P18" i="45"/>
  <c r="R18" i="45" s="1"/>
  <c r="T18" i="45" s="1"/>
  <c r="O18" i="45"/>
  <c r="AI17" i="45"/>
  <c r="S17" i="45"/>
  <c r="Q17" i="45"/>
  <c r="P17" i="45"/>
  <c r="R17" i="45" s="1"/>
  <c r="T17" i="45" s="1"/>
  <c r="AH17" i="45" s="1"/>
  <c r="O17" i="45"/>
  <c r="AI16" i="45"/>
  <c r="AH16" i="45"/>
  <c r="S16" i="45"/>
  <c r="Q16" i="45"/>
  <c r="P16" i="45"/>
  <c r="R16" i="45" s="1"/>
  <c r="T16" i="45" s="1"/>
  <c r="O16" i="45"/>
  <c r="AI15" i="45"/>
  <c r="S15" i="45"/>
  <c r="Q15" i="45"/>
  <c r="P15" i="45"/>
  <c r="R15" i="45" s="1"/>
  <c r="T15" i="45" s="1"/>
  <c r="AH15" i="45" s="1"/>
  <c r="O15" i="45"/>
  <c r="AI14" i="45"/>
  <c r="AH14" i="45"/>
  <c r="S14" i="45"/>
  <c r="Q14" i="45"/>
  <c r="P14" i="45"/>
  <c r="R14" i="45" s="1"/>
  <c r="T14" i="45" s="1"/>
  <c r="O14" i="45"/>
  <c r="AI13" i="45"/>
  <c r="AH13" i="45"/>
  <c r="S13" i="45"/>
  <c r="Q13" i="45"/>
  <c r="P13" i="45"/>
  <c r="R13" i="45" s="1"/>
  <c r="T13" i="45" s="1"/>
  <c r="O13" i="45"/>
  <c r="AI12" i="45"/>
  <c r="S12" i="45"/>
  <c r="Q12" i="45"/>
  <c r="P12" i="45"/>
  <c r="R12" i="45" s="1"/>
  <c r="T12" i="45" s="1"/>
  <c r="AH12" i="45" s="1"/>
  <c r="O12" i="45"/>
  <c r="AI11" i="45"/>
  <c r="AH11" i="45"/>
  <c r="S11" i="45"/>
  <c r="Q11" i="45"/>
  <c r="P11" i="45"/>
  <c r="R11" i="45" s="1"/>
  <c r="T11" i="45" s="1"/>
  <c r="O11" i="45"/>
  <c r="AI10" i="45"/>
  <c r="AH10" i="45"/>
  <c r="S10" i="45"/>
  <c r="Q10" i="45"/>
  <c r="P10" i="45"/>
  <c r="R10" i="45" s="1"/>
  <c r="T10" i="45" s="1"/>
  <c r="O10" i="45"/>
  <c r="AI9" i="45"/>
  <c r="AH9" i="45"/>
  <c r="S9" i="45"/>
  <c r="Q9" i="45"/>
  <c r="P9" i="45"/>
  <c r="R9" i="45" s="1"/>
  <c r="T9" i="45" s="1"/>
  <c r="O9" i="45"/>
  <c r="AI8" i="45"/>
  <c r="AH8" i="45"/>
  <c r="S8" i="45"/>
  <c r="Q8" i="45"/>
  <c r="P8" i="45"/>
  <c r="R8" i="45" s="1"/>
  <c r="T8" i="45" s="1"/>
  <c r="O8" i="45"/>
  <c r="AH7" i="45"/>
  <c r="S7" i="45"/>
  <c r="AI7" i="45" s="1"/>
  <c r="Q7" i="45"/>
  <c r="P7" i="45"/>
  <c r="O7" i="45"/>
  <c r="AO24" i="45" l="1"/>
  <c r="AO42" i="45"/>
  <c r="AK42" i="45"/>
  <c r="AM42" i="45"/>
  <c r="R7" i="45"/>
  <c r="T7" i="45" s="1"/>
  <c r="V25" i="45"/>
  <c r="U26" i="45"/>
  <c r="AI24" i="45"/>
  <c r="AM24" i="45"/>
  <c r="R27" i="45"/>
  <c r="T27" i="45" s="1"/>
  <c r="R29" i="45"/>
  <c r="T29" i="45" s="1"/>
  <c r="R31" i="45"/>
  <c r="T31" i="45" s="1"/>
  <c r="R33" i="45"/>
  <c r="T33" i="45" s="1"/>
  <c r="R35" i="45"/>
  <c r="T35" i="45" s="1"/>
  <c r="AH35" i="45" s="1"/>
  <c r="R37" i="45"/>
  <c r="T37" i="45" s="1"/>
  <c r="AH37" i="45" s="1"/>
  <c r="R39" i="45"/>
  <c r="T39" i="45" s="1"/>
  <c r="AH39" i="45" s="1"/>
  <c r="R41" i="45"/>
  <c r="T41" i="45" s="1"/>
  <c r="AH41" i="45" s="1"/>
  <c r="AH42" i="44"/>
  <c r="S42" i="44"/>
  <c r="AI42" i="44" s="1"/>
  <c r="Q42" i="44"/>
  <c r="P42" i="44"/>
  <c r="R42" i="44" s="1"/>
  <c r="S41" i="44"/>
  <c r="AI41" i="44" s="1"/>
  <c r="Q41" i="44"/>
  <c r="P41" i="44"/>
  <c r="O41" i="44"/>
  <c r="S40" i="44"/>
  <c r="AI40" i="44" s="1"/>
  <c r="Q40" i="44"/>
  <c r="P40" i="44"/>
  <c r="R40" i="44" s="1"/>
  <c r="T40" i="44" s="1"/>
  <c r="AH40" i="44" s="1"/>
  <c r="O40" i="44"/>
  <c r="S39" i="44"/>
  <c r="AI39" i="44" s="1"/>
  <c r="Q39" i="44"/>
  <c r="P39" i="44"/>
  <c r="O39" i="44"/>
  <c r="S38" i="44"/>
  <c r="AI38" i="44" s="1"/>
  <c r="Q38" i="44"/>
  <c r="P38" i="44"/>
  <c r="R38" i="44" s="1"/>
  <c r="T38" i="44" s="1"/>
  <c r="AH38" i="44" s="1"/>
  <c r="O38" i="44"/>
  <c r="S37" i="44"/>
  <c r="AI37" i="44" s="1"/>
  <c r="Q37" i="44"/>
  <c r="P37" i="44"/>
  <c r="O37" i="44"/>
  <c r="S36" i="44"/>
  <c r="AI36" i="44" s="1"/>
  <c r="Q36" i="44"/>
  <c r="P36" i="44"/>
  <c r="R36" i="44" s="1"/>
  <c r="T36" i="44" s="1"/>
  <c r="AH36" i="44" s="1"/>
  <c r="O36" i="44"/>
  <c r="AH35" i="44"/>
  <c r="S35" i="44"/>
  <c r="AI35" i="44" s="1"/>
  <c r="Q35" i="44"/>
  <c r="P35" i="44"/>
  <c r="O35" i="44"/>
  <c r="AH34" i="44"/>
  <c r="S34" i="44"/>
  <c r="AI34" i="44" s="1"/>
  <c r="Q34" i="44"/>
  <c r="P34" i="44"/>
  <c r="R34" i="44" s="1"/>
  <c r="T34" i="44" s="1"/>
  <c r="O34" i="44"/>
  <c r="AH33" i="44"/>
  <c r="S33" i="44"/>
  <c r="AI33" i="44" s="1"/>
  <c r="Q33" i="44"/>
  <c r="P33" i="44"/>
  <c r="O33" i="44"/>
  <c r="AH32" i="44"/>
  <c r="S32" i="44"/>
  <c r="AI32" i="44" s="1"/>
  <c r="Q32" i="44"/>
  <c r="P32" i="44"/>
  <c r="R32" i="44" s="1"/>
  <c r="T32" i="44" s="1"/>
  <c r="O32" i="44"/>
  <c r="AH31" i="44"/>
  <c r="S31" i="44"/>
  <c r="AI31" i="44" s="1"/>
  <c r="Q31" i="44"/>
  <c r="P31" i="44"/>
  <c r="O31" i="44"/>
  <c r="S30" i="44"/>
  <c r="AI30" i="44" s="1"/>
  <c r="Q30" i="44"/>
  <c r="P30" i="44"/>
  <c r="R30" i="44" s="1"/>
  <c r="T30" i="44" s="1"/>
  <c r="AH30" i="44" s="1"/>
  <c r="O30" i="44"/>
  <c r="AH29" i="44"/>
  <c r="S29" i="44"/>
  <c r="AI29" i="44" s="1"/>
  <c r="Q29" i="44"/>
  <c r="P29" i="44"/>
  <c r="O29" i="44"/>
  <c r="AH28" i="44"/>
  <c r="S28" i="44"/>
  <c r="AI28" i="44" s="1"/>
  <c r="Q28" i="44"/>
  <c r="P28" i="44"/>
  <c r="R28" i="44" s="1"/>
  <c r="T28" i="44" s="1"/>
  <c r="O28" i="44"/>
  <c r="AH27" i="44"/>
  <c r="S27" i="44"/>
  <c r="AI27" i="44" s="1"/>
  <c r="Q27" i="44"/>
  <c r="P27" i="44"/>
  <c r="O27" i="44"/>
  <c r="AH26" i="44"/>
  <c r="S26" i="44"/>
  <c r="AI26" i="44" s="1"/>
  <c r="Q26" i="44"/>
  <c r="P26" i="44"/>
  <c r="R26" i="44" s="1"/>
  <c r="T26" i="44" s="1"/>
  <c r="O26" i="44"/>
  <c r="AH25" i="44"/>
  <c r="S25" i="44"/>
  <c r="AI25" i="44" s="1"/>
  <c r="Q25" i="44"/>
  <c r="P25" i="44"/>
  <c r="R25" i="44" s="1"/>
  <c r="T25" i="44" s="1"/>
  <c r="O25" i="44"/>
  <c r="AH24" i="44"/>
  <c r="S24" i="44"/>
  <c r="Q24" i="44"/>
  <c r="P24" i="44"/>
  <c r="R24" i="44" s="1"/>
  <c r="AK24" i="44" s="1"/>
  <c r="AI23" i="44"/>
  <c r="S23" i="44"/>
  <c r="Q23" i="44"/>
  <c r="P23" i="44"/>
  <c r="R23" i="44" s="1"/>
  <c r="T23" i="44" s="1"/>
  <c r="AH23" i="44" s="1"/>
  <c r="O23" i="44"/>
  <c r="AI22" i="44"/>
  <c r="S22" i="44"/>
  <c r="Q22" i="44"/>
  <c r="P22" i="44"/>
  <c r="R22" i="44" s="1"/>
  <c r="T22" i="44" s="1"/>
  <c r="AH22" i="44" s="1"/>
  <c r="O22" i="44"/>
  <c r="AI21" i="44"/>
  <c r="S21" i="44"/>
  <c r="Q21" i="44"/>
  <c r="P21" i="44"/>
  <c r="R21" i="44" s="1"/>
  <c r="T21" i="44" s="1"/>
  <c r="AH21" i="44" s="1"/>
  <c r="O21" i="44"/>
  <c r="AI20" i="44"/>
  <c r="S20" i="44"/>
  <c r="Q20" i="44"/>
  <c r="P20" i="44"/>
  <c r="R20" i="44" s="1"/>
  <c r="T20" i="44" s="1"/>
  <c r="AH20" i="44" s="1"/>
  <c r="O20" i="44"/>
  <c r="AI19" i="44"/>
  <c r="S19" i="44"/>
  <c r="Q19" i="44"/>
  <c r="P19" i="44"/>
  <c r="R19" i="44" s="1"/>
  <c r="T19" i="44" s="1"/>
  <c r="AH19" i="44" s="1"/>
  <c r="O19" i="44"/>
  <c r="AI18" i="44"/>
  <c r="S18" i="44"/>
  <c r="Q18" i="44"/>
  <c r="P18" i="44"/>
  <c r="R18" i="44" s="1"/>
  <c r="T18" i="44" s="1"/>
  <c r="AH18" i="44" s="1"/>
  <c r="O18" i="44"/>
  <c r="AI17" i="44"/>
  <c r="S17" i="44"/>
  <c r="Q17" i="44"/>
  <c r="P17" i="44"/>
  <c r="R17" i="44" s="1"/>
  <c r="T17" i="44" s="1"/>
  <c r="AH17" i="44" s="1"/>
  <c r="O17" i="44"/>
  <c r="AI16" i="44"/>
  <c r="S16" i="44"/>
  <c r="Q16" i="44"/>
  <c r="P16" i="44"/>
  <c r="R16" i="44" s="1"/>
  <c r="T16" i="44" s="1"/>
  <c r="AH16" i="44" s="1"/>
  <c r="O16" i="44"/>
  <c r="AI15" i="44"/>
  <c r="AH15" i="44"/>
  <c r="S15" i="44"/>
  <c r="Q15" i="44"/>
  <c r="P15" i="44"/>
  <c r="R15" i="44" s="1"/>
  <c r="T15" i="44" s="1"/>
  <c r="O15" i="44"/>
  <c r="AI14" i="44"/>
  <c r="AH14" i="44"/>
  <c r="S14" i="44"/>
  <c r="Q14" i="44"/>
  <c r="P14" i="44"/>
  <c r="R14" i="44" s="1"/>
  <c r="T14" i="44" s="1"/>
  <c r="O14" i="44"/>
  <c r="AI13" i="44"/>
  <c r="AH13" i="44"/>
  <c r="S13" i="44"/>
  <c r="Q13" i="44"/>
  <c r="P13" i="44"/>
  <c r="R13" i="44" s="1"/>
  <c r="T13" i="44" s="1"/>
  <c r="O13" i="44"/>
  <c r="AI12" i="44"/>
  <c r="AH12" i="44"/>
  <c r="S12" i="44"/>
  <c r="Q12" i="44"/>
  <c r="P12" i="44"/>
  <c r="R12" i="44" s="1"/>
  <c r="T12" i="44" s="1"/>
  <c r="O12" i="44"/>
  <c r="AI11" i="44"/>
  <c r="AH11" i="44"/>
  <c r="S11" i="44"/>
  <c r="Q11" i="44"/>
  <c r="P11" i="44"/>
  <c r="R11" i="44" s="1"/>
  <c r="T11" i="44" s="1"/>
  <c r="O11" i="44"/>
  <c r="AI10" i="44"/>
  <c r="AH10" i="44"/>
  <c r="S10" i="44"/>
  <c r="Q10" i="44"/>
  <c r="P10" i="44"/>
  <c r="R10" i="44" s="1"/>
  <c r="T10" i="44" s="1"/>
  <c r="O10" i="44"/>
  <c r="AI9" i="44"/>
  <c r="AH9" i="44"/>
  <c r="S9" i="44"/>
  <c r="Q9" i="44"/>
  <c r="P9" i="44"/>
  <c r="R9" i="44" s="1"/>
  <c r="T9" i="44" s="1"/>
  <c r="O9" i="44"/>
  <c r="AI8" i="44"/>
  <c r="AH8" i="44"/>
  <c r="S8" i="44"/>
  <c r="Q8" i="44"/>
  <c r="P8" i="44"/>
  <c r="R8" i="44" s="1"/>
  <c r="T8" i="44" s="1"/>
  <c r="O8" i="44"/>
  <c r="AI7" i="44"/>
  <c r="S7" i="44"/>
  <c r="Q7" i="44"/>
  <c r="P7" i="44"/>
  <c r="O7" i="44"/>
  <c r="V26" i="45" l="1"/>
  <c r="U27" i="45"/>
  <c r="U8" i="45"/>
  <c r="V7" i="45"/>
  <c r="Z25" i="45"/>
  <c r="X25" i="45"/>
  <c r="AO42" i="44"/>
  <c r="AK42" i="44"/>
  <c r="AM42" i="44"/>
  <c r="R7" i="44"/>
  <c r="T7" i="44" s="1"/>
  <c r="V25" i="44"/>
  <c r="U26" i="44"/>
  <c r="AI24" i="44"/>
  <c r="AO24" i="44" s="1"/>
  <c r="R27" i="44"/>
  <c r="T27" i="44" s="1"/>
  <c r="R29" i="44"/>
  <c r="T29" i="44" s="1"/>
  <c r="R31" i="44"/>
  <c r="T31" i="44" s="1"/>
  <c r="R33" i="44"/>
  <c r="T33" i="44" s="1"/>
  <c r="R35" i="44"/>
  <c r="T35" i="44" s="1"/>
  <c r="R37" i="44"/>
  <c r="T37" i="44" s="1"/>
  <c r="AH37" i="44" s="1"/>
  <c r="R39" i="44"/>
  <c r="T39" i="44" s="1"/>
  <c r="AH39" i="44" s="1"/>
  <c r="R41" i="44"/>
  <c r="T41" i="44" s="1"/>
  <c r="AH41" i="44" s="1"/>
  <c r="AH42" i="43"/>
  <c r="S42" i="43"/>
  <c r="Q42" i="43"/>
  <c r="P42" i="43"/>
  <c r="R42" i="43" s="1"/>
  <c r="AK42" i="43" s="1"/>
  <c r="S41" i="43"/>
  <c r="AI41" i="43" s="1"/>
  <c r="Q41" i="43"/>
  <c r="P41" i="43"/>
  <c r="R41" i="43" s="1"/>
  <c r="T41" i="43" s="1"/>
  <c r="AH41" i="43" s="1"/>
  <c r="O41" i="43"/>
  <c r="S40" i="43"/>
  <c r="AI40" i="43" s="1"/>
  <c r="Q40" i="43"/>
  <c r="P40" i="43"/>
  <c r="R40" i="43" s="1"/>
  <c r="T40" i="43" s="1"/>
  <c r="AH40" i="43" s="1"/>
  <c r="O40" i="43"/>
  <c r="S39" i="43"/>
  <c r="AI39" i="43" s="1"/>
  <c r="Q39" i="43"/>
  <c r="P39" i="43"/>
  <c r="R39" i="43" s="1"/>
  <c r="T39" i="43" s="1"/>
  <c r="AH39" i="43" s="1"/>
  <c r="O39" i="43"/>
  <c r="S38" i="43"/>
  <c r="AI38" i="43" s="1"/>
  <c r="Q38" i="43"/>
  <c r="P38" i="43"/>
  <c r="R38" i="43" s="1"/>
  <c r="T38" i="43" s="1"/>
  <c r="AH38" i="43" s="1"/>
  <c r="O38" i="43"/>
  <c r="S37" i="43"/>
  <c r="AI37" i="43" s="1"/>
  <c r="Q37" i="43"/>
  <c r="P37" i="43"/>
  <c r="R37" i="43" s="1"/>
  <c r="T37" i="43" s="1"/>
  <c r="AH37" i="43" s="1"/>
  <c r="O37" i="43"/>
  <c r="AH36" i="43"/>
  <c r="S36" i="43"/>
  <c r="AI36" i="43" s="1"/>
  <c r="Q36" i="43"/>
  <c r="P36" i="43"/>
  <c r="R36" i="43" s="1"/>
  <c r="T36" i="43" s="1"/>
  <c r="O36" i="43"/>
  <c r="S35" i="43"/>
  <c r="AI35" i="43" s="1"/>
  <c r="Q35" i="43"/>
  <c r="P35" i="43"/>
  <c r="R35" i="43" s="1"/>
  <c r="T35" i="43" s="1"/>
  <c r="AH35" i="43" s="1"/>
  <c r="O35" i="43"/>
  <c r="S34" i="43"/>
  <c r="AI34" i="43" s="1"/>
  <c r="Q34" i="43"/>
  <c r="P34" i="43"/>
  <c r="R34" i="43" s="1"/>
  <c r="T34" i="43" s="1"/>
  <c r="AH34" i="43" s="1"/>
  <c r="O34" i="43"/>
  <c r="S33" i="43"/>
  <c r="AI33" i="43" s="1"/>
  <c r="Q33" i="43"/>
  <c r="P33" i="43"/>
  <c r="R33" i="43" s="1"/>
  <c r="T33" i="43" s="1"/>
  <c r="AH33" i="43" s="1"/>
  <c r="O33" i="43"/>
  <c r="AH32" i="43"/>
  <c r="S32" i="43"/>
  <c r="AI32" i="43" s="1"/>
  <c r="Q32" i="43"/>
  <c r="P32" i="43"/>
  <c r="R32" i="43" s="1"/>
  <c r="T32" i="43" s="1"/>
  <c r="O32" i="43"/>
  <c r="S31" i="43"/>
  <c r="AI31" i="43" s="1"/>
  <c r="Q31" i="43"/>
  <c r="P31" i="43"/>
  <c r="R31" i="43" s="1"/>
  <c r="T31" i="43" s="1"/>
  <c r="AH31" i="43" s="1"/>
  <c r="O31" i="43"/>
  <c r="AH30" i="43"/>
  <c r="S30" i="43"/>
  <c r="AI30" i="43" s="1"/>
  <c r="Q30" i="43"/>
  <c r="P30" i="43"/>
  <c r="R30" i="43" s="1"/>
  <c r="T30" i="43" s="1"/>
  <c r="O30" i="43"/>
  <c r="AH29" i="43"/>
  <c r="S29" i="43"/>
  <c r="AI29" i="43" s="1"/>
  <c r="Q29" i="43"/>
  <c r="P29" i="43"/>
  <c r="R29" i="43" s="1"/>
  <c r="T29" i="43" s="1"/>
  <c r="O29" i="43"/>
  <c r="AH28" i="43"/>
  <c r="S28" i="43"/>
  <c r="AI28" i="43" s="1"/>
  <c r="Q28" i="43"/>
  <c r="P28" i="43"/>
  <c r="R28" i="43" s="1"/>
  <c r="T28" i="43" s="1"/>
  <c r="O28" i="43"/>
  <c r="AH27" i="43"/>
  <c r="S27" i="43"/>
  <c r="AI27" i="43" s="1"/>
  <c r="Q27" i="43"/>
  <c r="P27" i="43"/>
  <c r="R27" i="43" s="1"/>
  <c r="T27" i="43" s="1"/>
  <c r="O27" i="43"/>
  <c r="AH26" i="43"/>
  <c r="S26" i="43"/>
  <c r="AI26" i="43" s="1"/>
  <c r="Q26" i="43"/>
  <c r="P26" i="43"/>
  <c r="R26" i="43" s="1"/>
  <c r="T26" i="43" s="1"/>
  <c r="O26" i="43"/>
  <c r="AH25" i="43"/>
  <c r="S25" i="43"/>
  <c r="AI25" i="43" s="1"/>
  <c r="Q25" i="43"/>
  <c r="P25" i="43"/>
  <c r="R25" i="43" s="1"/>
  <c r="T25" i="43" s="1"/>
  <c r="O25" i="43"/>
  <c r="AH24" i="43"/>
  <c r="S24" i="43"/>
  <c r="AI24" i="43" s="1"/>
  <c r="Q24" i="43"/>
  <c r="P24" i="43"/>
  <c r="R24" i="43" s="1"/>
  <c r="S23" i="43"/>
  <c r="AI23" i="43" s="1"/>
  <c r="Q23" i="43"/>
  <c r="P23" i="43"/>
  <c r="R23" i="43" s="1"/>
  <c r="T23" i="43" s="1"/>
  <c r="AH23" i="43" s="1"/>
  <c r="O23" i="43"/>
  <c r="S22" i="43"/>
  <c r="AI22" i="43" s="1"/>
  <c r="Q22" i="43"/>
  <c r="P22" i="43"/>
  <c r="R22" i="43" s="1"/>
  <c r="T22" i="43" s="1"/>
  <c r="AH22" i="43" s="1"/>
  <c r="O22" i="43"/>
  <c r="S21" i="43"/>
  <c r="AI21" i="43" s="1"/>
  <c r="Q21" i="43"/>
  <c r="P21" i="43"/>
  <c r="R21" i="43" s="1"/>
  <c r="T21" i="43" s="1"/>
  <c r="AH21" i="43" s="1"/>
  <c r="O21" i="43"/>
  <c r="S20" i="43"/>
  <c r="AI20" i="43" s="1"/>
  <c r="Q20" i="43"/>
  <c r="P20" i="43"/>
  <c r="O20" i="43"/>
  <c r="S19" i="43"/>
  <c r="AI19" i="43" s="1"/>
  <c r="Q19" i="43"/>
  <c r="P19" i="43"/>
  <c r="R19" i="43" s="1"/>
  <c r="T19" i="43" s="1"/>
  <c r="AH19" i="43" s="1"/>
  <c r="O19" i="43"/>
  <c r="S18" i="43"/>
  <c r="AI18" i="43" s="1"/>
  <c r="Q18" i="43"/>
  <c r="P18" i="43"/>
  <c r="O18" i="43"/>
  <c r="AI17" i="43"/>
  <c r="S17" i="43"/>
  <c r="Q17" i="43"/>
  <c r="P17" i="43"/>
  <c r="R17" i="43" s="1"/>
  <c r="T17" i="43" s="1"/>
  <c r="AH17" i="43" s="1"/>
  <c r="O17" i="43"/>
  <c r="AI16" i="43"/>
  <c r="S16" i="43"/>
  <c r="Q16" i="43"/>
  <c r="P16" i="43"/>
  <c r="R16" i="43" s="1"/>
  <c r="T16" i="43" s="1"/>
  <c r="AH16" i="43" s="1"/>
  <c r="O16" i="43"/>
  <c r="AI15" i="43"/>
  <c r="AH15" i="43"/>
  <c r="S15" i="43"/>
  <c r="Q15" i="43"/>
  <c r="P15" i="43"/>
  <c r="R15" i="43" s="1"/>
  <c r="T15" i="43" s="1"/>
  <c r="O15" i="43"/>
  <c r="AI14" i="43"/>
  <c r="S14" i="43"/>
  <c r="Q14" i="43"/>
  <c r="P14" i="43"/>
  <c r="R14" i="43" s="1"/>
  <c r="T14" i="43" s="1"/>
  <c r="AH14" i="43" s="1"/>
  <c r="O14" i="43"/>
  <c r="AI13" i="43"/>
  <c r="S13" i="43"/>
  <c r="Q13" i="43"/>
  <c r="P13" i="43"/>
  <c r="R13" i="43" s="1"/>
  <c r="T13" i="43" s="1"/>
  <c r="AH13" i="43" s="1"/>
  <c r="O13" i="43"/>
  <c r="AI12" i="43"/>
  <c r="AH12" i="43"/>
  <c r="S12" i="43"/>
  <c r="Q12" i="43"/>
  <c r="P12" i="43"/>
  <c r="R12" i="43" s="1"/>
  <c r="T12" i="43" s="1"/>
  <c r="O12" i="43"/>
  <c r="AI11" i="43"/>
  <c r="AH11" i="43"/>
  <c r="S11" i="43"/>
  <c r="Q11" i="43"/>
  <c r="P11" i="43"/>
  <c r="R11" i="43" s="1"/>
  <c r="T11" i="43" s="1"/>
  <c r="O11" i="43"/>
  <c r="AI10" i="43"/>
  <c r="AH10" i="43"/>
  <c r="S10" i="43"/>
  <c r="Q10" i="43"/>
  <c r="P10" i="43"/>
  <c r="R10" i="43" s="1"/>
  <c r="T10" i="43" s="1"/>
  <c r="O10" i="43"/>
  <c r="AI9" i="43"/>
  <c r="AH9" i="43"/>
  <c r="S9" i="43"/>
  <c r="Q9" i="43"/>
  <c r="P9" i="43"/>
  <c r="R9" i="43" s="1"/>
  <c r="T9" i="43" s="1"/>
  <c r="O9" i="43"/>
  <c r="AI8" i="43"/>
  <c r="AH8" i="43"/>
  <c r="S8" i="43"/>
  <c r="Q8" i="43"/>
  <c r="P8" i="43"/>
  <c r="R8" i="43" s="1"/>
  <c r="T8" i="43" s="1"/>
  <c r="O8" i="43"/>
  <c r="AH7" i="43"/>
  <c r="S7" i="43"/>
  <c r="AI7" i="43" s="1"/>
  <c r="Q7" i="43"/>
  <c r="P7" i="43"/>
  <c r="R7" i="43" s="1"/>
  <c r="T7" i="43" s="1"/>
  <c r="O7" i="43"/>
  <c r="X7" i="45" l="1"/>
  <c r="Z7" i="45"/>
  <c r="V27" i="45"/>
  <c r="U28" i="45"/>
  <c r="Z26" i="45"/>
  <c r="X26" i="45"/>
  <c r="U9" i="45"/>
  <c r="V8" i="45"/>
  <c r="AM24" i="44"/>
  <c r="V26" i="44"/>
  <c r="U27" i="44"/>
  <c r="U8" i="44"/>
  <c r="AH7" i="44"/>
  <c r="V7" i="44"/>
  <c r="Z25" i="44"/>
  <c r="X25" i="44"/>
  <c r="V7" i="43"/>
  <c r="U8" i="43"/>
  <c r="R18" i="43"/>
  <c r="T18" i="43" s="1"/>
  <c r="AH18" i="43" s="1"/>
  <c r="R20" i="43"/>
  <c r="T20" i="43" s="1"/>
  <c r="AH20" i="43" s="1"/>
  <c r="AO24" i="43"/>
  <c r="AM24" i="43"/>
  <c r="AK24" i="43"/>
  <c r="U26" i="43"/>
  <c r="V25" i="43"/>
  <c r="AI42" i="43"/>
  <c r="AO42" i="43" s="1"/>
  <c r="AH42" i="42"/>
  <c r="S42" i="42"/>
  <c r="AI42" i="42" s="1"/>
  <c r="Q42" i="42"/>
  <c r="P42" i="42"/>
  <c r="R42" i="42" s="1"/>
  <c r="S41" i="42"/>
  <c r="AI41" i="42" s="1"/>
  <c r="Q41" i="42"/>
  <c r="P41" i="42"/>
  <c r="O41" i="42"/>
  <c r="S40" i="42"/>
  <c r="AI40" i="42" s="1"/>
  <c r="Q40" i="42"/>
  <c r="P40" i="42"/>
  <c r="R40" i="42" s="1"/>
  <c r="T40" i="42" s="1"/>
  <c r="AH40" i="42" s="1"/>
  <c r="O40" i="42"/>
  <c r="S39" i="42"/>
  <c r="AI39" i="42" s="1"/>
  <c r="Q39" i="42"/>
  <c r="P39" i="42"/>
  <c r="O39" i="42"/>
  <c r="S38" i="42"/>
  <c r="AI38" i="42" s="1"/>
  <c r="Q38" i="42"/>
  <c r="P38" i="42"/>
  <c r="R38" i="42" s="1"/>
  <c r="T38" i="42" s="1"/>
  <c r="AH38" i="42" s="1"/>
  <c r="O38" i="42"/>
  <c r="S37" i="42"/>
  <c r="AI37" i="42" s="1"/>
  <c r="Q37" i="42"/>
  <c r="P37" i="42"/>
  <c r="O37" i="42"/>
  <c r="S36" i="42"/>
  <c r="AI36" i="42" s="1"/>
  <c r="Q36" i="42"/>
  <c r="P36" i="42"/>
  <c r="R36" i="42" s="1"/>
  <c r="T36" i="42" s="1"/>
  <c r="AH36" i="42" s="1"/>
  <c r="O36" i="42"/>
  <c r="AH35" i="42"/>
  <c r="S35" i="42"/>
  <c r="AI35" i="42" s="1"/>
  <c r="Q35" i="42"/>
  <c r="P35" i="42"/>
  <c r="O35" i="42"/>
  <c r="AH34" i="42"/>
  <c r="S34" i="42"/>
  <c r="AI34" i="42" s="1"/>
  <c r="Q34" i="42"/>
  <c r="P34" i="42"/>
  <c r="R34" i="42" s="1"/>
  <c r="T34" i="42" s="1"/>
  <c r="O34" i="42"/>
  <c r="AH33" i="42"/>
  <c r="S33" i="42"/>
  <c r="AI33" i="42" s="1"/>
  <c r="Q33" i="42"/>
  <c r="P33" i="42"/>
  <c r="O33" i="42"/>
  <c r="S32" i="42"/>
  <c r="AI32" i="42" s="1"/>
  <c r="Q32" i="42"/>
  <c r="P32" i="42"/>
  <c r="R32" i="42" s="1"/>
  <c r="T32" i="42" s="1"/>
  <c r="AH32" i="42" s="1"/>
  <c r="O32" i="42"/>
  <c r="AH31" i="42"/>
  <c r="S31" i="42"/>
  <c r="AI31" i="42" s="1"/>
  <c r="Q31" i="42"/>
  <c r="P31" i="42"/>
  <c r="O31" i="42"/>
  <c r="AH30" i="42"/>
  <c r="S30" i="42"/>
  <c r="AI30" i="42" s="1"/>
  <c r="Q30" i="42"/>
  <c r="P30" i="42"/>
  <c r="R30" i="42" s="1"/>
  <c r="T30" i="42" s="1"/>
  <c r="O30" i="42"/>
  <c r="AH29" i="42"/>
  <c r="S29" i="42"/>
  <c r="AI29" i="42" s="1"/>
  <c r="Q29" i="42"/>
  <c r="P29" i="42"/>
  <c r="O29" i="42"/>
  <c r="AH28" i="42"/>
  <c r="S28" i="42"/>
  <c r="AI28" i="42" s="1"/>
  <c r="Q28" i="42"/>
  <c r="P28" i="42"/>
  <c r="R28" i="42" s="1"/>
  <c r="T28" i="42" s="1"/>
  <c r="O28" i="42"/>
  <c r="AH27" i="42"/>
  <c r="S27" i="42"/>
  <c r="AI27" i="42" s="1"/>
  <c r="Q27" i="42"/>
  <c r="P27" i="42"/>
  <c r="O27" i="42"/>
  <c r="AH26" i="42"/>
  <c r="S26" i="42"/>
  <c r="AI26" i="42" s="1"/>
  <c r="Q26" i="42"/>
  <c r="P26" i="42"/>
  <c r="R26" i="42" s="1"/>
  <c r="T26" i="42" s="1"/>
  <c r="O26" i="42"/>
  <c r="AH25" i="42"/>
  <c r="S25" i="42"/>
  <c r="AI25" i="42" s="1"/>
  <c r="Q25" i="42"/>
  <c r="P25" i="42"/>
  <c r="R25" i="42" s="1"/>
  <c r="T25" i="42" s="1"/>
  <c r="O25" i="42"/>
  <c r="AH24" i="42"/>
  <c r="S24" i="42"/>
  <c r="Q24" i="42"/>
  <c r="P24" i="42"/>
  <c r="R24" i="42" s="1"/>
  <c r="AK24" i="42" s="1"/>
  <c r="AI23" i="42"/>
  <c r="S23" i="42"/>
  <c r="Q23" i="42"/>
  <c r="P23" i="42"/>
  <c r="R23" i="42" s="1"/>
  <c r="T23" i="42" s="1"/>
  <c r="AH23" i="42" s="1"/>
  <c r="O23" i="42"/>
  <c r="AI22" i="42"/>
  <c r="S22" i="42"/>
  <c r="Q22" i="42"/>
  <c r="P22" i="42"/>
  <c r="R22" i="42" s="1"/>
  <c r="T22" i="42" s="1"/>
  <c r="AH22" i="42" s="1"/>
  <c r="O22" i="42"/>
  <c r="AI21" i="42"/>
  <c r="S21" i="42"/>
  <c r="Q21" i="42"/>
  <c r="P21" i="42"/>
  <c r="R21" i="42" s="1"/>
  <c r="T21" i="42" s="1"/>
  <c r="AH21" i="42" s="1"/>
  <c r="O21" i="42"/>
  <c r="AI20" i="42"/>
  <c r="S20" i="42"/>
  <c r="Q20" i="42"/>
  <c r="P20" i="42"/>
  <c r="R20" i="42" s="1"/>
  <c r="T20" i="42" s="1"/>
  <c r="AH20" i="42" s="1"/>
  <c r="O20" i="42"/>
  <c r="AI19" i="42"/>
  <c r="S19" i="42"/>
  <c r="Q19" i="42"/>
  <c r="P19" i="42"/>
  <c r="R19" i="42" s="1"/>
  <c r="T19" i="42" s="1"/>
  <c r="AH19" i="42" s="1"/>
  <c r="O19" i="42"/>
  <c r="AI18" i="42"/>
  <c r="S18" i="42"/>
  <c r="Q18" i="42"/>
  <c r="P18" i="42"/>
  <c r="R18" i="42" s="1"/>
  <c r="T18" i="42" s="1"/>
  <c r="AH18" i="42" s="1"/>
  <c r="O18" i="42"/>
  <c r="AI17" i="42"/>
  <c r="S17" i="42"/>
  <c r="Q17" i="42"/>
  <c r="P17" i="42"/>
  <c r="R17" i="42" s="1"/>
  <c r="T17" i="42" s="1"/>
  <c r="AH17" i="42" s="1"/>
  <c r="O17" i="42"/>
  <c r="AI16" i="42"/>
  <c r="S16" i="42"/>
  <c r="Q16" i="42"/>
  <c r="P16" i="42"/>
  <c r="R16" i="42" s="1"/>
  <c r="T16" i="42" s="1"/>
  <c r="AH16" i="42" s="1"/>
  <c r="O16" i="42"/>
  <c r="AI15" i="42"/>
  <c r="AH15" i="42"/>
  <c r="S15" i="42"/>
  <c r="Q15" i="42"/>
  <c r="P15" i="42"/>
  <c r="R15" i="42" s="1"/>
  <c r="T15" i="42" s="1"/>
  <c r="O15" i="42"/>
  <c r="AI14" i="42"/>
  <c r="AH14" i="42"/>
  <c r="S14" i="42"/>
  <c r="Q14" i="42"/>
  <c r="P14" i="42"/>
  <c r="R14" i="42" s="1"/>
  <c r="T14" i="42" s="1"/>
  <c r="O14" i="42"/>
  <c r="AI13" i="42"/>
  <c r="AH13" i="42"/>
  <c r="S13" i="42"/>
  <c r="Q13" i="42"/>
  <c r="P13" i="42"/>
  <c r="R13" i="42" s="1"/>
  <c r="T13" i="42" s="1"/>
  <c r="O13" i="42"/>
  <c r="AI12" i="42"/>
  <c r="S12" i="42"/>
  <c r="Q12" i="42"/>
  <c r="P12" i="42"/>
  <c r="R12" i="42" s="1"/>
  <c r="T12" i="42" s="1"/>
  <c r="AH12" i="42" s="1"/>
  <c r="O12" i="42"/>
  <c r="AI11" i="42"/>
  <c r="AH11" i="42"/>
  <c r="S11" i="42"/>
  <c r="Q11" i="42"/>
  <c r="P11" i="42"/>
  <c r="R11" i="42" s="1"/>
  <c r="T11" i="42" s="1"/>
  <c r="O11" i="42"/>
  <c r="AI10" i="42"/>
  <c r="AH10" i="42"/>
  <c r="S10" i="42"/>
  <c r="Q10" i="42"/>
  <c r="P10" i="42"/>
  <c r="R10" i="42" s="1"/>
  <c r="T10" i="42" s="1"/>
  <c r="O10" i="42"/>
  <c r="AI9" i="42"/>
  <c r="AH9" i="42"/>
  <c r="S9" i="42"/>
  <c r="Q9" i="42"/>
  <c r="P9" i="42"/>
  <c r="R9" i="42" s="1"/>
  <c r="T9" i="42" s="1"/>
  <c r="O9" i="42"/>
  <c r="AI8" i="42"/>
  <c r="AH8" i="42"/>
  <c r="S8" i="42"/>
  <c r="Q8" i="42"/>
  <c r="P8" i="42"/>
  <c r="R8" i="42" s="1"/>
  <c r="T8" i="42" s="1"/>
  <c r="O8" i="42"/>
  <c r="AH7" i="42"/>
  <c r="S7" i="42"/>
  <c r="AI7" i="42" s="1"/>
  <c r="Q7" i="42"/>
  <c r="P7" i="42"/>
  <c r="O7" i="42"/>
  <c r="U10" i="45" l="1"/>
  <c r="V9" i="45"/>
  <c r="Z27" i="45"/>
  <c r="X27" i="45"/>
  <c r="X8" i="45"/>
  <c r="Z8" i="45"/>
  <c r="V28" i="45"/>
  <c r="U29" i="45"/>
  <c r="X7" i="44"/>
  <c r="Z7" i="44"/>
  <c r="U9" i="44"/>
  <c r="V8" i="44"/>
  <c r="V27" i="44"/>
  <c r="U28" i="44"/>
  <c r="Z26" i="44"/>
  <c r="X26" i="44"/>
  <c r="Z25" i="43"/>
  <c r="X25" i="43"/>
  <c r="V8" i="43"/>
  <c r="U9" i="43"/>
  <c r="AM42" i="43"/>
  <c r="U27" i="43"/>
  <c r="V26" i="43"/>
  <c r="Z7" i="43"/>
  <c r="X7" i="43"/>
  <c r="AO24" i="42"/>
  <c r="AO42" i="42"/>
  <c r="AK42" i="42"/>
  <c r="AM42" i="42"/>
  <c r="R7" i="42"/>
  <c r="T7" i="42" s="1"/>
  <c r="V25" i="42"/>
  <c r="U26" i="42"/>
  <c r="AI24" i="42"/>
  <c r="AM24" i="42"/>
  <c r="R27" i="42"/>
  <c r="T27" i="42" s="1"/>
  <c r="R29" i="42"/>
  <c r="T29" i="42" s="1"/>
  <c r="R31" i="42"/>
  <c r="T31" i="42" s="1"/>
  <c r="R33" i="42"/>
  <c r="T33" i="42" s="1"/>
  <c r="R35" i="42"/>
  <c r="T35" i="42" s="1"/>
  <c r="R37" i="42"/>
  <c r="T37" i="42" s="1"/>
  <c r="AH37" i="42" s="1"/>
  <c r="R39" i="42"/>
  <c r="T39" i="42" s="1"/>
  <c r="AH39" i="42" s="1"/>
  <c r="R41" i="42"/>
  <c r="T41" i="42" s="1"/>
  <c r="AH41" i="42" s="1"/>
  <c r="AH42" i="41"/>
  <c r="S42" i="41"/>
  <c r="Q42" i="41"/>
  <c r="P42" i="41"/>
  <c r="R42" i="41" s="1"/>
  <c r="AK42" i="41" s="1"/>
  <c r="AI41" i="41"/>
  <c r="S41" i="41"/>
  <c r="Q41" i="41"/>
  <c r="P41" i="41"/>
  <c r="R41" i="41" s="1"/>
  <c r="T41" i="41" s="1"/>
  <c r="AH41" i="41" s="1"/>
  <c r="O41" i="41"/>
  <c r="AI40" i="41"/>
  <c r="S40" i="41"/>
  <c r="Q40" i="41"/>
  <c r="P40" i="41"/>
  <c r="R40" i="41" s="1"/>
  <c r="T40" i="41" s="1"/>
  <c r="AH40" i="41" s="1"/>
  <c r="O40" i="41"/>
  <c r="AI39" i="41"/>
  <c r="S39" i="41"/>
  <c r="Q39" i="41"/>
  <c r="P39" i="41"/>
  <c r="R39" i="41" s="1"/>
  <c r="T39" i="41" s="1"/>
  <c r="AH39" i="41" s="1"/>
  <c r="O39" i="41"/>
  <c r="AI38" i="41"/>
  <c r="S38" i="41"/>
  <c r="Q38" i="41"/>
  <c r="P38" i="41"/>
  <c r="R38" i="41" s="1"/>
  <c r="T38" i="41" s="1"/>
  <c r="AH38" i="41" s="1"/>
  <c r="O38" i="41"/>
  <c r="AI37" i="41"/>
  <c r="S37" i="41"/>
  <c r="Q37" i="41"/>
  <c r="P37" i="41"/>
  <c r="R37" i="41" s="1"/>
  <c r="T37" i="41" s="1"/>
  <c r="AH37" i="41" s="1"/>
  <c r="O37" i="41"/>
  <c r="AI36" i="41"/>
  <c r="S36" i="41"/>
  <c r="Q36" i="41"/>
  <c r="P36" i="41"/>
  <c r="R36" i="41" s="1"/>
  <c r="T36" i="41" s="1"/>
  <c r="AH36" i="41" s="1"/>
  <c r="O36" i="41"/>
  <c r="AI35" i="41"/>
  <c r="AH35" i="41"/>
  <c r="S35" i="41"/>
  <c r="Q35" i="41"/>
  <c r="P35" i="41"/>
  <c r="R35" i="41" s="1"/>
  <c r="T35" i="41" s="1"/>
  <c r="O35" i="41"/>
  <c r="AI34" i="41"/>
  <c r="AH34" i="41"/>
  <c r="S34" i="41"/>
  <c r="Q34" i="41"/>
  <c r="P34" i="41"/>
  <c r="R34" i="41" s="1"/>
  <c r="T34" i="41" s="1"/>
  <c r="O34" i="41"/>
  <c r="AI33" i="41"/>
  <c r="AH33" i="41"/>
  <c r="S33" i="41"/>
  <c r="Q33" i="41"/>
  <c r="P33" i="41"/>
  <c r="R33" i="41" s="1"/>
  <c r="T33" i="41" s="1"/>
  <c r="O33" i="41"/>
  <c r="AI32" i="41"/>
  <c r="AH32" i="41"/>
  <c r="S32" i="41"/>
  <c r="Q32" i="41"/>
  <c r="P32" i="41"/>
  <c r="R32" i="41" s="1"/>
  <c r="T32" i="41" s="1"/>
  <c r="O32" i="41"/>
  <c r="AI31" i="41"/>
  <c r="AH31" i="41"/>
  <c r="S31" i="41"/>
  <c r="Q31" i="41"/>
  <c r="P31" i="41"/>
  <c r="R31" i="41" s="1"/>
  <c r="T31" i="41" s="1"/>
  <c r="O31" i="41"/>
  <c r="AI30" i="41"/>
  <c r="AH30" i="41"/>
  <c r="S30" i="41"/>
  <c r="Q30" i="41"/>
  <c r="P30" i="41"/>
  <c r="R30" i="41" s="1"/>
  <c r="T30" i="41" s="1"/>
  <c r="O30" i="41"/>
  <c r="AI29" i="41"/>
  <c r="AH29" i="41"/>
  <c r="S29" i="41"/>
  <c r="Q29" i="41"/>
  <c r="P29" i="41"/>
  <c r="R29" i="41" s="1"/>
  <c r="T29" i="41" s="1"/>
  <c r="O29" i="41"/>
  <c r="AI28" i="41"/>
  <c r="AH28" i="41"/>
  <c r="S28" i="41"/>
  <c r="Q28" i="41"/>
  <c r="P28" i="41"/>
  <c r="R28" i="41" s="1"/>
  <c r="T28" i="41" s="1"/>
  <c r="O28" i="41"/>
  <c r="AI27" i="41"/>
  <c r="AH27" i="41"/>
  <c r="S27" i="41"/>
  <c r="Q27" i="41"/>
  <c r="P27" i="41"/>
  <c r="R27" i="41" s="1"/>
  <c r="T27" i="41" s="1"/>
  <c r="O27" i="41"/>
  <c r="AI26" i="41"/>
  <c r="AH26" i="41"/>
  <c r="S26" i="41"/>
  <c r="Q26" i="41"/>
  <c r="P26" i="41"/>
  <c r="R26" i="41" s="1"/>
  <c r="T26" i="41" s="1"/>
  <c r="O26" i="41"/>
  <c r="AH25" i="41"/>
  <c r="S25" i="41"/>
  <c r="AI25" i="41" s="1"/>
  <c r="Q25" i="41"/>
  <c r="P25" i="41"/>
  <c r="R25" i="41" s="1"/>
  <c r="T25" i="41" s="1"/>
  <c r="O25" i="41"/>
  <c r="AH24" i="41"/>
  <c r="S24" i="41"/>
  <c r="AI24" i="41" s="1"/>
  <c r="Q24" i="41"/>
  <c r="P24" i="41"/>
  <c r="R24" i="41" s="1"/>
  <c r="AK24" i="41" s="1"/>
  <c r="AI23" i="41"/>
  <c r="S23" i="41"/>
  <c r="Q23" i="41"/>
  <c r="P23" i="41"/>
  <c r="R23" i="41" s="1"/>
  <c r="T23" i="41" s="1"/>
  <c r="AH23" i="41" s="1"/>
  <c r="O23" i="41"/>
  <c r="AI22" i="41"/>
  <c r="S22" i="41"/>
  <c r="Q22" i="41"/>
  <c r="P22" i="41"/>
  <c r="R22" i="41" s="1"/>
  <c r="T22" i="41" s="1"/>
  <c r="AH22" i="41" s="1"/>
  <c r="O22" i="41"/>
  <c r="AI21" i="41"/>
  <c r="S21" i="41"/>
  <c r="Q21" i="41"/>
  <c r="P21" i="41"/>
  <c r="R21" i="41" s="1"/>
  <c r="T21" i="41" s="1"/>
  <c r="AH21" i="41" s="1"/>
  <c r="O21" i="41"/>
  <c r="AI20" i="41"/>
  <c r="S20" i="41"/>
  <c r="Q20" i="41"/>
  <c r="P20" i="41"/>
  <c r="R20" i="41" s="1"/>
  <c r="T20" i="41" s="1"/>
  <c r="AH20" i="41" s="1"/>
  <c r="O20" i="41"/>
  <c r="AI19" i="41"/>
  <c r="S19" i="41"/>
  <c r="Q19" i="41"/>
  <c r="P19" i="41"/>
  <c r="R19" i="41" s="1"/>
  <c r="T19" i="41" s="1"/>
  <c r="AH19" i="41" s="1"/>
  <c r="O19" i="41"/>
  <c r="AI18" i="41"/>
  <c r="S18" i="41"/>
  <c r="Q18" i="41"/>
  <c r="P18" i="41"/>
  <c r="R18" i="41" s="1"/>
  <c r="T18" i="41" s="1"/>
  <c r="AH18" i="41" s="1"/>
  <c r="O18" i="41"/>
  <c r="AI17" i="41"/>
  <c r="S17" i="41"/>
  <c r="Q17" i="41"/>
  <c r="P17" i="41"/>
  <c r="R17" i="41" s="1"/>
  <c r="T17" i="41" s="1"/>
  <c r="AH17" i="41" s="1"/>
  <c r="O17" i="41"/>
  <c r="AI16" i="41"/>
  <c r="AH16" i="41"/>
  <c r="S16" i="41"/>
  <c r="Q16" i="41"/>
  <c r="P16" i="41"/>
  <c r="R16" i="41" s="1"/>
  <c r="T16" i="41" s="1"/>
  <c r="O16" i="41"/>
  <c r="AI15" i="41"/>
  <c r="AH15" i="41"/>
  <c r="S15" i="41"/>
  <c r="Q15" i="41"/>
  <c r="P15" i="41"/>
  <c r="R15" i="41" s="1"/>
  <c r="T15" i="41" s="1"/>
  <c r="O15" i="41"/>
  <c r="AI14" i="41"/>
  <c r="AH14" i="41"/>
  <c r="S14" i="41"/>
  <c r="Q14" i="41"/>
  <c r="P14" i="41"/>
  <c r="R14" i="41" s="1"/>
  <c r="T14" i="41" s="1"/>
  <c r="O14" i="41"/>
  <c r="AI13" i="41"/>
  <c r="AH13" i="41"/>
  <c r="S13" i="41"/>
  <c r="Q13" i="41"/>
  <c r="P13" i="41"/>
  <c r="R13" i="41" s="1"/>
  <c r="T13" i="41" s="1"/>
  <c r="O13" i="41"/>
  <c r="AI12" i="41"/>
  <c r="AH12" i="41"/>
  <c r="S12" i="41"/>
  <c r="Q12" i="41"/>
  <c r="P12" i="41"/>
  <c r="R12" i="41" s="1"/>
  <c r="T12" i="41" s="1"/>
  <c r="O12" i="41"/>
  <c r="AI11" i="41"/>
  <c r="AH11" i="41"/>
  <c r="S11" i="41"/>
  <c r="Q11" i="41"/>
  <c r="P11" i="41"/>
  <c r="R11" i="41" s="1"/>
  <c r="T11" i="41" s="1"/>
  <c r="O11" i="41"/>
  <c r="AI10" i="41"/>
  <c r="AH10" i="41"/>
  <c r="S10" i="41"/>
  <c r="Q10" i="41"/>
  <c r="P10" i="41"/>
  <c r="R10" i="41" s="1"/>
  <c r="T10" i="41" s="1"/>
  <c r="O10" i="41"/>
  <c r="AI9" i="41"/>
  <c r="AH9" i="41"/>
  <c r="S9" i="41"/>
  <c r="Q9" i="41"/>
  <c r="P9" i="41"/>
  <c r="R9" i="41" s="1"/>
  <c r="T9" i="41" s="1"/>
  <c r="O9" i="41"/>
  <c r="AI8" i="41"/>
  <c r="AH8" i="41"/>
  <c r="S8" i="41"/>
  <c r="Q8" i="41"/>
  <c r="P8" i="41"/>
  <c r="R8" i="41" s="1"/>
  <c r="T8" i="41" s="1"/>
  <c r="O8" i="41"/>
  <c r="AH7" i="41"/>
  <c r="S7" i="41"/>
  <c r="AI7" i="41" s="1"/>
  <c r="Q7" i="41"/>
  <c r="P7" i="41"/>
  <c r="R7" i="41" s="1"/>
  <c r="T7" i="41" s="1"/>
  <c r="O7" i="41"/>
  <c r="V29" i="45" l="1"/>
  <c r="U30" i="45"/>
  <c r="Z28" i="45"/>
  <c r="X28" i="45"/>
  <c r="X9" i="45"/>
  <c r="Z9" i="45"/>
  <c r="U11" i="45"/>
  <c r="V10" i="45"/>
  <c r="V28" i="44"/>
  <c r="U29" i="44"/>
  <c r="Z27" i="44"/>
  <c r="X27" i="44"/>
  <c r="Z8" i="44"/>
  <c r="X8" i="44"/>
  <c r="U10" i="44"/>
  <c r="V9" i="44"/>
  <c r="Z26" i="43"/>
  <c r="X26" i="43"/>
  <c r="V9" i="43"/>
  <c r="U10" i="43"/>
  <c r="U28" i="43"/>
  <c r="V27" i="43"/>
  <c r="Z8" i="43"/>
  <c r="X8" i="43"/>
  <c r="V26" i="42"/>
  <c r="U27" i="42"/>
  <c r="U8" i="42"/>
  <c r="V7" i="42"/>
  <c r="Z25" i="42"/>
  <c r="X25" i="42"/>
  <c r="V7" i="41"/>
  <c r="U8" i="41"/>
  <c r="V25" i="41"/>
  <c r="U26" i="41"/>
  <c r="AM24" i="41"/>
  <c r="AO24" i="41"/>
  <c r="AI42" i="41"/>
  <c r="AO42" i="41" s="1"/>
  <c r="AH42" i="40"/>
  <c r="S42" i="40"/>
  <c r="AI42" i="40" s="1"/>
  <c r="Q42" i="40"/>
  <c r="P42" i="40"/>
  <c r="R42" i="40" s="1"/>
  <c r="S41" i="40"/>
  <c r="AI41" i="40" s="1"/>
  <c r="Q41" i="40"/>
  <c r="P41" i="40"/>
  <c r="R41" i="40" s="1"/>
  <c r="O41" i="40"/>
  <c r="S40" i="40"/>
  <c r="AI40" i="40" s="1"/>
  <c r="Q40" i="40"/>
  <c r="P40" i="40"/>
  <c r="R40" i="40" s="1"/>
  <c r="T40" i="40" s="1"/>
  <c r="AH40" i="40" s="1"/>
  <c r="O40" i="40"/>
  <c r="S39" i="40"/>
  <c r="AI39" i="40" s="1"/>
  <c r="Q39" i="40"/>
  <c r="P39" i="40"/>
  <c r="O39" i="40"/>
  <c r="S38" i="40"/>
  <c r="AI38" i="40" s="1"/>
  <c r="Q38" i="40"/>
  <c r="P38" i="40"/>
  <c r="R38" i="40" s="1"/>
  <c r="T38" i="40" s="1"/>
  <c r="AH38" i="40" s="1"/>
  <c r="O38" i="40"/>
  <c r="AH37" i="40"/>
  <c r="S37" i="40"/>
  <c r="AI37" i="40" s="1"/>
  <c r="Q37" i="40"/>
  <c r="P37" i="40"/>
  <c r="O37" i="40"/>
  <c r="AH36" i="40"/>
  <c r="S36" i="40"/>
  <c r="AI36" i="40" s="1"/>
  <c r="Q36" i="40"/>
  <c r="P36" i="40"/>
  <c r="R36" i="40" s="1"/>
  <c r="T36" i="40" s="1"/>
  <c r="O36" i="40"/>
  <c r="AH35" i="40"/>
  <c r="S35" i="40"/>
  <c r="AI35" i="40" s="1"/>
  <c r="Q35" i="40"/>
  <c r="P35" i="40"/>
  <c r="O35" i="40"/>
  <c r="AH34" i="40"/>
  <c r="S34" i="40"/>
  <c r="AI34" i="40" s="1"/>
  <c r="Q34" i="40"/>
  <c r="P34" i="40"/>
  <c r="R34" i="40" s="1"/>
  <c r="T34" i="40" s="1"/>
  <c r="O34" i="40"/>
  <c r="S33" i="40"/>
  <c r="AI33" i="40" s="1"/>
  <c r="Q33" i="40"/>
  <c r="P33" i="40"/>
  <c r="O33" i="40"/>
  <c r="AH32" i="40"/>
  <c r="S32" i="40"/>
  <c r="AI32" i="40" s="1"/>
  <c r="Q32" i="40"/>
  <c r="P32" i="40"/>
  <c r="R32" i="40" s="1"/>
  <c r="T32" i="40" s="1"/>
  <c r="O32" i="40"/>
  <c r="AH31" i="40"/>
  <c r="S31" i="40"/>
  <c r="AI31" i="40" s="1"/>
  <c r="Q31" i="40"/>
  <c r="P31" i="40"/>
  <c r="O31" i="40"/>
  <c r="AH30" i="40"/>
  <c r="S30" i="40"/>
  <c r="AI30" i="40" s="1"/>
  <c r="Q30" i="40"/>
  <c r="P30" i="40"/>
  <c r="R30" i="40" s="1"/>
  <c r="T30" i="40" s="1"/>
  <c r="O30" i="40"/>
  <c r="AH29" i="40"/>
  <c r="S29" i="40"/>
  <c r="AI29" i="40" s="1"/>
  <c r="Q29" i="40"/>
  <c r="P29" i="40"/>
  <c r="O29" i="40"/>
  <c r="S28" i="40"/>
  <c r="AI28" i="40" s="1"/>
  <c r="Q28" i="40"/>
  <c r="P28" i="40"/>
  <c r="R28" i="40" s="1"/>
  <c r="T28" i="40" s="1"/>
  <c r="AH28" i="40" s="1"/>
  <c r="O28" i="40"/>
  <c r="AH27" i="40"/>
  <c r="S27" i="40"/>
  <c r="AI27" i="40" s="1"/>
  <c r="Q27" i="40"/>
  <c r="P27" i="40"/>
  <c r="R27" i="40" s="1"/>
  <c r="T27" i="40" s="1"/>
  <c r="O27" i="40"/>
  <c r="AI26" i="40"/>
  <c r="AH26" i="40"/>
  <c r="S26" i="40"/>
  <c r="Q26" i="40"/>
  <c r="P26" i="40"/>
  <c r="R26" i="40" s="1"/>
  <c r="T26" i="40" s="1"/>
  <c r="O26" i="40"/>
  <c r="AH25" i="40"/>
  <c r="S25" i="40"/>
  <c r="AI25" i="40" s="1"/>
  <c r="Q25" i="40"/>
  <c r="P25" i="40"/>
  <c r="R25" i="40" s="1"/>
  <c r="T25" i="40" s="1"/>
  <c r="O25" i="40"/>
  <c r="AH24" i="40"/>
  <c r="S24" i="40"/>
  <c r="AI24" i="40" s="1"/>
  <c r="Q24" i="40"/>
  <c r="P24" i="40"/>
  <c r="R24" i="40" s="1"/>
  <c r="AK24" i="40" s="1"/>
  <c r="AI23" i="40"/>
  <c r="S23" i="40"/>
  <c r="Q23" i="40"/>
  <c r="P23" i="40"/>
  <c r="R23" i="40" s="1"/>
  <c r="T23" i="40" s="1"/>
  <c r="AH23" i="40" s="1"/>
  <c r="O23" i="40"/>
  <c r="AI22" i="40"/>
  <c r="S22" i="40"/>
  <c r="Q22" i="40"/>
  <c r="P22" i="40"/>
  <c r="R22" i="40" s="1"/>
  <c r="T22" i="40" s="1"/>
  <c r="AH22" i="40" s="1"/>
  <c r="O22" i="40"/>
  <c r="S21" i="40"/>
  <c r="AI21" i="40" s="1"/>
  <c r="Q21" i="40"/>
  <c r="P21" i="40"/>
  <c r="R21" i="40" s="1"/>
  <c r="T21" i="40" s="1"/>
  <c r="AH21" i="40" s="1"/>
  <c r="O21" i="40"/>
  <c r="S20" i="40"/>
  <c r="AI20" i="40" s="1"/>
  <c r="Q20" i="40"/>
  <c r="P20" i="40"/>
  <c r="R20" i="40" s="1"/>
  <c r="T20" i="40" s="1"/>
  <c r="AH20" i="40" s="1"/>
  <c r="O20" i="40"/>
  <c r="S19" i="40"/>
  <c r="AI19" i="40" s="1"/>
  <c r="Q19" i="40"/>
  <c r="P19" i="40"/>
  <c r="R19" i="40" s="1"/>
  <c r="T19" i="40" s="1"/>
  <c r="AH19" i="40" s="1"/>
  <c r="O19" i="40"/>
  <c r="S18" i="40"/>
  <c r="AI18" i="40" s="1"/>
  <c r="Q18" i="40"/>
  <c r="P18" i="40"/>
  <c r="R18" i="40" s="1"/>
  <c r="T18" i="40" s="1"/>
  <c r="AH18" i="40" s="1"/>
  <c r="O18" i="40"/>
  <c r="AH17" i="40"/>
  <c r="S17" i="40"/>
  <c r="AI17" i="40" s="1"/>
  <c r="Q17" i="40"/>
  <c r="P17" i="40"/>
  <c r="R17" i="40" s="1"/>
  <c r="T17" i="40" s="1"/>
  <c r="O17" i="40"/>
  <c r="S16" i="40"/>
  <c r="AI16" i="40" s="1"/>
  <c r="Q16" i="40"/>
  <c r="P16" i="40"/>
  <c r="R16" i="40" s="1"/>
  <c r="T16" i="40" s="1"/>
  <c r="AH16" i="40" s="1"/>
  <c r="O16" i="40"/>
  <c r="AH15" i="40"/>
  <c r="S15" i="40"/>
  <c r="AI15" i="40" s="1"/>
  <c r="Q15" i="40"/>
  <c r="P15" i="40"/>
  <c r="R15" i="40" s="1"/>
  <c r="T15" i="40" s="1"/>
  <c r="O15" i="40"/>
  <c r="S14" i="40"/>
  <c r="AI14" i="40" s="1"/>
  <c r="Q14" i="40"/>
  <c r="P14" i="40"/>
  <c r="R14" i="40" s="1"/>
  <c r="T14" i="40" s="1"/>
  <c r="AH14" i="40" s="1"/>
  <c r="O14" i="40"/>
  <c r="AH13" i="40"/>
  <c r="S13" i="40"/>
  <c r="AI13" i="40" s="1"/>
  <c r="Q13" i="40"/>
  <c r="P13" i="40"/>
  <c r="R13" i="40" s="1"/>
  <c r="T13" i="40" s="1"/>
  <c r="O13" i="40"/>
  <c r="AH12" i="40"/>
  <c r="S12" i="40"/>
  <c r="AI12" i="40" s="1"/>
  <c r="Q12" i="40"/>
  <c r="P12" i="40"/>
  <c r="R12" i="40" s="1"/>
  <c r="T12" i="40" s="1"/>
  <c r="O12" i="40"/>
  <c r="AH11" i="40"/>
  <c r="S11" i="40"/>
  <c r="AI11" i="40" s="1"/>
  <c r="Q11" i="40"/>
  <c r="P11" i="40"/>
  <c r="O11" i="40"/>
  <c r="AH10" i="40"/>
  <c r="S10" i="40"/>
  <c r="AI10" i="40" s="1"/>
  <c r="Q10" i="40"/>
  <c r="P10" i="40"/>
  <c r="R10" i="40" s="1"/>
  <c r="T10" i="40" s="1"/>
  <c r="O10" i="40"/>
  <c r="AH9" i="40"/>
  <c r="S9" i="40"/>
  <c r="AI9" i="40" s="1"/>
  <c r="Q9" i="40"/>
  <c r="P9" i="40"/>
  <c r="O9" i="40"/>
  <c r="AH8" i="40"/>
  <c r="S8" i="40"/>
  <c r="AI8" i="40" s="1"/>
  <c r="Q8" i="40"/>
  <c r="P8" i="40"/>
  <c r="R8" i="40" s="1"/>
  <c r="T8" i="40" s="1"/>
  <c r="O8" i="40"/>
  <c r="AH7" i="40"/>
  <c r="S7" i="40"/>
  <c r="AI7" i="40" s="1"/>
  <c r="Q7" i="40"/>
  <c r="P7" i="40"/>
  <c r="R7" i="40" s="1"/>
  <c r="T7" i="40" s="1"/>
  <c r="O7" i="40"/>
  <c r="U12" i="45" l="1"/>
  <c r="V11" i="45"/>
  <c r="Z29" i="45"/>
  <c r="X29" i="45"/>
  <c r="X10" i="45"/>
  <c r="Z10" i="45"/>
  <c r="V30" i="45"/>
  <c r="U31" i="45"/>
  <c r="V29" i="44"/>
  <c r="U30" i="44"/>
  <c r="Z28" i="44"/>
  <c r="X28" i="44"/>
  <c r="Z9" i="44"/>
  <c r="X9" i="44"/>
  <c r="U11" i="44"/>
  <c r="V10" i="44"/>
  <c r="Z27" i="43"/>
  <c r="X27" i="43"/>
  <c r="V10" i="43"/>
  <c r="U11" i="43"/>
  <c r="U29" i="43"/>
  <c r="V28" i="43"/>
  <c r="Z9" i="43"/>
  <c r="X9" i="43"/>
  <c r="X7" i="42"/>
  <c r="Z7" i="42"/>
  <c r="V27" i="42"/>
  <c r="U28" i="42"/>
  <c r="Z26" i="42"/>
  <c r="X26" i="42"/>
  <c r="U9" i="42"/>
  <c r="V8" i="42"/>
  <c r="Z25" i="41"/>
  <c r="X25" i="41"/>
  <c r="Z7" i="41"/>
  <c r="X7" i="41"/>
  <c r="AM42" i="41"/>
  <c r="U27" i="41"/>
  <c r="V26" i="41"/>
  <c r="V8" i="41"/>
  <c r="U9" i="41"/>
  <c r="V7" i="40"/>
  <c r="U8" i="40"/>
  <c r="R9" i="40"/>
  <c r="T9" i="40" s="1"/>
  <c r="R11" i="40"/>
  <c r="T11" i="40" s="1"/>
  <c r="V25" i="40"/>
  <c r="U26" i="40"/>
  <c r="AM24" i="40"/>
  <c r="AO24" i="40"/>
  <c r="R29" i="40"/>
  <c r="T29" i="40" s="1"/>
  <c r="R31" i="40"/>
  <c r="T31" i="40" s="1"/>
  <c r="R33" i="40"/>
  <c r="T33" i="40" s="1"/>
  <c r="AH33" i="40" s="1"/>
  <c r="R35" i="40"/>
  <c r="T35" i="40" s="1"/>
  <c r="R37" i="40"/>
  <c r="T37" i="40" s="1"/>
  <c r="R39" i="40"/>
  <c r="T39" i="40" s="1"/>
  <c r="AH39" i="40" s="1"/>
  <c r="T41" i="40"/>
  <c r="AH41" i="40" s="1"/>
  <c r="AO42" i="40"/>
  <c r="AK42" i="40"/>
  <c r="AM42" i="40"/>
  <c r="AH42" i="39"/>
  <c r="S42" i="39"/>
  <c r="AI42" i="39" s="1"/>
  <c r="Q42" i="39"/>
  <c r="P42" i="39"/>
  <c r="R42" i="39" s="1"/>
  <c r="S41" i="39"/>
  <c r="AI41" i="39" s="1"/>
  <c r="Q41" i="39"/>
  <c r="P41" i="39"/>
  <c r="O41" i="39"/>
  <c r="S40" i="39"/>
  <c r="AI40" i="39" s="1"/>
  <c r="Q40" i="39"/>
  <c r="P40" i="39"/>
  <c r="R40" i="39" s="1"/>
  <c r="T40" i="39" s="1"/>
  <c r="AH40" i="39" s="1"/>
  <c r="O40" i="39"/>
  <c r="S39" i="39"/>
  <c r="AI39" i="39" s="1"/>
  <c r="Q39" i="39"/>
  <c r="P39" i="39"/>
  <c r="O39" i="39"/>
  <c r="S38" i="39"/>
  <c r="AI38" i="39" s="1"/>
  <c r="Q38" i="39"/>
  <c r="P38" i="39"/>
  <c r="R38" i="39" s="1"/>
  <c r="T38" i="39" s="1"/>
  <c r="AH38" i="39" s="1"/>
  <c r="O38" i="39"/>
  <c r="S37" i="39"/>
  <c r="AI37" i="39" s="1"/>
  <c r="Q37" i="39"/>
  <c r="P37" i="39"/>
  <c r="O37" i="39"/>
  <c r="S36" i="39"/>
  <c r="AI36" i="39" s="1"/>
  <c r="Q36" i="39"/>
  <c r="P36" i="39"/>
  <c r="R36" i="39" s="1"/>
  <c r="T36" i="39" s="1"/>
  <c r="AH36" i="39" s="1"/>
  <c r="O36" i="39"/>
  <c r="S35" i="39"/>
  <c r="AI35" i="39" s="1"/>
  <c r="Q35" i="39"/>
  <c r="P35" i="39"/>
  <c r="O35" i="39"/>
  <c r="S34" i="39"/>
  <c r="AI34" i="39" s="1"/>
  <c r="Q34" i="39"/>
  <c r="P34" i="39"/>
  <c r="R34" i="39" s="1"/>
  <c r="T34" i="39" s="1"/>
  <c r="AH34" i="39" s="1"/>
  <c r="O34" i="39"/>
  <c r="S33" i="39"/>
  <c r="AI33" i="39" s="1"/>
  <c r="Q33" i="39"/>
  <c r="P33" i="39"/>
  <c r="O33" i="39"/>
  <c r="S32" i="39"/>
  <c r="AI32" i="39" s="1"/>
  <c r="Q32" i="39"/>
  <c r="P32" i="39"/>
  <c r="R32" i="39" s="1"/>
  <c r="T32" i="39" s="1"/>
  <c r="AH32" i="39" s="1"/>
  <c r="O32" i="39"/>
  <c r="S31" i="39"/>
  <c r="AI31" i="39" s="1"/>
  <c r="Q31" i="39"/>
  <c r="P31" i="39"/>
  <c r="O31" i="39"/>
  <c r="S30" i="39"/>
  <c r="AI30" i="39" s="1"/>
  <c r="Q30" i="39"/>
  <c r="P30" i="39"/>
  <c r="R30" i="39" s="1"/>
  <c r="T30" i="39" s="1"/>
  <c r="AH30" i="39" s="1"/>
  <c r="O30" i="39"/>
  <c r="S29" i="39"/>
  <c r="AI29" i="39" s="1"/>
  <c r="Q29" i="39"/>
  <c r="P29" i="39"/>
  <c r="O29" i="39"/>
  <c r="AH28" i="39"/>
  <c r="S28" i="39"/>
  <c r="AI28" i="39" s="1"/>
  <c r="Q28" i="39"/>
  <c r="P28" i="39"/>
  <c r="R28" i="39" s="1"/>
  <c r="T28" i="39" s="1"/>
  <c r="O28" i="39"/>
  <c r="AH27" i="39"/>
  <c r="S27" i="39"/>
  <c r="AI27" i="39" s="1"/>
  <c r="Q27" i="39"/>
  <c r="P27" i="39"/>
  <c r="O27" i="39"/>
  <c r="AH26" i="39"/>
  <c r="S26" i="39"/>
  <c r="AI26" i="39" s="1"/>
  <c r="Q26" i="39"/>
  <c r="P26" i="39"/>
  <c r="R26" i="39" s="1"/>
  <c r="T26" i="39" s="1"/>
  <c r="O26" i="39"/>
  <c r="S25" i="39"/>
  <c r="AI25" i="39" s="1"/>
  <c r="Q25" i="39"/>
  <c r="P25" i="39"/>
  <c r="R25" i="39" s="1"/>
  <c r="T25" i="39" s="1"/>
  <c r="O25" i="39"/>
  <c r="AH24" i="39"/>
  <c r="S24" i="39"/>
  <c r="Q24" i="39"/>
  <c r="P24" i="39"/>
  <c r="R24" i="39" s="1"/>
  <c r="AK24" i="39" s="1"/>
  <c r="AI23" i="39"/>
  <c r="S23" i="39"/>
  <c r="Q23" i="39"/>
  <c r="P23" i="39"/>
  <c r="R23" i="39" s="1"/>
  <c r="T23" i="39" s="1"/>
  <c r="AH23" i="39" s="1"/>
  <c r="O23" i="39"/>
  <c r="AI22" i="39"/>
  <c r="S22" i="39"/>
  <c r="Q22" i="39"/>
  <c r="P22" i="39"/>
  <c r="R22" i="39" s="1"/>
  <c r="T22" i="39" s="1"/>
  <c r="AH22" i="39" s="1"/>
  <c r="O22" i="39"/>
  <c r="AI21" i="39"/>
  <c r="S21" i="39"/>
  <c r="Q21" i="39"/>
  <c r="P21" i="39"/>
  <c r="R21" i="39" s="1"/>
  <c r="T21" i="39" s="1"/>
  <c r="AH21" i="39" s="1"/>
  <c r="O21" i="39"/>
  <c r="AI20" i="39"/>
  <c r="S20" i="39"/>
  <c r="Q20" i="39"/>
  <c r="P20" i="39"/>
  <c r="R20" i="39" s="1"/>
  <c r="T20" i="39" s="1"/>
  <c r="AH20" i="39" s="1"/>
  <c r="O20" i="39"/>
  <c r="AI19" i="39"/>
  <c r="S19" i="39"/>
  <c r="Q19" i="39"/>
  <c r="P19" i="39"/>
  <c r="R19" i="39" s="1"/>
  <c r="T19" i="39" s="1"/>
  <c r="AH19" i="39" s="1"/>
  <c r="O19" i="39"/>
  <c r="AI18" i="39"/>
  <c r="S18" i="39"/>
  <c r="Q18" i="39"/>
  <c r="P18" i="39"/>
  <c r="R18" i="39" s="1"/>
  <c r="T18" i="39" s="1"/>
  <c r="AH18" i="39" s="1"/>
  <c r="O18" i="39"/>
  <c r="AI17" i="39"/>
  <c r="S17" i="39"/>
  <c r="Q17" i="39"/>
  <c r="P17" i="39"/>
  <c r="R17" i="39" s="1"/>
  <c r="T17" i="39" s="1"/>
  <c r="AH17" i="39" s="1"/>
  <c r="O17" i="39"/>
  <c r="AI16" i="39"/>
  <c r="S16" i="39"/>
  <c r="Q16" i="39"/>
  <c r="P16" i="39"/>
  <c r="R16" i="39" s="1"/>
  <c r="T16" i="39" s="1"/>
  <c r="AH16" i="39" s="1"/>
  <c r="O16" i="39"/>
  <c r="AI15" i="39"/>
  <c r="S15" i="39"/>
  <c r="Q15" i="39"/>
  <c r="P15" i="39"/>
  <c r="R15" i="39" s="1"/>
  <c r="T15" i="39" s="1"/>
  <c r="AH15" i="39" s="1"/>
  <c r="O15" i="39"/>
  <c r="AI14" i="39"/>
  <c r="S14" i="39"/>
  <c r="Q14" i="39"/>
  <c r="P14" i="39"/>
  <c r="R14" i="39" s="1"/>
  <c r="T14" i="39" s="1"/>
  <c r="AH14" i="39" s="1"/>
  <c r="O14" i="39"/>
  <c r="AI13" i="39"/>
  <c r="S13" i="39"/>
  <c r="Q13" i="39"/>
  <c r="P13" i="39"/>
  <c r="R13" i="39" s="1"/>
  <c r="T13" i="39" s="1"/>
  <c r="AH13" i="39" s="1"/>
  <c r="O13" i="39"/>
  <c r="AI12" i="39"/>
  <c r="S12" i="39"/>
  <c r="Q12" i="39"/>
  <c r="P12" i="39"/>
  <c r="R12" i="39" s="1"/>
  <c r="T12" i="39" s="1"/>
  <c r="AH12" i="39" s="1"/>
  <c r="O12" i="39"/>
  <c r="AI11" i="39"/>
  <c r="S11" i="39"/>
  <c r="Q11" i="39"/>
  <c r="P11" i="39"/>
  <c r="R11" i="39" s="1"/>
  <c r="T11" i="39" s="1"/>
  <c r="AH11" i="39" s="1"/>
  <c r="O11" i="39"/>
  <c r="AI10" i="39"/>
  <c r="AH10" i="39"/>
  <c r="S10" i="39"/>
  <c r="Q10" i="39"/>
  <c r="P10" i="39"/>
  <c r="R10" i="39" s="1"/>
  <c r="T10" i="39" s="1"/>
  <c r="O10" i="39"/>
  <c r="AI9" i="39"/>
  <c r="AH9" i="39"/>
  <c r="S9" i="39"/>
  <c r="Q9" i="39"/>
  <c r="P9" i="39"/>
  <c r="R9" i="39" s="1"/>
  <c r="T9" i="39" s="1"/>
  <c r="O9" i="39"/>
  <c r="AI8" i="39"/>
  <c r="AH8" i="39"/>
  <c r="S8" i="39"/>
  <c r="Q8" i="39"/>
  <c r="P8" i="39"/>
  <c r="R8" i="39" s="1"/>
  <c r="T8" i="39" s="1"/>
  <c r="O8" i="39"/>
  <c r="AI7" i="39"/>
  <c r="S7" i="39"/>
  <c r="Q7" i="39"/>
  <c r="P7" i="39"/>
  <c r="O7" i="39"/>
  <c r="X11" i="45" l="1"/>
  <c r="Z11" i="45"/>
  <c r="V31" i="45"/>
  <c r="U32" i="45"/>
  <c r="Z30" i="45"/>
  <c r="X30" i="45"/>
  <c r="U13" i="45"/>
  <c r="V12" i="45"/>
  <c r="V30" i="44"/>
  <c r="U31" i="44"/>
  <c r="Z10" i="44"/>
  <c r="X10" i="44"/>
  <c r="U12" i="44"/>
  <c r="V11" i="44"/>
  <c r="Z29" i="44"/>
  <c r="X29" i="44"/>
  <c r="U30" i="43"/>
  <c r="V29" i="43"/>
  <c r="Z10" i="43"/>
  <c r="X10" i="43"/>
  <c r="Z28" i="43"/>
  <c r="X28" i="43"/>
  <c r="V11" i="43"/>
  <c r="U12" i="43"/>
  <c r="U10" i="42"/>
  <c r="V9" i="42"/>
  <c r="Z27" i="42"/>
  <c r="X27" i="42"/>
  <c r="X8" i="42"/>
  <c r="Z8" i="42"/>
  <c r="V28" i="42"/>
  <c r="U29" i="42"/>
  <c r="V9" i="41"/>
  <c r="U10" i="41"/>
  <c r="Z26" i="41"/>
  <c r="X26" i="41"/>
  <c r="U28" i="41"/>
  <c r="V27" i="41"/>
  <c r="Z8" i="41"/>
  <c r="X8" i="41"/>
  <c r="Z25" i="40"/>
  <c r="X25" i="40"/>
  <c r="V8" i="40"/>
  <c r="U9" i="40"/>
  <c r="V26" i="40"/>
  <c r="U27" i="40"/>
  <c r="Z7" i="40"/>
  <c r="X7" i="40"/>
  <c r="V25" i="39"/>
  <c r="U26" i="39"/>
  <c r="AH25" i="39"/>
  <c r="AO42" i="39"/>
  <c r="AK42" i="39"/>
  <c r="AM42" i="39"/>
  <c r="R7" i="39"/>
  <c r="T7" i="39" s="1"/>
  <c r="AI24" i="39"/>
  <c r="AO24" i="39" s="1"/>
  <c r="R27" i="39"/>
  <c r="T27" i="39" s="1"/>
  <c r="R29" i="39"/>
  <c r="T29" i="39" s="1"/>
  <c r="AH29" i="39" s="1"/>
  <c r="R31" i="39"/>
  <c r="T31" i="39" s="1"/>
  <c r="AH31" i="39" s="1"/>
  <c r="R33" i="39"/>
  <c r="T33" i="39" s="1"/>
  <c r="AH33" i="39" s="1"/>
  <c r="R35" i="39"/>
  <c r="T35" i="39" s="1"/>
  <c r="AH35" i="39" s="1"/>
  <c r="R37" i="39"/>
  <c r="T37" i="39" s="1"/>
  <c r="AH37" i="39" s="1"/>
  <c r="R39" i="39"/>
  <c r="T39" i="39" s="1"/>
  <c r="AH39" i="39" s="1"/>
  <c r="R41" i="39"/>
  <c r="T41" i="39" s="1"/>
  <c r="AH41" i="39" s="1"/>
  <c r="AH42" i="38"/>
  <c r="S42" i="38"/>
  <c r="Q42" i="38"/>
  <c r="P42" i="38"/>
  <c r="R42" i="38" s="1"/>
  <c r="AK42" i="38" s="1"/>
  <c r="S41" i="38"/>
  <c r="AI41" i="38" s="1"/>
  <c r="Q41" i="38"/>
  <c r="P41" i="38"/>
  <c r="R41" i="38" s="1"/>
  <c r="T41" i="38" s="1"/>
  <c r="AH41" i="38" s="1"/>
  <c r="O41" i="38"/>
  <c r="S40" i="38"/>
  <c r="AI40" i="38" s="1"/>
  <c r="Q40" i="38"/>
  <c r="P40" i="38"/>
  <c r="R40" i="38" s="1"/>
  <c r="T40" i="38" s="1"/>
  <c r="AH40" i="38" s="1"/>
  <c r="O40" i="38"/>
  <c r="S39" i="38"/>
  <c r="AI39" i="38" s="1"/>
  <c r="Q39" i="38"/>
  <c r="P39" i="38"/>
  <c r="R39" i="38" s="1"/>
  <c r="T39" i="38" s="1"/>
  <c r="AH39" i="38" s="1"/>
  <c r="O39" i="38"/>
  <c r="S38" i="38"/>
  <c r="AI38" i="38" s="1"/>
  <c r="Q38" i="38"/>
  <c r="P38" i="38"/>
  <c r="R38" i="38" s="1"/>
  <c r="T38" i="38" s="1"/>
  <c r="AH38" i="38" s="1"/>
  <c r="O38" i="38"/>
  <c r="S37" i="38"/>
  <c r="AI37" i="38" s="1"/>
  <c r="Q37" i="38"/>
  <c r="P37" i="38"/>
  <c r="R37" i="38" s="1"/>
  <c r="T37" i="38" s="1"/>
  <c r="AH37" i="38" s="1"/>
  <c r="O37" i="38"/>
  <c r="S36" i="38"/>
  <c r="AI36" i="38" s="1"/>
  <c r="Q36" i="38"/>
  <c r="P36" i="38"/>
  <c r="R36" i="38" s="1"/>
  <c r="T36" i="38" s="1"/>
  <c r="AH36" i="38" s="1"/>
  <c r="O36" i="38"/>
  <c r="S35" i="38"/>
  <c r="AI35" i="38" s="1"/>
  <c r="Q35" i="38"/>
  <c r="P35" i="38"/>
  <c r="R35" i="38" s="1"/>
  <c r="T35" i="38" s="1"/>
  <c r="AH35" i="38" s="1"/>
  <c r="O35" i="38"/>
  <c r="S34" i="38"/>
  <c r="AI34" i="38" s="1"/>
  <c r="Q34" i="38"/>
  <c r="P34" i="38"/>
  <c r="R34" i="38" s="1"/>
  <c r="T34" i="38" s="1"/>
  <c r="AH34" i="38" s="1"/>
  <c r="O34" i="38"/>
  <c r="AH33" i="38"/>
  <c r="S33" i="38"/>
  <c r="AI33" i="38" s="1"/>
  <c r="Q33" i="38"/>
  <c r="P33" i="38"/>
  <c r="R33" i="38" s="1"/>
  <c r="T33" i="38" s="1"/>
  <c r="O33" i="38"/>
  <c r="AH32" i="38"/>
  <c r="S32" i="38"/>
  <c r="AI32" i="38" s="1"/>
  <c r="Q32" i="38"/>
  <c r="P32" i="38"/>
  <c r="R32" i="38" s="1"/>
  <c r="T32" i="38" s="1"/>
  <c r="O32" i="38"/>
  <c r="S31" i="38"/>
  <c r="AI31" i="38" s="1"/>
  <c r="Q31" i="38"/>
  <c r="P31" i="38"/>
  <c r="R31" i="38" s="1"/>
  <c r="T31" i="38" s="1"/>
  <c r="AH31" i="38" s="1"/>
  <c r="O31" i="38"/>
  <c r="S30" i="38"/>
  <c r="AI30" i="38" s="1"/>
  <c r="Q30" i="38"/>
  <c r="P30" i="38"/>
  <c r="R30" i="38" s="1"/>
  <c r="T30" i="38" s="1"/>
  <c r="AH30" i="38" s="1"/>
  <c r="O30" i="38"/>
  <c r="AH29" i="38"/>
  <c r="S29" i="38"/>
  <c r="AI29" i="38" s="1"/>
  <c r="Q29" i="38"/>
  <c r="P29" i="38"/>
  <c r="R29" i="38" s="1"/>
  <c r="T29" i="38" s="1"/>
  <c r="O29" i="38"/>
  <c r="AH28" i="38"/>
  <c r="S28" i="38"/>
  <c r="AI28" i="38" s="1"/>
  <c r="Q28" i="38"/>
  <c r="P28" i="38"/>
  <c r="R28" i="38" s="1"/>
  <c r="T28" i="38" s="1"/>
  <c r="O28" i="38"/>
  <c r="AH27" i="38"/>
  <c r="S27" i="38"/>
  <c r="AI27" i="38" s="1"/>
  <c r="Q27" i="38"/>
  <c r="P27" i="38"/>
  <c r="R27" i="38" s="1"/>
  <c r="T27" i="38" s="1"/>
  <c r="O27" i="38"/>
  <c r="AH26" i="38"/>
  <c r="S26" i="38"/>
  <c r="AI26" i="38" s="1"/>
  <c r="Q26" i="38"/>
  <c r="P26" i="38"/>
  <c r="R26" i="38" s="1"/>
  <c r="T26" i="38" s="1"/>
  <c r="O26" i="38"/>
  <c r="AH25" i="38"/>
  <c r="S25" i="38"/>
  <c r="AI25" i="38" s="1"/>
  <c r="Q25" i="38"/>
  <c r="P25" i="38"/>
  <c r="R25" i="38" s="1"/>
  <c r="T25" i="38" s="1"/>
  <c r="O25" i="38"/>
  <c r="AH24" i="38"/>
  <c r="S24" i="38"/>
  <c r="AI24" i="38" s="1"/>
  <c r="Q24" i="38"/>
  <c r="P24" i="38"/>
  <c r="R24" i="38" s="1"/>
  <c r="S23" i="38"/>
  <c r="AI23" i="38" s="1"/>
  <c r="Q23" i="38"/>
  <c r="P23" i="38"/>
  <c r="R23" i="38" s="1"/>
  <c r="T23" i="38" s="1"/>
  <c r="AH23" i="38" s="1"/>
  <c r="O23" i="38"/>
  <c r="S22" i="38"/>
  <c r="AI22" i="38" s="1"/>
  <c r="Q22" i="38"/>
  <c r="P22" i="38"/>
  <c r="R22" i="38" s="1"/>
  <c r="T22" i="38" s="1"/>
  <c r="AH22" i="38" s="1"/>
  <c r="O22" i="38"/>
  <c r="S21" i="38"/>
  <c r="AI21" i="38" s="1"/>
  <c r="Q21" i="38"/>
  <c r="P21" i="38"/>
  <c r="R21" i="38" s="1"/>
  <c r="T21" i="38" s="1"/>
  <c r="AH21" i="38" s="1"/>
  <c r="O21" i="38"/>
  <c r="S20" i="38"/>
  <c r="AI20" i="38" s="1"/>
  <c r="Q20" i="38"/>
  <c r="P20" i="38"/>
  <c r="R20" i="38" s="1"/>
  <c r="T20" i="38" s="1"/>
  <c r="AH20" i="38" s="1"/>
  <c r="O20" i="38"/>
  <c r="S19" i="38"/>
  <c r="AI19" i="38" s="1"/>
  <c r="Q19" i="38"/>
  <c r="P19" i="38"/>
  <c r="R19" i="38" s="1"/>
  <c r="T19" i="38" s="1"/>
  <c r="AH19" i="38" s="1"/>
  <c r="O19" i="38"/>
  <c r="S18" i="38"/>
  <c r="AI18" i="38" s="1"/>
  <c r="Q18" i="38"/>
  <c r="P18" i="38"/>
  <c r="R18" i="38" s="1"/>
  <c r="T18" i="38" s="1"/>
  <c r="AH18" i="38" s="1"/>
  <c r="O18" i="38"/>
  <c r="S17" i="38"/>
  <c r="AI17" i="38" s="1"/>
  <c r="Q17" i="38"/>
  <c r="P17" i="38"/>
  <c r="R17" i="38" s="1"/>
  <c r="T17" i="38" s="1"/>
  <c r="AH17" i="38" s="1"/>
  <c r="O17" i="38"/>
  <c r="S16" i="38"/>
  <c r="AI16" i="38" s="1"/>
  <c r="Q16" i="38"/>
  <c r="P16" i="38"/>
  <c r="R16" i="38" s="1"/>
  <c r="T16" i="38" s="1"/>
  <c r="AH16" i="38" s="1"/>
  <c r="O16" i="38"/>
  <c r="S15" i="38"/>
  <c r="AI15" i="38" s="1"/>
  <c r="Q15" i="38"/>
  <c r="P15" i="38"/>
  <c r="R15" i="38" s="1"/>
  <c r="T15" i="38" s="1"/>
  <c r="AH15" i="38" s="1"/>
  <c r="O15" i="38"/>
  <c r="S14" i="38"/>
  <c r="AI14" i="38" s="1"/>
  <c r="Q14" i="38"/>
  <c r="P14" i="38"/>
  <c r="R14" i="38" s="1"/>
  <c r="T14" i="38" s="1"/>
  <c r="AH14" i="38" s="1"/>
  <c r="O14" i="38"/>
  <c r="S13" i="38"/>
  <c r="AI13" i="38" s="1"/>
  <c r="Q13" i="38"/>
  <c r="P13" i="38"/>
  <c r="R13" i="38" s="1"/>
  <c r="T13" i="38" s="1"/>
  <c r="AH13" i="38" s="1"/>
  <c r="O13" i="38"/>
  <c r="S12" i="38"/>
  <c r="AI12" i="38" s="1"/>
  <c r="Q12" i="38"/>
  <c r="P12" i="38"/>
  <c r="R12" i="38" s="1"/>
  <c r="T12" i="38" s="1"/>
  <c r="AH12" i="38" s="1"/>
  <c r="O12" i="38"/>
  <c r="S11" i="38"/>
  <c r="AI11" i="38" s="1"/>
  <c r="Q11" i="38"/>
  <c r="P11" i="38"/>
  <c r="R11" i="38" s="1"/>
  <c r="T11" i="38" s="1"/>
  <c r="AH11" i="38" s="1"/>
  <c r="O11" i="38"/>
  <c r="S10" i="38"/>
  <c r="AI10" i="38" s="1"/>
  <c r="Q10" i="38"/>
  <c r="P10" i="38"/>
  <c r="R10" i="38" s="1"/>
  <c r="T10" i="38" s="1"/>
  <c r="AH10" i="38" s="1"/>
  <c r="O10" i="38"/>
  <c r="S9" i="38"/>
  <c r="AI9" i="38" s="1"/>
  <c r="Q9" i="38"/>
  <c r="P9" i="38"/>
  <c r="R9" i="38" s="1"/>
  <c r="T9" i="38" s="1"/>
  <c r="AH9" i="38" s="1"/>
  <c r="O9" i="38"/>
  <c r="AH8" i="38"/>
  <c r="S8" i="38"/>
  <c r="AI8" i="38" s="1"/>
  <c r="Q8" i="38"/>
  <c r="P8" i="38"/>
  <c r="R8" i="38" s="1"/>
  <c r="T8" i="38" s="1"/>
  <c r="O8" i="38"/>
  <c r="AH7" i="38"/>
  <c r="S7" i="38"/>
  <c r="AI7" i="38" s="1"/>
  <c r="Q7" i="38"/>
  <c r="P7" i="38"/>
  <c r="R7" i="38" s="1"/>
  <c r="T7" i="38" s="1"/>
  <c r="O7" i="38"/>
  <c r="X12" i="45" l="1"/>
  <c r="Z12" i="45"/>
  <c r="V32" i="45"/>
  <c r="U33" i="45"/>
  <c r="U14" i="45"/>
  <c r="V13" i="45"/>
  <c r="Z31" i="45"/>
  <c r="X31" i="45"/>
  <c r="V31" i="44"/>
  <c r="U32" i="44"/>
  <c r="Z30" i="44"/>
  <c r="X30" i="44"/>
  <c r="Z11" i="44"/>
  <c r="X11" i="44"/>
  <c r="U13" i="44"/>
  <c r="V12" i="44"/>
  <c r="Z11" i="43"/>
  <c r="X11" i="43"/>
  <c r="U31" i="43"/>
  <c r="V30" i="43"/>
  <c r="V12" i="43"/>
  <c r="U13" i="43"/>
  <c r="Z29" i="43"/>
  <c r="X29" i="43"/>
  <c r="V29" i="42"/>
  <c r="U30" i="42"/>
  <c r="Z28" i="42"/>
  <c r="X28" i="42"/>
  <c r="X9" i="42"/>
  <c r="Z9" i="42"/>
  <c r="U11" i="42"/>
  <c r="V10" i="42"/>
  <c r="U29" i="41"/>
  <c r="V28" i="41"/>
  <c r="Z9" i="41"/>
  <c r="X9" i="41"/>
  <c r="X27" i="41"/>
  <c r="Z27" i="41"/>
  <c r="V10" i="41"/>
  <c r="U11" i="41"/>
  <c r="V27" i="40"/>
  <c r="U28" i="40"/>
  <c r="Z26" i="40"/>
  <c r="X26" i="40"/>
  <c r="V9" i="40"/>
  <c r="U10" i="40"/>
  <c r="Z8" i="40"/>
  <c r="X8" i="40"/>
  <c r="U8" i="39"/>
  <c r="AH7" i="39"/>
  <c r="V7" i="39"/>
  <c r="Z25" i="39"/>
  <c r="X25" i="39"/>
  <c r="AM24" i="39"/>
  <c r="V26" i="39"/>
  <c r="U27" i="39"/>
  <c r="U8" i="38"/>
  <c r="V7" i="38"/>
  <c r="U26" i="38"/>
  <c r="V25" i="38"/>
  <c r="AO24" i="38"/>
  <c r="AM24" i="38"/>
  <c r="AK24" i="38"/>
  <c r="AO42" i="38"/>
  <c r="AI42" i="38"/>
  <c r="AM42" i="38"/>
  <c r="AH42" i="37"/>
  <c r="S42" i="37"/>
  <c r="Q42" i="37"/>
  <c r="P42" i="37"/>
  <c r="R42" i="37" s="1"/>
  <c r="AK42" i="37" s="1"/>
  <c r="S41" i="37"/>
  <c r="AI41" i="37" s="1"/>
  <c r="Q41" i="37"/>
  <c r="P41" i="37"/>
  <c r="R41" i="37" s="1"/>
  <c r="T41" i="37" s="1"/>
  <c r="AH41" i="37" s="1"/>
  <c r="O41" i="37"/>
  <c r="S40" i="37"/>
  <c r="AI40" i="37" s="1"/>
  <c r="Q40" i="37"/>
  <c r="P40" i="37"/>
  <c r="R40" i="37" s="1"/>
  <c r="T40" i="37" s="1"/>
  <c r="AH40" i="37" s="1"/>
  <c r="O40" i="37"/>
  <c r="S39" i="37"/>
  <c r="AI39" i="37" s="1"/>
  <c r="Q39" i="37"/>
  <c r="P39" i="37"/>
  <c r="R39" i="37" s="1"/>
  <c r="T39" i="37" s="1"/>
  <c r="AH39" i="37" s="1"/>
  <c r="O39" i="37"/>
  <c r="S38" i="37"/>
  <c r="AI38" i="37" s="1"/>
  <c r="Q38" i="37"/>
  <c r="P38" i="37"/>
  <c r="O38" i="37"/>
  <c r="S37" i="37"/>
  <c r="AI37" i="37" s="1"/>
  <c r="Q37" i="37"/>
  <c r="P37" i="37"/>
  <c r="O37" i="37"/>
  <c r="S36" i="37"/>
  <c r="AI36" i="37" s="1"/>
  <c r="Q36" i="37"/>
  <c r="P36" i="37"/>
  <c r="R36" i="37" s="1"/>
  <c r="T36" i="37" s="1"/>
  <c r="AH36" i="37" s="1"/>
  <c r="O36" i="37"/>
  <c r="S35" i="37"/>
  <c r="AI35" i="37" s="1"/>
  <c r="Q35" i="37"/>
  <c r="P35" i="37"/>
  <c r="O35" i="37"/>
  <c r="S34" i="37"/>
  <c r="AI34" i="37" s="1"/>
  <c r="Q34" i="37"/>
  <c r="P34" i="37"/>
  <c r="R34" i="37" s="1"/>
  <c r="T34" i="37" s="1"/>
  <c r="AH34" i="37" s="1"/>
  <c r="O34" i="37"/>
  <c r="S33" i="37"/>
  <c r="AI33" i="37" s="1"/>
  <c r="Q33" i="37"/>
  <c r="P33" i="37"/>
  <c r="O33" i="37"/>
  <c r="S32" i="37"/>
  <c r="AI32" i="37" s="1"/>
  <c r="Q32" i="37"/>
  <c r="P32" i="37"/>
  <c r="R32" i="37" s="1"/>
  <c r="T32" i="37" s="1"/>
  <c r="AH32" i="37" s="1"/>
  <c r="O32" i="37"/>
  <c r="AH31" i="37"/>
  <c r="S31" i="37"/>
  <c r="AI31" i="37" s="1"/>
  <c r="Q31" i="37"/>
  <c r="P31" i="37"/>
  <c r="O31" i="37"/>
  <c r="AH30" i="37"/>
  <c r="S30" i="37"/>
  <c r="AI30" i="37" s="1"/>
  <c r="Q30" i="37"/>
  <c r="P30" i="37"/>
  <c r="R30" i="37" s="1"/>
  <c r="T30" i="37" s="1"/>
  <c r="O30" i="37"/>
  <c r="S29" i="37"/>
  <c r="AI29" i="37" s="1"/>
  <c r="Q29" i="37"/>
  <c r="P29" i="37"/>
  <c r="O29" i="37"/>
  <c r="AH28" i="37"/>
  <c r="S28" i="37"/>
  <c r="AI28" i="37" s="1"/>
  <c r="Q28" i="37"/>
  <c r="P28" i="37"/>
  <c r="R28" i="37" s="1"/>
  <c r="T28" i="37" s="1"/>
  <c r="O28" i="37"/>
  <c r="AH27" i="37"/>
  <c r="S27" i="37"/>
  <c r="AI27" i="37" s="1"/>
  <c r="Q27" i="37"/>
  <c r="P27" i="37"/>
  <c r="O27" i="37"/>
  <c r="S26" i="37"/>
  <c r="AI26" i="37" s="1"/>
  <c r="Q26" i="37"/>
  <c r="P26" i="37"/>
  <c r="R26" i="37" s="1"/>
  <c r="T26" i="37" s="1"/>
  <c r="AH26" i="37" s="1"/>
  <c r="O26" i="37"/>
  <c r="AH25" i="37"/>
  <c r="S25" i="37"/>
  <c r="AI25" i="37" s="1"/>
  <c r="Q25" i="37"/>
  <c r="P25" i="37"/>
  <c r="R25" i="37" s="1"/>
  <c r="T25" i="37" s="1"/>
  <c r="O25" i="37"/>
  <c r="AH24" i="37"/>
  <c r="S24" i="37"/>
  <c r="AI24" i="37" s="1"/>
  <c r="Q24" i="37"/>
  <c r="P24" i="37"/>
  <c r="R24" i="37" s="1"/>
  <c r="S23" i="37"/>
  <c r="AI23" i="37" s="1"/>
  <c r="Q23" i="37"/>
  <c r="P23" i="37"/>
  <c r="R23" i="37" s="1"/>
  <c r="T23" i="37" s="1"/>
  <c r="AH23" i="37" s="1"/>
  <c r="O23" i="37"/>
  <c r="S22" i="37"/>
  <c r="AI22" i="37" s="1"/>
  <c r="Q22" i="37"/>
  <c r="P22" i="37"/>
  <c r="O22" i="37"/>
  <c r="S21" i="37"/>
  <c r="AI21" i="37" s="1"/>
  <c r="Q21" i="37"/>
  <c r="P21" i="37"/>
  <c r="R21" i="37" s="1"/>
  <c r="T21" i="37" s="1"/>
  <c r="AH21" i="37" s="1"/>
  <c r="O21" i="37"/>
  <c r="S20" i="37"/>
  <c r="AI20" i="37" s="1"/>
  <c r="Q20" i="37"/>
  <c r="P20" i="37"/>
  <c r="O20" i="37"/>
  <c r="S19" i="37"/>
  <c r="AI19" i="37" s="1"/>
  <c r="Q19" i="37"/>
  <c r="P19" i="37"/>
  <c r="R19" i="37" s="1"/>
  <c r="T19" i="37" s="1"/>
  <c r="AH19" i="37" s="1"/>
  <c r="O19" i="37"/>
  <c r="S18" i="37"/>
  <c r="AI18" i="37" s="1"/>
  <c r="Q18" i="37"/>
  <c r="P18" i="37"/>
  <c r="O18" i="37"/>
  <c r="S17" i="37"/>
  <c r="AI17" i="37" s="1"/>
  <c r="Q17" i="37"/>
  <c r="P17" i="37"/>
  <c r="R17" i="37" s="1"/>
  <c r="T17" i="37" s="1"/>
  <c r="AH17" i="37" s="1"/>
  <c r="O17" i="37"/>
  <c r="S16" i="37"/>
  <c r="AI16" i="37" s="1"/>
  <c r="Q16" i="37"/>
  <c r="P16" i="37"/>
  <c r="O16" i="37"/>
  <c r="S15" i="37"/>
  <c r="AI15" i="37" s="1"/>
  <c r="Q15" i="37"/>
  <c r="P15" i="37"/>
  <c r="R15" i="37" s="1"/>
  <c r="T15" i="37" s="1"/>
  <c r="AH15" i="37" s="1"/>
  <c r="O15" i="37"/>
  <c r="S14" i="37"/>
  <c r="AI14" i="37" s="1"/>
  <c r="Q14" i="37"/>
  <c r="P14" i="37"/>
  <c r="R14" i="37" s="1"/>
  <c r="T14" i="37" s="1"/>
  <c r="AH14" i="37" s="1"/>
  <c r="O14" i="37"/>
  <c r="AH13" i="37"/>
  <c r="S13" i="37"/>
  <c r="AI13" i="37" s="1"/>
  <c r="Q13" i="37"/>
  <c r="P13" i="37"/>
  <c r="R13" i="37" s="1"/>
  <c r="T13" i="37" s="1"/>
  <c r="O13" i="37"/>
  <c r="AH12" i="37"/>
  <c r="S12" i="37"/>
  <c r="AI12" i="37" s="1"/>
  <c r="Q12" i="37"/>
  <c r="P12" i="37"/>
  <c r="R12" i="37" s="1"/>
  <c r="T12" i="37" s="1"/>
  <c r="O12" i="37"/>
  <c r="AH11" i="37"/>
  <c r="S11" i="37"/>
  <c r="AI11" i="37" s="1"/>
  <c r="Q11" i="37"/>
  <c r="P11" i="37"/>
  <c r="R11" i="37" s="1"/>
  <c r="T11" i="37" s="1"/>
  <c r="O11" i="37"/>
  <c r="S10" i="37"/>
  <c r="AI10" i="37" s="1"/>
  <c r="Q10" i="37"/>
  <c r="P10" i="37"/>
  <c r="R10" i="37" s="1"/>
  <c r="T10" i="37" s="1"/>
  <c r="AH10" i="37" s="1"/>
  <c r="O10" i="37"/>
  <c r="AH9" i="37"/>
  <c r="S9" i="37"/>
  <c r="AI9" i="37" s="1"/>
  <c r="Q9" i="37"/>
  <c r="P9" i="37"/>
  <c r="O9" i="37"/>
  <c r="AH8" i="37"/>
  <c r="S8" i="37"/>
  <c r="AI8" i="37" s="1"/>
  <c r="Q8" i="37"/>
  <c r="P8" i="37"/>
  <c r="R8" i="37" s="1"/>
  <c r="T8" i="37" s="1"/>
  <c r="O8" i="37"/>
  <c r="S7" i="37"/>
  <c r="AI7" i="37" s="1"/>
  <c r="Q7" i="37"/>
  <c r="P7" i="37"/>
  <c r="R7" i="37" s="1"/>
  <c r="T7" i="37" s="1"/>
  <c r="O7" i="37"/>
  <c r="Z13" i="45" l="1"/>
  <c r="X13" i="45"/>
  <c r="U15" i="45"/>
  <c r="V14" i="45"/>
  <c r="V33" i="45"/>
  <c r="U34" i="45"/>
  <c r="Z32" i="45"/>
  <c r="X32" i="45"/>
  <c r="Z12" i="44"/>
  <c r="X12" i="44"/>
  <c r="U14" i="44"/>
  <c r="V13" i="44"/>
  <c r="V32" i="44"/>
  <c r="U33" i="44"/>
  <c r="Z31" i="44"/>
  <c r="X31" i="44"/>
  <c r="Z12" i="43"/>
  <c r="X12" i="43"/>
  <c r="U32" i="43"/>
  <c r="V31" i="43"/>
  <c r="V13" i="43"/>
  <c r="U14" i="43"/>
  <c r="Z30" i="43"/>
  <c r="X30" i="43"/>
  <c r="U12" i="42"/>
  <c r="V11" i="42"/>
  <c r="Z29" i="42"/>
  <c r="X29" i="42"/>
  <c r="X10" i="42"/>
  <c r="Z10" i="42"/>
  <c r="V30" i="42"/>
  <c r="U31" i="42"/>
  <c r="V11" i="41"/>
  <c r="U12" i="41"/>
  <c r="Z28" i="41"/>
  <c r="X28" i="41"/>
  <c r="Z10" i="41"/>
  <c r="X10" i="41"/>
  <c r="U30" i="41"/>
  <c r="V29" i="41"/>
  <c r="Z9" i="40"/>
  <c r="X9" i="40"/>
  <c r="Z27" i="40"/>
  <c r="X27" i="40"/>
  <c r="V10" i="40"/>
  <c r="U11" i="40"/>
  <c r="V28" i="40"/>
  <c r="U29" i="40"/>
  <c r="V27" i="39"/>
  <c r="U28" i="39"/>
  <c r="Z26" i="39"/>
  <c r="X26" i="39"/>
  <c r="X7" i="39"/>
  <c r="Z7" i="39"/>
  <c r="U9" i="39"/>
  <c r="V8" i="39"/>
  <c r="Z25" i="38"/>
  <c r="X25" i="38"/>
  <c r="Z7" i="38"/>
  <c r="X7" i="38"/>
  <c r="U27" i="38"/>
  <c r="V26" i="38"/>
  <c r="U9" i="38"/>
  <c r="V8" i="38"/>
  <c r="V7" i="37"/>
  <c r="AH7" i="37"/>
  <c r="U8" i="37"/>
  <c r="R9" i="37"/>
  <c r="T9" i="37" s="1"/>
  <c r="V25" i="37"/>
  <c r="U26" i="37"/>
  <c r="AO24" i="37"/>
  <c r="AK24" i="37"/>
  <c r="AM24" i="37"/>
  <c r="R16" i="37"/>
  <c r="T16" i="37" s="1"/>
  <c r="AH16" i="37" s="1"/>
  <c r="R18" i="37"/>
  <c r="T18" i="37" s="1"/>
  <c r="AH18" i="37" s="1"/>
  <c r="R20" i="37"/>
  <c r="T20" i="37" s="1"/>
  <c r="AH20" i="37" s="1"/>
  <c r="R22" i="37"/>
  <c r="T22" i="37" s="1"/>
  <c r="AH22" i="37" s="1"/>
  <c r="R27" i="37"/>
  <c r="T27" i="37" s="1"/>
  <c r="R29" i="37"/>
  <c r="T29" i="37" s="1"/>
  <c r="AH29" i="37" s="1"/>
  <c r="R31" i="37"/>
  <c r="T31" i="37" s="1"/>
  <c r="R33" i="37"/>
  <c r="T33" i="37" s="1"/>
  <c r="AH33" i="37" s="1"/>
  <c r="R35" i="37"/>
  <c r="T35" i="37" s="1"/>
  <c r="AH35" i="37" s="1"/>
  <c r="R37" i="37"/>
  <c r="T37" i="37" s="1"/>
  <c r="AH37" i="37" s="1"/>
  <c r="R38" i="37"/>
  <c r="T38" i="37" s="1"/>
  <c r="AH38" i="37" s="1"/>
  <c r="AO42" i="37"/>
  <c r="AI42" i="37"/>
  <c r="AM42" i="37"/>
  <c r="AH42" i="36"/>
  <c r="S42" i="36"/>
  <c r="Q42" i="36"/>
  <c r="P42" i="36"/>
  <c r="AI41" i="36"/>
  <c r="S41" i="36"/>
  <c r="Q41" i="36"/>
  <c r="P41" i="36"/>
  <c r="R41" i="36" s="1"/>
  <c r="T41" i="36" s="1"/>
  <c r="AH41" i="36" s="1"/>
  <c r="O41" i="36"/>
  <c r="AI40" i="36"/>
  <c r="S40" i="36"/>
  <c r="Q40" i="36"/>
  <c r="P40" i="36"/>
  <c r="R40" i="36" s="1"/>
  <c r="T40" i="36" s="1"/>
  <c r="AH40" i="36" s="1"/>
  <c r="O40" i="36"/>
  <c r="AI39" i="36"/>
  <c r="S39" i="36"/>
  <c r="Q39" i="36"/>
  <c r="P39" i="36"/>
  <c r="R39" i="36" s="1"/>
  <c r="T39" i="36" s="1"/>
  <c r="AH39" i="36" s="1"/>
  <c r="O39" i="36"/>
  <c r="AI38" i="36"/>
  <c r="S38" i="36"/>
  <c r="Q38" i="36"/>
  <c r="P38" i="36"/>
  <c r="R38" i="36" s="1"/>
  <c r="T38" i="36" s="1"/>
  <c r="AH38" i="36" s="1"/>
  <c r="O38" i="36"/>
  <c r="AI37" i="36"/>
  <c r="S37" i="36"/>
  <c r="Q37" i="36"/>
  <c r="P37" i="36"/>
  <c r="R37" i="36" s="1"/>
  <c r="T37" i="36" s="1"/>
  <c r="AH37" i="36" s="1"/>
  <c r="O37" i="36"/>
  <c r="AI36" i="36"/>
  <c r="S36" i="36"/>
  <c r="Q36" i="36"/>
  <c r="P36" i="36"/>
  <c r="R36" i="36" s="1"/>
  <c r="T36" i="36" s="1"/>
  <c r="AH36" i="36" s="1"/>
  <c r="O36" i="36"/>
  <c r="AI35" i="36"/>
  <c r="AH35" i="36"/>
  <c r="S35" i="36"/>
  <c r="Q35" i="36"/>
  <c r="P35" i="36"/>
  <c r="R35" i="36" s="1"/>
  <c r="T35" i="36" s="1"/>
  <c r="O35" i="36"/>
  <c r="AI34" i="36"/>
  <c r="AH34" i="36"/>
  <c r="S34" i="36"/>
  <c r="Q34" i="36"/>
  <c r="P34" i="36"/>
  <c r="R34" i="36" s="1"/>
  <c r="T34" i="36" s="1"/>
  <c r="O34" i="36"/>
  <c r="AI33" i="36"/>
  <c r="S33" i="36"/>
  <c r="Q33" i="36"/>
  <c r="P33" i="36"/>
  <c r="R33" i="36" s="1"/>
  <c r="T33" i="36" s="1"/>
  <c r="AH33" i="36" s="1"/>
  <c r="O33" i="36"/>
  <c r="AI32" i="36"/>
  <c r="AH32" i="36"/>
  <c r="S32" i="36"/>
  <c r="Q32" i="36"/>
  <c r="P32" i="36"/>
  <c r="R32" i="36" s="1"/>
  <c r="T32" i="36" s="1"/>
  <c r="O32" i="36"/>
  <c r="AI31" i="36"/>
  <c r="S31" i="36"/>
  <c r="Q31" i="36"/>
  <c r="P31" i="36"/>
  <c r="R31" i="36" s="1"/>
  <c r="T31" i="36" s="1"/>
  <c r="AH31" i="36" s="1"/>
  <c r="O31" i="36"/>
  <c r="AI30" i="36"/>
  <c r="AH30" i="36"/>
  <c r="S30" i="36"/>
  <c r="Q30" i="36"/>
  <c r="P30" i="36"/>
  <c r="R30" i="36" s="1"/>
  <c r="T30" i="36" s="1"/>
  <c r="O30" i="36"/>
  <c r="AI29" i="36"/>
  <c r="AH29" i="36"/>
  <c r="S29" i="36"/>
  <c r="Q29" i="36"/>
  <c r="P29" i="36"/>
  <c r="R29" i="36" s="1"/>
  <c r="T29" i="36" s="1"/>
  <c r="O29" i="36"/>
  <c r="AI28" i="36"/>
  <c r="AH28" i="36"/>
  <c r="S28" i="36"/>
  <c r="Q28" i="36"/>
  <c r="P28" i="36"/>
  <c r="R28" i="36" s="1"/>
  <c r="T28" i="36" s="1"/>
  <c r="O28" i="36"/>
  <c r="AI27" i="36"/>
  <c r="AH27" i="36"/>
  <c r="S27" i="36"/>
  <c r="Q27" i="36"/>
  <c r="P27" i="36"/>
  <c r="R27" i="36" s="1"/>
  <c r="T27" i="36" s="1"/>
  <c r="O27" i="36"/>
  <c r="AI26" i="36"/>
  <c r="AH26" i="36"/>
  <c r="S26" i="36"/>
  <c r="Q26" i="36"/>
  <c r="P26" i="36"/>
  <c r="R26" i="36" s="1"/>
  <c r="T26" i="36" s="1"/>
  <c r="O26" i="36"/>
  <c r="AH25" i="36"/>
  <c r="S25" i="36"/>
  <c r="AI25" i="36" s="1"/>
  <c r="Q25" i="36"/>
  <c r="P25" i="36"/>
  <c r="R25" i="36" s="1"/>
  <c r="T25" i="36" s="1"/>
  <c r="U26" i="36" s="1"/>
  <c r="O25" i="36"/>
  <c r="AH24" i="36"/>
  <c r="S24" i="36"/>
  <c r="Q24" i="36"/>
  <c r="P24" i="36"/>
  <c r="AI23" i="36"/>
  <c r="S23" i="36"/>
  <c r="Q23" i="36"/>
  <c r="P23" i="36"/>
  <c r="R23" i="36" s="1"/>
  <c r="T23" i="36" s="1"/>
  <c r="AH23" i="36" s="1"/>
  <c r="O23" i="36"/>
  <c r="AI22" i="36"/>
  <c r="S22" i="36"/>
  <c r="Q22" i="36"/>
  <c r="P22" i="36"/>
  <c r="R22" i="36" s="1"/>
  <c r="T22" i="36" s="1"/>
  <c r="AH22" i="36" s="1"/>
  <c r="O22" i="36"/>
  <c r="AI21" i="36"/>
  <c r="S21" i="36"/>
  <c r="Q21" i="36"/>
  <c r="P21" i="36"/>
  <c r="R21" i="36" s="1"/>
  <c r="T21" i="36" s="1"/>
  <c r="AH21" i="36" s="1"/>
  <c r="O21" i="36"/>
  <c r="AI20" i="36"/>
  <c r="S20" i="36"/>
  <c r="Q20" i="36"/>
  <c r="P20" i="36"/>
  <c r="R20" i="36" s="1"/>
  <c r="T20" i="36" s="1"/>
  <c r="AH20" i="36" s="1"/>
  <c r="O20" i="36"/>
  <c r="AI19" i="36"/>
  <c r="S19" i="36"/>
  <c r="Q19" i="36"/>
  <c r="P19" i="36"/>
  <c r="R19" i="36" s="1"/>
  <c r="T19" i="36" s="1"/>
  <c r="AH19" i="36" s="1"/>
  <c r="O19" i="36"/>
  <c r="AI18" i="36"/>
  <c r="AH18" i="36"/>
  <c r="S18" i="36"/>
  <c r="Q18" i="36"/>
  <c r="P18" i="36"/>
  <c r="R18" i="36" s="1"/>
  <c r="T18" i="36" s="1"/>
  <c r="O18" i="36"/>
  <c r="AI17" i="36"/>
  <c r="S17" i="36"/>
  <c r="Q17" i="36"/>
  <c r="P17" i="36"/>
  <c r="R17" i="36" s="1"/>
  <c r="T17" i="36" s="1"/>
  <c r="AH17" i="36" s="1"/>
  <c r="O17" i="36"/>
  <c r="AI16" i="36"/>
  <c r="AH16" i="36"/>
  <c r="S16" i="36"/>
  <c r="Q16" i="36"/>
  <c r="P16" i="36"/>
  <c r="R16" i="36" s="1"/>
  <c r="T16" i="36" s="1"/>
  <c r="O16" i="36"/>
  <c r="AI15" i="36"/>
  <c r="AH15" i="36"/>
  <c r="S15" i="36"/>
  <c r="Q15" i="36"/>
  <c r="P15" i="36"/>
  <c r="R15" i="36" s="1"/>
  <c r="T15" i="36" s="1"/>
  <c r="O15" i="36"/>
  <c r="AI14" i="36"/>
  <c r="AH14" i="36"/>
  <c r="S14" i="36"/>
  <c r="Q14" i="36"/>
  <c r="P14" i="36"/>
  <c r="R14" i="36" s="1"/>
  <c r="T14" i="36" s="1"/>
  <c r="O14" i="36"/>
  <c r="AI13" i="36"/>
  <c r="AH13" i="36"/>
  <c r="S13" i="36"/>
  <c r="Q13" i="36"/>
  <c r="P13" i="36"/>
  <c r="R13" i="36" s="1"/>
  <c r="T13" i="36" s="1"/>
  <c r="O13" i="36"/>
  <c r="AI12" i="36"/>
  <c r="AH12" i="36"/>
  <c r="S12" i="36"/>
  <c r="Q12" i="36"/>
  <c r="P12" i="36"/>
  <c r="R12" i="36" s="1"/>
  <c r="T12" i="36" s="1"/>
  <c r="O12" i="36"/>
  <c r="AI11" i="36"/>
  <c r="AH11" i="36"/>
  <c r="S11" i="36"/>
  <c r="Q11" i="36"/>
  <c r="P11" i="36"/>
  <c r="R11" i="36" s="1"/>
  <c r="T11" i="36" s="1"/>
  <c r="O11" i="36"/>
  <c r="AI10" i="36"/>
  <c r="AH10" i="36"/>
  <c r="S10" i="36"/>
  <c r="Q10" i="36"/>
  <c r="P10" i="36"/>
  <c r="R10" i="36" s="1"/>
  <c r="T10" i="36" s="1"/>
  <c r="O10" i="36"/>
  <c r="AI9" i="36"/>
  <c r="AH9" i="36"/>
  <c r="S9" i="36"/>
  <c r="Q9" i="36"/>
  <c r="P9" i="36"/>
  <c r="R9" i="36" s="1"/>
  <c r="T9" i="36" s="1"/>
  <c r="O9" i="36"/>
  <c r="AI8" i="36"/>
  <c r="AH8" i="36"/>
  <c r="S8" i="36"/>
  <c r="Q8" i="36"/>
  <c r="P8" i="36"/>
  <c r="R8" i="36" s="1"/>
  <c r="T8" i="36" s="1"/>
  <c r="O8" i="36"/>
  <c r="AH7" i="36"/>
  <c r="S7" i="36"/>
  <c r="AI7" i="36" s="1"/>
  <c r="Q7" i="36"/>
  <c r="P7" i="36"/>
  <c r="R7" i="36" s="1"/>
  <c r="T7" i="36" s="1"/>
  <c r="O7" i="36"/>
  <c r="Z33" i="45" l="1"/>
  <c r="X33" i="45"/>
  <c r="U16" i="45"/>
  <c r="V15" i="45"/>
  <c r="V34" i="45"/>
  <c r="U35" i="45"/>
  <c r="Z14" i="45"/>
  <c r="X14" i="45"/>
  <c r="U15" i="44"/>
  <c r="V14" i="44"/>
  <c r="V33" i="44"/>
  <c r="U34" i="44"/>
  <c r="Z32" i="44"/>
  <c r="X32" i="44"/>
  <c r="Z13" i="44"/>
  <c r="X13" i="44"/>
  <c r="Z13" i="43"/>
  <c r="X13" i="43"/>
  <c r="Z31" i="43"/>
  <c r="X31" i="43"/>
  <c r="V14" i="43"/>
  <c r="U15" i="43"/>
  <c r="U33" i="43"/>
  <c r="V32" i="43"/>
  <c r="X11" i="42"/>
  <c r="Z11" i="42"/>
  <c r="V31" i="42"/>
  <c r="U32" i="42"/>
  <c r="Z30" i="42"/>
  <c r="X30" i="42"/>
  <c r="U13" i="42"/>
  <c r="V12" i="42"/>
  <c r="Z29" i="41"/>
  <c r="X29" i="41"/>
  <c r="Z11" i="41"/>
  <c r="X11" i="41"/>
  <c r="U31" i="41"/>
  <c r="V30" i="41"/>
  <c r="V12" i="41"/>
  <c r="U13" i="41"/>
  <c r="V29" i="40"/>
  <c r="U30" i="40"/>
  <c r="Z28" i="40"/>
  <c r="X28" i="40"/>
  <c r="V11" i="40"/>
  <c r="U12" i="40"/>
  <c r="Z10" i="40"/>
  <c r="X10" i="40"/>
  <c r="V28" i="39"/>
  <c r="U29" i="39"/>
  <c r="Z8" i="39"/>
  <c r="X8" i="39"/>
  <c r="U10" i="39"/>
  <c r="V9" i="39"/>
  <c r="Z27" i="39"/>
  <c r="X27" i="39"/>
  <c r="Z8" i="38"/>
  <c r="X8" i="38"/>
  <c r="Z26" i="38"/>
  <c r="X26" i="38"/>
  <c r="U10" i="38"/>
  <c r="V9" i="38"/>
  <c r="U28" i="38"/>
  <c r="V27" i="38"/>
  <c r="V26" i="37"/>
  <c r="U27" i="37"/>
  <c r="Z25" i="37"/>
  <c r="X25" i="37"/>
  <c r="V8" i="37"/>
  <c r="U9" i="37"/>
  <c r="Z7" i="37"/>
  <c r="X7" i="37"/>
  <c r="U8" i="36"/>
  <c r="V7" i="36"/>
  <c r="U27" i="36"/>
  <c r="R24" i="36"/>
  <c r="AK24" i="36" s="1"/>
  <c r="AI24" i="36"/>
  <c r="AM24" i="36" s="1"/>
  <c r="V25" i="36"/>
  <c r="V26" i="36"/>
  <c r="R42" i="36"/>
  <c r="AK42" i="36" s="1"/>
  <c r="AM42" i="36"/>
  <c r="AI42" i="36"/>
  <c r="AH42" i="35"/>
  <c r="S42" i="35"/>
  <c r="AI42" i="35" s="1"/>
  <c r="Q42" i="35"/>
  <c r="P42" i="35"/>
  <c r="R42" i="35" s="1"/>
  <c r="S41" i="35"/>
  <c r="AI41" i="35" s="1"/>
  <c r="Q41" i="35"/>
  <c r="P41" i="35"/>
  <c r="O41" i="35"/>
  <c r="S40" i="35"/>
  <c r="AI40" i="35" s="1"/>
  <c r="Q40" i="35"/>
  <c r="P40" i="35"/>
  <c r="R40" i="35" s="1"/>
  <c r="T40" i="35" s="1"/>
  <c r="AH40" i="35" s="1"/>
  <c r="O40" i="35"/>
  <c r="S39" i="35"/>
  <c r="AI39" i="35" s="1"/>
  <c r="Q39" i="35"/>
  <c r="P39" i="35"/>
  <c r="O39" i="35"/>
  <c r="S38" i="35"/>
  <c r="AI38" i="35" s="1"/>
  <c r="Q38" i="35"/>
  <c r="P38" i="35"/>
  <c r="R38" i="35" s="1"/>
  <c r="T38" i="35" s="1"/>
  <c r="AH38" i="35" s="1"/>
  <c r="O38" i="35"/>
  <c r="S37" i="35"/>
  <c r="AI37" i="35" s="1"/>
  <c r="Q37" i="35"/>
  <c r="P37" i="35"/>
  <c r="O37" i="35"/>
  <c r="AH36" i="35"/>
  <c r="S36" i="35"/>
  <c r="AI36" i="35" s="1"/>
  <c r="Q36" i="35"/>
  <c r="P36" i="35"/>
  <c r="R36" i="35" s="1"/>
  <c r="T36" i="35" s="1"/>
  <c r="O36" i="35"/>
  <c r="AH35" i="35"/>
  <c r="S35" i="35"/>
  <c r="AI35" i="35" s="1"/>
  <c r="Q35" i="35"/>
  <c r="P35" i="35"/>
  <c r="O35" i="35"/>
  <c r="AH34" i="35"/>
  <c r="S34" i="35"/>
  <c r="AI34" i="35" s="1"/>
  <c r="Q34" i="35"/>
  <c r="P34" i="35"/>
  <c r="R34" i="35" s="1"/>
  <c r="T34" i="35" s="1"/>
  <c r="O34" i="35"/>
  <c r="AH33" i="35"/>
  <c r="S33" i="35"/>
  <c r="AI33" i="35" s="1"/>
  <c r="Q33" i="35"/>
  <c r="P33" i="35"/>
  <c r="O33" i="35"/>
  <c r="S32" i="35"/>
  <c r="AI32" i="35" s="1"/>
  <c r="Q32" i="35"/>
  <c r="P32" i="35"/>
  <c r="R32" i="35" s="1"/>
  <c r="T32" i="35" s="1"/>
  <c r="AH32" i="35" s="1"/>
  <c r="O32" i="35"/>
  <c r="S31" i="35"/>
  <c r="AI31" i="35" s="1"/>
  <c r="Q31" i="35"/>
  <c r="P31" i="35"/>
  <c r="O31" i="35"/>
  <c r="AH30" i="35"/>
  <c r="S30" i="35"/>
  <c r="AI30" i="35" s="1"/>
  <c r="Q30" i="35"/>
  <c r="P30" i="35"/>
  <c r="R30" i="35" s="1"/>
  <c r="T30" i="35" s="1"/>
  <c r="O30" i="35"/>
  <c r="AH29" i="35"/>
  <c r="S29" i="35"/>
  <c r="AI29" i="35" s="1"/>
  <c r="Q29" i="35"/>
  <c r="P29" i="35"/>
  <c r="O29" i="35"/>
  <c r="AH28" i="35"/>
  <c r="S28" i="35"/>
  <c r="AI28" i="35" s="1"/>
  <c r="Q28" i="35"/>
  <c r="P28" i="35"/>
  <c r="R28" i="35" s="1"/>
  <c r="T28" i="35" s="1"/>
  <c r="O28" i="35"/>
  <c r="AH27" i="35"/>
  <c r="S27" i="35"/>
  <c r="AI27" i="35" s="1"/>
  <c r="Q27" i="35"/>
  <c r="P27" i="35"/>
  <c r="O27" i="35"/>
  <c r="AH26" i="35"/>
  <c r="S26" i="35"/>
  <c r="AI26" i="35" s="1"/>
  <c r="Q26" i="35"/>
  <c r="P26" i="35"/>
  <c r="R26" i="35" s="1"/>
  <c r="T26" i="35" s="1"/>
  <c r="O26" i="35"/>
  <c r="AH25" i="35"/>
  <c r="S25" i="35"/>
  <c r="AI25" i="35" s="1"/>
  <c r="Q25" i="35"/>
  <c r="P25" i="35"/>
  <c r="R25" i="35" s="1"/>
  <c r="T25" i="35" s="1"/>
  <c r="O25" i="35"/>
  <c r="AH24" i="35"/>
  <c r="S24" i="35"/>
  <c r="Q24" i="35"/>
  <c r="P24" i="35"/>
  <c r="R24" i="35" s="1"/>
  <c r="AK24" i="35" s="1"/>
  <c r="AI23" i="35"/>
  <c r="S23" i="35"/>
  <c r="Q23" i="35"/>
  <c r="P23" i="35"/>
  <c r="R23" i="35" s="1"/>
  <c r="T23" i="35" s="1"/>
  <c r="AH23" i="35" s="1"/>
  <c r="O23" i="35"/>
  <c r="AI22" i="35"/>
  <c r="S22" i="35"/>
  <c r="Q22" i="35"/>
  <c r="P22" i="35"/>
  <c r="R22" i="35" s="1"/>
  <c r="T22" i="35" s="1"/>
  <c r="AH22" i="35" s="1"/>
  <c r="O22" i="35"/>
  <c r="AI21" i="35"/>
  <c r="S21" i="35"/>
  <c r="Q21" i="35"/>
  <c r="P21" i="35"/>
  <c r="R21" i="35" s="1"/>
  <c r="T21" i="35" s="1"/>
  <c r="AH21" i="35" s="1"/>
  <c r="O21" i="35"/>
  <c r="AI20" i="35"/>
  <c r="S20" i="35"/>
  <c r="Q20" i="35"/>
  <c r="P20" i="35"/>
  <c r="R20" i="35" s="1"/>
  <c r="T20" i="35" s="1"/>
  <c r="AH20" i="35" s="1"/>
  <c r="O20" i="35"/>
  <c r="AI19" i="35"/>
  <c r="S19" i="35"/>
  <c r="Q19" i="35"/>
  <c r="P19" i="35"/>
  <c r="R19" i="35" s="1"/>
  <c r="T19" i="35" s="1"/>
  <c r="AH19" i="35" s="1"/>
  <c r="O19" i="35"/>
  <c r="AI18" i="35"/>
  <c r="S18" i="35"/>
  <c r="Q18" i="35"/>
  <c r="P18" i="35"/>
  <c r="R18" i="35" s="1"/>
  <c r="T18" i="35" s="1"/>
  <c r="AH18" i="35" s="1"/>
  <c r="O18" i="35"/>
  <c r="AI17" i="35"/>
  <c r="AH17" i="35"/>
  <c r="S17" i="35"/>
  <c r="Q17" i="35"/>
  <c r="P17" i="35"/>
  <c r="R17" i="35" s="1"/>
  <c r="T17" i="35" s="1"/>
  <c r="O17" i="35"/>
  <c r="AI16" i="35"/>
  <c r="AH16" i="35"/>
  <c r="S16" i="35"/>
  <c r="Q16" i="35"/>
  <c r="P16" i="35"/>
  <c r="R16" i="35" s="1"/>
  <c r="T16" i="35" s="1"/>
  <c r="O16" i="35"/>
  <c r="AI15" i="35"/>
  <c r="AH15" i="35"/>
  <c r="S15" i="35"/>
  <c r="Q15" i="35"/>
  <c r="P15" i="35"/>
  <c r="R15" i="35" s="1"/>
  <c r="T15" i="35" s="1"/>
  <c r="O15" i="35"/>
  <c r="AI14" i="35"/>
  <c r="AH14" i="35"/>
  <c r="S14" i="35"/>
  <c r="Q14" i="35"/>
  <c r="P14" i="35"/>
  <c r="R14" i="35" s="1"/>
  <c r="T14" i="35" s="1"/>
  <c r="O14" i="35"/>
  <c r="AI13" i="35"/>
  <c r="AH13" i="35"/>
  <c r="S13" i="35"/>
  <c r="Q13" i="35"/>
  <c r="P13" i="35"/>
  <c r="R13" i="35" s="1"/>
  <c r="T13" i="35" s="1"/>
  <c r="O13" i="35"/>
  <c r="AI12" i="35"/>
  <c r="AH12" i="35"/>
  <c r="S12" i="35"/>
  <c r="Q12" i="35"/>
  <c r="P12" i="35"/>
  <c r="R12" i="35" s="1"/>
  <c r="T12" i="35" s="1"/>
  <c r="O12" i="35"/>
  <c r="AI11" i="35"/>
  <c r="AH11" i="35"/>
  <c r="S11" i="35"/>
  <c r="Q11" i="35"/>
  <c r="P11" i="35"/>
  <c r="R11" i="35" s="1"/>
  <c r="T11" i="35" s="1"/>
  <c r="O11" i="35"/>
  <c r="AI10" i="35"/>
  <c r="AH10" i="35"/>
  <c r="S10" i="35"/>
  <c r="Q10" i="35"/>
  <c r="P10" i="35"/>
  <c r="R10" i="35" s="1"/>
  <c r="T10" i="35" s="1"/>
  <c r="O10" i="35"/>
  <c r="AI9" i="35"/>
  <c r="AH9" i="35"/>
  <c r="S9" i="35"/>
  <c r="Q9" i="35"/>
  <c r="P9" i="35"/>
  <c r="R9" i="35" s="1"/>
  <c r="T9" i="35" s="1"/>
  <c r="O9" i="35"/>
  <c r="AI8" i="35"/>
  <c r="AH8" i="35"/>
  <c r="S8" i="35"/>
  <c r="Q8" i="35"/>
  <c r="P8" i="35"/>
  <c r="R8" i="35" s="1"/>
  <c r="T8" i="35" s="1"/>
  <c r="O8" i="35"/>
  <c r="AH7" i="35"/>
  <c r="S7" i="35"/>
  <c r="AI7" i="35" s="1"/>
  <c r="Q7" i="35"/>
  <c r="P7" i="35"/>
  <c r="O7" i="35"/>
  <c r="U17" i="45" l="1"/>
  <c r="V16" i="45"/>
  <c r="V35" i="45"/>
  <c r="U36" i="45"/>
  <c r="Z34" i="45"/>
  <c r="X34" i="45"/>
  <c r="Z15" i="45"/>
  <c r="X15" i="45"/>
  <c r="V34" i="44"/>
  <c r="U35" i="44"/>
  <c r="U16" i="44"/>
  <c r="V15" i="44"/>
  <c r="Z33" i="44"/>
  <c r="X33" i="44"/>
  <c r="Z14" i="44"/>
  <c r="X14" i="44"/>
  <c r="Z32" i="43"/>
  <c r="X32" i="43"/>
  <c r="Z14" i="43"/>
  <c r="X14" i="43"/>
  <c r="U34" i="43"/>
  <c r="V33" i="43"/>
  <c r="V15" i="43"/>
  <c r="U16" i="43"/>
  <c r="X12" i="42"/>
  <c r="Z12" i="42"/>
  <c r="V32" i="42"/>
  <c r="U33" i="42"/>
  <c r="U14" i="42"/>
  <c r="V13" i="42"/>
  <c r="Z31" i="42"/>
  <c r="X31" i="42"/>
  <c r="Z12" i="41"/>
  <c r="X12" i="41"/>
  <c r="U32" i="41"/>
  <c r="V31" i="41"/>
  <c r="V13" i="41"/>
  <c r="U14" i="41"/>
  <c r="Z30" i="41"/>
  <c r="X30" i="41"/>
  <c r="Z11" i="40"/>
  <c r="X11" i="40"/>
  <c r="V30" i="40"/>
  <c r="U31" i="40"/>
  <c r="Z29" i="40"/>
  <c r="X29" i="40"/>
  <c r="V12" i="40"/>
  <c r="U13" i="40"/>
  <c r="Z9" i="39"/>
  <c r="X9" i="39"/>
  <c r="U11" i="39"/>
  <c r="V10" i="39"/>
  <c r="V29" i="39"/>
  <c r="U30" i="39"/>
  <c r="Z28" i="39"/>
  <c r="X28" i="39"/>
  <c r="V10" i="38"/>
  <c r="U11" i="38"/>
  <c r="Z27" i="38"/>
  <c r="X27" i="38"/>
  <c r="V28" i="38"/>
  <c r="U29" i="38"/>
  <c r="Z9" i="38"/>
  <c r="X9" i="38"/>
  <c r="V9" i="37"/>
  <c r="U10" i="37"/>
  <c r="V27" i="37"/>
  <c r="U28" i="37"/>
  <c r="Z26" i="37"/>
  <c r="X26" i="37"/>
  <c r="Z8" i="37"/>
  <c r="X8" i="37"/>
  <c r="Z25" i="36"/>
  <c r="X25" i="36"/>
  <c r="AO24" i="36"/>
  <c r="U28" i="36"/>
  <c r="V27" i="36"/>
  <c r="U9" i="36"/>
  <c r="V8" i="36"/>
  <c r="AO42" i="36"/>
  <c r="Z26" i="36"/>
  <c r="X26" i="36"/>
  <c r="Z7" i="36"/>
  <c r="X7" i="36"/>
  <c r="AO42" i="35"/>
  <c r="AK42" i="35"/>
  <c r="AM42" i="35"/>
  <c r="R7" i="35"/>
  <c r="T7" i="35" s="1"/>
  <c r="V25" i="35"/>
  <c r="U26" i="35"/>
  <c r="AI24" i="35"/>
  <c r="AO24" i="35" s="1"/>
  <c r="AM24" i="35"/>
  <c r="R27" i="35"/>
  <c r="T27" i="35" s="1"/>
  <c r="R29" i="35"/>
  <c r="T29" i="35" s="1"/>
  <c r="R31" i="35"/>
  <c r="T31" i="35" s="1"/>
  <c r="AH31" i="35" s="1"/>
  <c r="R33" i="35"/>
  <c r="T33" i="35" s="1"/>
  <c r="R35" i="35"/>
  <c r="T35" i="35" s="1"/>
  <c r="R37" i="35"/>
  <c r="T37" i="35" s="1"/>
  <c r="AH37" i="35" s="1"/>
  <c r="R39" i="35"/>
  <c r="T39" i="35" s="1"/>
  <c r="AH39" i="35" s="1"/>
  <c r="R41" i="35"/>
  <c r="T41" i="35" s="1"/>
  <c r="AH41" i="35" s="1"/>
  <c r="AH42" i="34"/>
  <c r="S42" i="34"/>
  <c r="AI42" i="34" s="1"/>
  <c r="Q42" i="34"/>
  <c r="P42" i="34"/>
  <c r="R42" i="34" s="1"/>
  <c r="AK42" i="34" s="1"/>
  <c r="S41" i="34"/>
  <c r="AI41" i="34" s="1"/>
  <c r="Q41" i="34"/>
  <c r="P41" i="34"/>
  <c r="R41" i="34" s="1"/>
  <c r="T41" i="34" s="1"/>
  <c r="AH41" i="34" s="1"/>
  <c r="O41" i="34"/>
  <c r="S40" i="34"/>
  <c r="AI40" i="34" s="1"/>
  <c r="Q40" i="34"/>
  <c r="P40" i="34"/>
  <c r="R40" i="34" s="1"/>
  <c r="T40" i="34" s="1"/>
  <c r="AH40" i="34" s="1"/>
  <c r="O40" i="34"/>
  <c r="S39" i="34"/>
  <c r="AI39" i="34" s="1"/>
  <c r="Q39" i="34"/>
  <c r="P39" i="34"/>
  <c r="R39" i="34" s="1"/>
  <c r="T39" i="34" s="1"/>
  <c r="AH39" i="34" s="1"/>
  <c r="O39" i="34"/>
  <c r="S38" i="34"/>
  <c r="AI38" i="34" s="1"/>
  <c r="Q38" i="34"/>
  <c r="P38" i="34"/>
  <c r="R38" i="34" s="1"/>
  <c r="T38" i="34" s="1"/>
  <c r="AH38" i="34" s="1"/>
  <c r="O38" i="34"/>
  <c r="S37" i="34"/>
  <c r="AI37" i="34" s="1"/>
  <c r="Q37" i="34"/>
  <c r="P37" i="34"/>
  <c r="R37" i="34" s="1"/>
  <c r="T37" i="34" s="1"/>
  <c r="AH37" i="34" s="1"/>
  <c r="O37" i="34"/>
  <c r="S36" i="34"/>
  <c r="AI36" i="34" s="1"/>
  <c r="Q36" i="34"/>
  <c r="P36" i="34"/>
  <c r="R36" i="34" s="1"/>
  <c r="T36" i="34" s="1"/>
  <c r="AH36" i="34" s="1"/>
  <c r="O36" i="34"/>
  <c r="AI35" i="34"/>
  <c r="S35" i="34"/>
  <c r="Q35" i="34"/>
  <c r="P35" i="34"/>
  <c r="R35" i="34" s="1"/>
  <c r="T35" i="34" s="1"/>
  <c r="AH35" i="34" s="1"/>
  <c r="O35" i="34"/>
  <c r="AI34" i="34"/>
  <c r="S34" i="34"/>
  <c r="Q34" i="34"/>
  <c r="P34" i="34"/>
  <c r="R34" i="34" s="1"/>
  <c r="T34" i="34" s="1"/>
  <c r="AH34" i="34" s="1"/>
  <c r="O34" i="34"/>
  <c r="S33" i="34"/>
  <c r="AI33" i="34" s="1"/>
  <c r="Q33" i="34"/>
  <c r="P33" i="34"/>
  <c r="R33" i="34" s="1"/>
  <c r="T33" i="34" s="1"/>
  <c r="AH33" i="34" s="1"/>
  <c r="O33" i="34"/>
  <c r="AH32" i="34"/>
  <c r="S32" i="34"/>
  <c r="AI32" i="34" s="1"/>
  <c r="Q32" i="34"/>
  <c r="P32" i="34"/>
  <c r="R32" i="34" s="1"/>
  <c r="T32" i="34" s="1"/>
  <c r="O32" i="34"/>
  <c r="AH31" i="34"/>
  <c r="S31" i="34"/>
  <c r="AI31" i="34" s="1"/>
  <c r="Q31" i="34"/>
  <c r="P31" i="34"/>
  <c r="R31" i="34" s="1"/>
  <c r="T31" i="34" s="1"/>
  <c r="O31" i="34"/>
  <c r="S30" i="34"/>
  <c r="AI30" i="34" s="1"/>
  <c r="Q30" i="34"/>
  <c r="P30" i="34"/>
  <c r="R30" i="34" s="1"/>
  <c r="T30" i="34" s="1"/>
  <c r="AH30" i="34" s="1"/>
  <c r="O30" i="34"/>
  <c r="AH29" i="34"/>
  <c r="S29" i="34"/>
  <c r="AI29" i="34" s="1"/>
  <c r="Q29" i="34"/>
  <c r="P29" i="34"/>
  <c r="R29" i="34" s="1"/>
  <c r="T29" i="34" s="1"/>
  <c r="O29" i="34"/>
  <c r="S28" i="34"/>
  <c r="AI28" i="34" s="1"/>
  <c r="Q28" i="34"/>
  <c r="P28" i="34"/>
  <c r="R28" i="34" s="1"/>
  <c r="T28" i="34" s="1"/>
  <c r="AH28" i="34" s="1"/>
  <c r="O28" i="34"/>
  <c r="AH27" i="34"/>
  <c r="S27" i="34"/>
  <c r="AI27" i="34" s="1"/>
  <c r="Q27" i="34"/>
  <c r="P27" i="34"/>
  <c r="R27" i="34" s="1"/>
  <c r="T27" i="34" s="1"/>
  <c r="O27" i="34"/>
  <c r="AH26" i="34"/>
  <c r="S26" i="34"/>
  <c r="AI26" i="34" s="1"/>
  <c r="Q26" i="34"/>
  <c r="P26" i="34"/>
  <c r="R26" i="34" s="1"/>
  <c r="T26" i="34" s="1"/>
  <c r="O26" i="34"/>
  <c r="AH25" i="34"/>
  <c r="S25" i="34"/>
  <c r="AI25" i="34" s="1"/>
  <c r="Q25" i="34"/>
  <c r="P25" i="34"/>
  <c r="R25" i="34" s="1"/>
  <c r="T25" i="34" s="1"/>
  <c r="O25" i="34"/>
  <c r="AH24" i="34"/>
  <c r="S24" i="34"/>
  <c r="AI24" i="34" s="1"/>
  <c r="Q24" i="34"/>
  <c r="P24" i="34"/>
  <c r="R24" i="34" s="1"/>
  <c r="AK24" i="34" s="1"/>
  <c r="S23" i="34"/>
  <c r="AI23" i="34" s="1"/>
  <c r="Q23" i="34"/>
  <c r="P23" i="34"/>
  <c r="R23" i="34" s="1"/>
  <c r="T23" i="34" s="1"/>
  <c r="AH23" i="34" s="1"/>
  <c r="O23" i="34"/>
  <c r="S22" i="34"/>
  <c r="AI22" i="34" s="1"/>
  <c r="Q22" i="34"/>
  <c r="P22" i="34"/>
  <c r="R22" i="34" s="1"/>
  <c r="T22" i="34" s="1"/>
  <c r="AH22" i="34" s="1"/>
  <c r="O22" i="34"/>
  <c r="S21" i="34"/>
  <c r="AI21" i="34" s="1"/>
  <c r="Q21" i="34"/>
  <c r="P21" i="34"/>
  <c r="R21" i="34" s="1"/>
  <c r="T21" i="34" s="1"/>
  <c r="AH21" i="34" s="1"/>
  <c r="O21" i="34"/>
  <c r="S20" i="34"/>
  <c r="AI20" i="34" s="1"/>
  <c r="Q20" i="34"/>
  <c r="P20" i="34"/>
  <c r="R20" i="34" s="1"/>
  <c r="T20" i="34" s="1"/>
  <c r="AH20" i="34" s="1"/>
  <c r="O20" i="34"/>
  <c r="S19" i="34"/>
  <c r="AI19" i="34" s="1"/>
  <c r="Q19" i="34"/>
  <c r="P19" i="34"/>
  <c r="R19" i="34" s="1"/>
  <c r="T19" i="34" s="1"/>
  <c r="AH19" i="34" s="1"/>
  <c r="O19" i="34"/>
  <c r="S18" i="34"/>
  <c r="AI18" i="34" s="1"/>
  <c r="Q18" i="34"/>
  <c r="P18" i="34"/>
  <c r="R18" i="34" s="1"/>
  <c r="T18" i="34" s="1"/>
  <c r="AH18" i="34" s="1"/>
  <c r="O18" i="34"/>
  <c r="S17" i="34"/>
  <c r="AI17" i="34" s="1"/>
  <c r="Q17" i="34"/>
  <c r="P17" i="34"/>
  <c r="R17" i="34" s="1"/>
  <c r="T17" i="34" s="1"/>
  <c r="AH17" i="34" s="1"/>
  <c r="O17" i="34"/>
  <c r="S16" i="34"/>
  <c r="AI16" i="34" s="1"/>
  <c r="Q16" i="34"/>
  <c r="P16" i="34"/>
  <c r="R16" i="34" s="1"/>
  <c r="T16" i="34" s="1"/>
  <c r="AH16" i="34" s="1"/>
  <c r="O16" i="34"/>
  <c r="S15" i="34"/>
  <c r="AI15" i="34" s="1"/>
  <c r="Q15" i="34"/>
  <c r="P15" i="34"/>
  <c r="R15" i="34" s="1"/>
  <c r="T15" i="34" s="1"/>
  <c r="AH15" i="34" s="1"/>
  <c r="O15" i="34"/>
  <c r="S14" i="34"/>
  <c r="AI14" i="34" s="1"/>
  <c r="Q14" i="34"/>
  <c r="P14" i="34"/>
  <c r="R14" i="34" s="1"/>
  <c r="T14" i="34" s="1"/>
  <c r="AH14" i="34" s="1"/>
  <c r="O14" i="34"/>
  <c r="S13" i="34"/>
  <c r="AI13" i="34" s="1"/>
  <c r="Q13" i="34"/>
  <c r="P13" i="34"/>
  <c r="R13" i="34" s="1"/>
  <c r="T13" i="34" s="1"/>
  <c r="AH13" i="34" s="1"/>
  <c r="O13" i="34"/>
  <c r="AH12" i="34"/>
  <c r="S12" i="34"/>
  <c r="AI12" i="34" s="1"/>
  <c r="Q12" i="34"/>
  <c r="P12" i="34"/>
  <c r="R12" i="34" s="1"/>
  <c r="T12" i="34" s="1"/>
  <c r="O12" i="34"/>
  <c r="AH11" i="34"/>
  <c r="S11" i="34"/>
  <c r="AI11" i="34" s="1"/>
  <c r="Q11" i="34"/>
  <c r="P11" i="34"/>
  <c r="R11" i="34" s="1"/>
  <c r="T11" i="34" s="1"/>
  <c r="O11" i="34"/>
  <c r="AH10" i="34"/>
  <c r="S10" i="34"/>
  <c r="AI10" i="34" s="1"/>
  <c r="Q10" i="34"/>
  <c r="P10" i="34"/>
  <c r="R10" i="34" s="1"/>
  <c r="T10" i="34" s="1"/>
  <c r="O10" i="34"/>
  <c r="AH9" i="34"/>
  <c r="S9" i="34"/>
  <c r="AI9" i="34" s="1"/>
  <c r="Q9" i="34"/>
  <c r="P9" i="34"/>
  <c r="R9" i="34" s="1"/>
  <c r="T9" i="34" s="1"/>
  <c r="O9" i="34"/>
  <c r="AH8" i="34"/>
  <c r="S8" i="34"/>
  <c r="AI8" i="34" s="1"/>
  <c r="Q8" i="34"/>
  <c r="P8" i="34"/>
  <c r="R8" i="34" s="1"/>
  <c r="T8" i="34" s="1"/>
  <c r="O8" i="34"/>
  <c r="AH7" i="34"/>
  <c r="S7" i="34"/>
  <c r="AI7" i="34" s="1"/>
  <c r="Q7" i="34"/>
  <c r="P7" i="34"/>
  <c r="R7" i="34" s="1"/>
  <c r="T7" i="34" s="1"/>
  <c r="O7" i="34"/>
  <c r="Z35" i="45" l="1"/>
  <c r="X35" i="45"/>
  <c r="Z16" i="45"/>
  <c r="X16" i="45"/>
  <c r="V36" i="45"/>
  <c r="U37" i="45"/>
  <c r="U18" i="45"/>
  <c r="V17" i="45"/>
  <c r="U17" i="44"/>
  <c r="V16" i="44"/>
  <c r="Z15" i="44"/>
  <c r="X15" i="44"/>
  <c r="V35" i="44"/>
  <c r="U36" i="44"/>
  <c r="Z34" i="44"/>
  <c r="X34" i="44"/>
  <c r="V16" i="43"/>
  <c r="U17" i="43"/>
  <c r="U35" i="43"/>
  <c r="V34" i="43"/>
  <c r="Z15" i="43"/>
  <c r="X15" i="43"/>
  <c r="Z33" i="43"/>
  <c r="X33" i="43"/>
  <c r="Z13" i="42"/>
  <c r="X13" i="42"/>
  <c r="U15" i="42"/>
  <c r="V14" i="42"/>
  <c r="V33" i="42"/>
  <c r="U34" i="42"/>
  <c r="Z32" i="42"/>
  <c r="X32" i="42"/>
  <c r="Z13" i="41"/>
  <c r="X13" i="41"/>
  <c r="U33" i="41"/>
  <c r="V32" i="41"/>
  <c r="V14" i="41"/>
  <c r="U15" i="41"/>
  <c r="Z31" i="41"/>
  <c r="X31" i="41"/>
  <c r="Z12" i="40"/>
  <c r="X12" i="40"/>
  <c r="V31" i="40"/>
  <c r="U32" i="40"/>
  <c r="V13" i="40"/>
  <c r="U14" i="40"/>
  <c r="Z30" i="40"/>
  <c r="X30" i="40"/>
  <c r="Z29" i="39"/>
  <c r="X29" i="39"/>
  <c r="Z10" i="39"/>
  <c r="X10" i="39"/>
  <c r="U12" i="39"/>
  <c r="V11" i="39"/>
  <c r="V30" i="39"/>
  <c r="U31" i="39"/>
  <c r="Z28" i="38"/>
  <c r="X28" i="38"/>
  <c r="Z10" i="38"/>
  <c r="X10" i="38"/>
  <c r="V29" i="38"/>
  <c r="U30" i="38"/>
  <c r="U12" i="38"/>
  <c r="V11" i="38"/>
  <c r="Z27" i="37"/>
  <c r="X27" i="37"/>
  <c r="V10" i="37"/>
  <c r="U11" i="37"/>
  <c r="V28" i="37"/>
  <c r="U29" i="37"/>
  <c r="Z9" i="37"/>
  <c r="X9" i="37"/>
  <c r="Z8" i="36"/>
  <c r="X8" i="36"/>
  <c r="U10" i="36"/>
  <c r="V9" i="36"/>
  <c r="Z27" i="36"/>
  <c r="X27" i="36"/>
  <c r="U29" i="36"/>
  <c r="V28" i="36"/>
  <c r="V26" i="35"/>
  <c r="U27" i="35"/>
  <c r="U8" i="35"/>
  <c r="V7" i="35"/>
  <c r="Z25" i="35"/>
  <c r="X25" i="35"/>
  <c r="U8" i="34"/>
  <c r="V7" i="34"/>
  <c r="V25" i="34"/>
  <c r="U26" i="34"/>
  <c r="AM24" i="34"/>
  <c r="AO24" i="34"/>
  <c r="AM42" i="34"/>
  <c r="AO42" i="34"/>
  <c r="AH42" i="33"/>
  <c r="S42" i="33"/>
  <c r="AI42" i="33" s="1"/>
  <c r="Q42" i="33"/>
  <c r="P42" i="33"/>
  <c r="R42" i="33" s="1"/>
  <c r="S41" i="33"/>
  <c r="AI41" i="33" s="1"/>
  <c r="Q41" i="33"/>
  <c r="P41" i="33"/>
  <c r="O41" i="33"/>
  <c r="S40" i="33"/>
  <c r="AI40" i="33" s="1"/>
  <c r="Q40" i="33"/>
  <c r="P40" i="33"/>
  <c r="R40" i="33" s="1"/>
  <c r="T40" i="33" s="1"/>
  <c r="AH40" i="33" s="1"/>
  <c r="O40" i="33"/>
  <c r="S39" i="33"/>
  <c r="AI39" i="33" s="1"/>
  <c r="Q39" i="33"/>
  <c r="P39" i="33"/>
  <c r="O39" i="33"/>
  <c r="S38" i="33"/>
  <c r="AI38" i="33" s="1"/>
  <c r="Q38" i="33"/>
  <c r="P38" i="33"/>
  <c r="R38" i="33" s="1"/>
  <c r="T38" i="33" s="1"/>
  <c r="AH38" i="33" s="1"/>
  <c r="O38" i="33"/>
  <c r="S37" i="33"/>
  <c r="AI37" i="33" s="1"/>
  <c r="Q37" i="33"/>
  <c r="P37" i="33"/>
  <c r="O37" i="33"/>
  <c r="S36" i="33"/>
  <c r="AI36" i="33" s="1"/>
  <c r="Q36" i="33"/>
  <c r="P36" i="33"/>
  <c r="R36" i="33" s="1"/>
  <c r="T36" i="33" s="1"/>
  <c r="AH36" i="33" s="1"/>
  <c r="O36" i="33"/>
  <c r="AH35" i="33"/>
  <c r="S35" i="33"/>
  <c r="AI35" i="33" s="1"/>
  <c r="Q35" i="33"/>
  <c r="P35" i="33"/>
  <c r="O35" i="33"/>
  <c r="S34" i="33"/>
  <c r="AI34" i="33" s="1"/>
  <c r="Q34" i="33"/>
  <c r="P34" i="33"/>
  <c r="R34" i="33" s="1"/>
  <c r="T34" i="33" s="1"/>
  <c r="AH34" i="33" s="1"/>
  <c r="O34" i="33"/>
  <c r="S33" i="33"/>
  <c r="AI33" i="33" s="1"/>
  <c r="Q33" i="33"/>
  <c r="P33" i="33"/>
  <c r="O33" i="33"/>
  <c r="AH32" i="33"/>
  <c r="S32" i="33"/>
  <c r="AI32" i="33" s="1"/>
  <c r="Q32" i="33"/>
  <c r="P32" i="33"/>
  <c r="R32" i="33" s="1"/>
  <c r="T32" i="33" s="1"/>
  <c r="O32" i="33"/>
  <c r="S31" i="33"/>
  <c r="AI31" i="33" s="1"/>
  <c r="Q31" i="33"/>
  <c r="P31" i="33"/>
  <c r="O31" i="33"/>
  <c r="S30" i="33"/>
  <c r="AI30" i="33" s="1"/>
  <c r="Q30" i="33"/>
  <c r="P30" i="33"/>
  <c r="R30" i="33" s="1"/>
  <c r="T30" i="33" s="1"/>
  <c r="AH30" i="33" s="1"/>
  <c r="O30" i="33"/>
  <c r="S29" i="33"/>
  <c r="AI29" i="33" s="1"/>
  <c r="Q29" i="33"/>
  <c r="P29" i="33"/>
  <c r="O29" i="33"/>
  <c r="AH28" i="33"/>
  <c r="S28" i="33"/>
  <c r="AI28" i="33" s="1"/>
  <c r="Q28" i="33"/>
  <c r="P28" i="33"/>
  <c r="R28" i="33" s="1"/>
  <c r="T28" i="33" s="1"/>
  <c r="O28" i="33"/>
  <c r="S27" i="33"/>
  <c r="AI27" i="33" s="1"/>
  <c r="Q27" i="33"/>
  <c r="P27" i="33"/>
  <c r="O27" i="33"/>
  <c r="S26" i="33"/>
  <c r="AI26" i="33" s="1"/>
  <c r="Q26" i="33"/>
  <c r="P26" i="33"/>
  <c r="R26" i="33" s="1"/>
  <c r="T26" i="33" s="1"/>
  <c r="AH26" i="33" s="1"/>
  <c r="O26" i="33"/>
  <c r="S25" i="33"/>
  <c r="AI25" i="33" s="1"/>
  <c r="Q25" i="33"/>
  <c r="P25" i="33"/>
  <c r="R25" i="33" s="1"/>
  <c r="T25" i="33" s="1"/>
  <c r="O25" i="33"/>
  <c r="AH24" i="33"/>
  <c r="S24" i="33"/>
  <c r="Q24" i="33"/>
  <c r="P24" i="33"/>
  <c r="R24" i="33" s="1"/>
  <c r="AK24" i="33" s="1"/>
  <c r="AI23" i="33"/>
  <c r="S23" i="33"/>
  <c r="Q23" i="33"/>
  <c r="P23" i="33"/>
  <c r="R23" i="33" s="1"/>
  <c r="T23" i="33" s="1"/>
  <c r="AH23" i="33" s="1"/>
  <c r="O23" i="33"/>
  <c r="AI22" i="33"/>
  <c r="S22" i="33"/>
  <c r="Q22" i="33"/>
  <c r="P22" i="33"/>
  <c r="R22" i="33" s="1"/>
  <c r="T22" i="33" s="1"/>
  <c r="AH22" i="33" s="1"/>
  <c r="O22" i="33"/>
  <c r="AI21" i="33"/>
  <c r="S21" i="33"/>
  <c r="Q21" i="33"/>
  <c r="P21" i="33"/>
  <c r="R21" i="33" s="1"/>
  <c r="T21" i="33" s="1"/>
  <c r="AH21" i="33" s="1"/>
  <c r="O21" i="33"/>
  <c r="AI20" i="33"/>
  <c r="S20" i="33"/>
  <c r="Q20" i="33"/>
  <c r="P20" i="33"/>
  <c r="R20" i="33" s="1"/>
  <c r="T20" i="33" s="1"/>
  <c r="AH20" i="33" s="1"/>
  <c r="O20" i="33"/>
  <c r="AI19" i="33"/>
  <c r="S19" i="33"/>
  <c r="Q19" i="33"/>
  <c r="P19" i="33"/>
  <c r="R19" i="33" s="1"/>
  <c r="T19" i="33" s="1"/>
  <c r="AH19" i="33" s="1"/>
  <c r="O19" i="33"/>
  <c r="AI18" i="33"/>
  <c r="S18" i="33"/>
  <c r="Q18" i="33"/>
  <c r="P18" i="33"/>
  <c r="R18" i="33" s="1"/>
  <c r="T18" i="33" s="1"/>
  <c r="AH18" i="33" s="1"/>
  <c r="O18" i="33"/>
  <c r="AI17" i="33"/>
  <c r="S17" i="33"/>
  <c r="Q17" i="33"/>
  <c r="P17" i="33"/>
  <c r="R17" i="33" s="1"/>
  <c r="T17" i="33" s="1"/>
  <c r="AH17" i="33" s="1"/>
  <c r="O17" i="33"/>
  <c r="AI16" i="33"/>
  <c r="S16" i="33"/>
  <c r="Q16" i="33"/>
  <c r="P16" i="33"/>
  <c r="R16" i="33" s="1"/>
  <c r="T16" i="33" s="1"/>
  <c r="AH16" i="33" s="1"/>
  <c r="O16" i="33"/>
  <c r="AI15" i="33"/>
  <c r="S15" i="33"/>
  <c r="Q15" i="33"/>
  <c r="P15" i="33"/>
  <c r="R15" i="33" s="1"/>
  <c r="T15" i="33" s="1"/>
  <c r="AH15" i="33" s="1"/>
  <c r="O15" i="33"/>
  <c r="AI14" i="33"/>
  <c r="S14" i="33"/>
  <c r="Q14" i="33"/>
  <c r="P14" i="33"/>
  <c r="R14" i="33" s="1"/>
  <c r="T14" i="33" s="1"/>
  <c r="AH14" i="33" s="1"/>
  <c r="O14" i="33"/>
  <c r="AI13" i="33"/>
  <c r="S13" i="33"/>
  <c r="Q13" i="33"/>
  <c r="P13" i="33"/>
  <c r="R13" i="33" s="1"/>
  <c r="T13" i="33" s="1"/>
  <c r="AH13" i="33" s="1"/>
  <c r="O13" i="33"/>
  <c r="AI12" i="33"/>
  <c r="AH12" i="33"/>
  <c r="S12" i="33"/>
  <c r="Q12" i="33"/>
  <c r="P12" i="33"/>
  <c r="R12" i="33" s="1"/>
  <c r="T12" i="33" s="1"/>
  <c r="O12" i="33"/>
  <c r="AI11" i="33"/>
  <c r="S11" i="33"/>
  <c r="Q11" i="33"/>
  <c r="P11" i="33"/>
  <c r="R11" i="33" s="1"/>
  <c r="T11" i="33" s="1"/>
  <c r="AH11" i="33" s="1"/>
  <c r="O11" i="33"/>
  <c r="AI10" i="33"/>
  <c r="S10" i="33"/>
  <c r="Q10" i="33"/>
  <c r="P10" i="33"/>
  <c r="R10" i="33" s="1"/>
  <c r="T10" i="33" s="1"/>
  <c r="AH10" i="33" s="1"/>
  <c r="O10" i="33"/>
  <c r="AI9" i="33"/>
  <c r="AH9" i="33"/>
  <c r="S9" i="33"/>
  <c r="Q9" i="33"/>
  <c r="P9" i="33"/>
  <c r="R9" i="33" s="1"/>
  <c r="T9" i="33" s="1"/>
  <c r="O9" i="33"/>
  <c r="AI8" i="33"/>
  <c r="S8" i="33"/>
  <c r="Q8" i="33"/>
  <c r="P8" i="33"/>
  <c r="R8" i="33" s="1"/>
  <c r="T8" i="33" s="1"/>
  <c r="AH8" i="33" s="1"/>
  <c r="O8" i="33"/>
  <c r="AI7" i="33"/>
  <c r="S7" i="33"/>
  <c r="Q7" i="33"/>
  <c r="P7" i="33"/>
  <c r="O7" i="33"/>
  <c r="U19" i="45" l="1"/>
  <c r="V18" i="45"/>
  <c r="Z17" i="45"/>
  <c r="X17" i="45"/>
  <c r="V37" i="45"/>
  <c r="U38" i="45"/>
  <c r="Z36" i="45"/>
  <c r="X36" i="45"/>
  <c r="V36" i="44"/>
  <c r="U37" i="44"/>
  <c r="Z16" i="44"/>
  <c r="X16" i="44"/>
  <c r="Z35" i="44"/>
  <c r="X35" i="44"/>
  <c r="U18" i="44"/>
  <c r="V17" i="44"/>
  <c r="Z34" i="43"/>
  <c r="X34" i="43"/>
  <c r="Z16" i="43"/>
  <c r="X16" i="43"/>
  <c r="U36" i="43"/>
  <c r="V35" i="43"/>
  <c r="U18" i="43"/>
  <c r="V17" i="43"/>
  <c r="Z33" i="42"/>
  <c r="X33" i="42"/>
  <c r="U16" i="42"/>
  <c r="V15" i="42"/>
  <c r="V34" i="42"/>
  <c r="U35" i="42"/>
  <c r="Z14" i="42"/>
  <c r="X14" i="42"/>
  <c r="V15" i="41"/>
  <c r="U16" i="41"/>
  <c r="U34" i="41"/>
  <c r="V33" i="41"/>
  <c r="Z14" i="41"/>
  <c r="X14" i="41"/>
  <c r="Z32" i="41"/>
  <c r="X32" i="41"/>
  <c r="Z13" i="40"/>
  <c r="X13" i="40"/>
  <c r="V14" i="40"/>
  <c r="U15" i="40"/>
  <c r="V32" i="40"/>
  <c r="U33" i="40"/>
  <c r="Z31" i="40"/>
  <c r="X31" i="40"/>
  <c r="Z11" i="39"/>
  <c r="X11" i="39"/>
  <c r="V31" i="39"/>
  <c r="U32" i="39"/>
  <c r="Z30" i="39"/>
  <c r="X30" i="39"/>
  <c r="U13" i="39"/>
  <c r="V12" i="39"/>
  <c r="V30" i="38"/>
  <c r="U31" i="38"/>
  <c r="Z11" i="38"/>
  <c r="X11" i="38"/>
  <c r="U13" i="38"/>
  <c r="V12" i="38"/>
  <c r="Z29" i="38"/>
  <c r="X29" i="38"/>
  <c r="V29" i="37"/>
  <c r="U30" i="37"/>
  <c r="Z28" i="37"/>
  <c r="X28" i="37"/>
  <c r="V11" i="37"/>
  <c r="U12" i="37"/>
  <c r="Z10" i="37"/>
  <c r="X10" i="37"/>
  <c r="U11" i="36"/>
  <c r="V10" i="36"/>
  <c r="Z28" i="36"/>
  <c r="X28" i="36"/>
  <c r="U30" i="36"/>
  <c r="V29" i="36"/>
  <c r="Z9" i="36"/>
  <c r="X9" i="36"/>
  <c r="X7" i="35"/>
  <c r="Z7" i="35"/>
  <c r="V27" i="35"/>
  <c r="U28" i="35"/>
  <c r="Z26" i="35"/>
  <c r="X26" i="35"/>
  <c r="U9" i="35"/>
  <c r="V8" i="35"/>
  <c r="Z25" i="34"/>
  <c r="X25" i="34"/>
  <c r="Z7" i="34"/>
  <c r="X7" i="34"/>
  <c r="V26" i="34"/>
  <c r="U27" i="34"/>
  <c r="U9" i="34"/>
  <c r="V8" i="34"/>
  <c r="V25" i="33"/>
  <c r="U26" i="33"/>
  <c r="AH25" i="33"/>
  <c r="AO42" i="33"/>
  <c r="AK42" i="33"/>
  <c r="AM42" i="33"/>
  <c r="R7" i="33"/>
  <c r="T7" i="33" s="1"/>
  <c r="AI24" i="33"/>
  <c r="AO24" i="33" s="1"/>
  <c r="R27" i="33"/>
  <c r="T27" i="33" s="1"/>
  <c r="AH27" i="33" s="1"/>
  <c r="R29" i="33"/>
  <c r="T29" i="33" s="1"/>
  <c r="AH29" i="33" s="1"/>
  <c r="R31" i="33"/>
  <c r="T31" i="33" s="1"/>
  <c r="AH31" i="33" s="1"/>
  <c r="R33" i="33"/>
  <c r="T33" i="33" s="1"/>
  <c r="AH33" i="33" s="1"/>
  <c r="R35" i="33"/>
  <c r="T35" i="33" s="1"/>
  <c r="R37" i="33"/>
  <c r="T37" i="33" s="1"/>
  <c r="AH37" i="33" s="1"/>
  <c r="R39" i="33"/>
  <c r="T39" i="33" s="1"/>
  <c r="AH39" i="33" s="1"/>
  <c r="R41" i="33"/>
  <c r="T41" i="33" s="1"/>
  <c r="AH41" i="33" s="1"/>
  <c r="AH42" i="32"/>
  <c r="S42" i="32"/>
  <c r="AI42" i="32" s="1"/>
  <c r="Q42" i="32"/>
  <c r="P42" i="32"/>
  <c r="R42" i="32" s="1"/>
  <c r="S41" i="32"/>
  <c r="AI41" i="32" s="1"/>
  <c r="Q41" i="32"/>
  <c r="P41" i="32"/>
  <c r="O41" i="32"/>
  <c r="S40" i="32"/>
  <c r="AI40" i="32" s="1"/>
  <c r="Q40" i="32"/>
  <c r="P40" i="32"/>
  <c r="R40" i="32" s="1"/>
  <c r="T40" i="32" s="1"/>
  <c r="AH40" i="32" s="1"/>
  <c r="O40" i="32"/>
  <c r="S39" i="32"/>
  <c r="AI39" i="32" s="1"/>
  <c r="Q39" i="32"/>
  <c r="P39" i="32"/>
  <c r="O39" i="32"/>
  <c r="S38" i="32"/>
  <c r="AI38" i="32" s="1"/>
  <c r="Q38" i="32"/>
  <c r="P38" i="32"/>
  <c r="R38" i="32" s="1"/>
  <c r="T38" i="32" s="1"/>
  <c r="AH38" i="32" s="1"/>
  <c r="O38" i="32"/>
  <c r="AH37" i="32"/>
  <c r="S37" i="32"/>
  <c r="AI37" i="32" s="1"/>
  <c r="Q37" i="32"/>
  <c r="P37" i="32"/>
  <c r="O37" i="32"/>
  <c r="S36" i="32"/>
  <c r="AI36" i="32" s="1"/>
  <c r="Q36" i="32"/>
  <c r="P36" i="32"/>
  <c r="R36" i="32" s="1"/>
  <c r="T36" i="32" s="1"/>
  <c r="AH36" i="32" s="1"/>
  <c r="O36" i="32"/>
  <c r="S35" i="32"/>
  <c r="AI35" i="32" s="1"/>
  <c r="Q35" i="32"/>
  <c r="P35" i="32"/>
  <c r="O35" i="32"/>
  <c r="AH34" i="32"/>
  <c r="S34" i="32"/>
  <c r="AI34" i="32" s="1"/>
  <c r="Q34" i="32"/>
  <c r="P34" i="32"/>
  <c r="R34" i="32" s="1"/>
  <c r="T34" i="32" s="1"/>
  <c r="O34" i="32"/>
  <c r="AH33" i="32"/>
  <c r="S33" i="32"/>
  <c r="AI33" i="32" s="1"/>
  <c r="Q33" i="32"/>
  <c r="P33" i="32"/>
  <c r="O33" i="32"/>
  <c r="S32" i="32"/>
  <c r="AI32" i="32" s="1"/>
  <c r="Q32" i="32"/>
  <c r="P32" i="32"/>
  <c r="R32" i="32" s="1"/>
  <c r="T32" i="32" s="1"/>
  <c r="AH32" i="32" s="1"/>
  <c r="O32" i="32"/>
  <c r="AH31" i="32"/>
  <c r="S31" i="32"/>
  <c r="AI31" i="32" s="1"/>
  <c r="Q31" i="32"/>
  <c r="P31" i="32"/>
  <c r="O31" i="32"/>
  <c r="AH30" i="32"/>
  <c r="S30" i="32"/>
  <c r="AI30" i="32" s="1"/>
  <c r="Q30" i="32"/>
  <c r="P30" i="32"/>
  <c r="R30" i="32" s="1"/>
  <c r="T30" i="32" s="1"/>
  <c r="O30" i="32"/>
  <c r="AH29" i="32"/>
  <c r="S29" i="32"/>
  <c r="AI29" i="32" s="1"/>
  <c r="Q29" i="32"/>
  <c r="P29" i="32"/>
  <c r="O29" i="32"/>
  <c r="AH28" i="32"/>
  <c r="S28" i="32"/>
  <c r="AI28" i="32" s="1"/>
  <c r="Q28" i="32"/>
  <c r="P28" i="32"/>
  <c r="R28" i="32" s="1"/>
  <c r="T28" i="32" s="1"/>
  <c r="O28" i="32"/>
  <c r="S27" i="32"/>
  <c r="AI27" i="32" s="1"/>
  <c r="Q27" i="32"/>
  <c r="P27" i="32"/>
  <c r="O27" i="32"/>
  <c r="AH26" i="32"/>
  <c r="S26" i="32"/>
  <c r="AI26" i="32" s="1"/>
  <c r="Q26" i="32"/>
  <c r="P26" i="32"/>
  <c r="R26" i="32" s="1"/>
  <c r="T26" i="32" s="1"/>
  <c r="O26" i="32"/>
  <c r="AH25" i="32"/>
  <c r="S25" i="32"/>
  <c r="AI25" i="32" s="1"/>
  <c r="Q25" i="32"/>
  <c r="P25" i="32"/>
  <c r="R25" i="32" s="1"/>
  <c r="T25" i="32" s="1"/>
  <c r="O25" i="32"/>
  <c r="AH24" i="32"/>
  <c r="S24" i="32"/>
  <c r="Q24" i="32"/>
  <c r="P24" i="32"/>
  <c r="R24" i="32" s="1"/>
  <c r="AK24" i="32" s="1"/>
  <c r="AI23" i="32"/>
  <c r="S23" i="32"/>
  <c r="Q23" i="32"/>
  <c r="P23" i="32"/>
  <c r="R23" i="32" s="1"/>
  <c r="T23" i="32" s="1"/>
  <c r="AH23" i="32" s="1"/>
  <c r="O23" i="32"/>
  <c r="AI22" i="32"/>
  <c r="S22" i="32"/>
  <c r="Q22" i="32"/>
  <c r="P22" i="32"/>
  <c r="R22" i="32" s="1"/>
  <c r="T22" i="32" s="1"/>
  <c r="AH22" i="32" s="1"/>
  <c r="O22" i="32"/>
  <c r="AI21" i="32"/>
  <c r="S21" i="32"/>
  <c r="Q21" i="32"/>
  <c r="P21" i="32"/>
  <c r="R21" i="32" s="1"/>
  <c r="T21" i="32" s="1"/>
  <c r="AH21" i="32" s="1"/>
  <c r="O21" i="32"/>
  <c r="AI20" i="32"/>
  <c r="S20" i="32"/>
  <c r="Q20" i="32"/>
  <c r="P20" i="32"/>
  <c r="R20" i="32" s="1"/>
  <c r="T20" i="32" s="1"/>
  <c r="AH20" i="32" s="1"/>
  <c r="O20" i="32"/>
  <c r="AI19" i="32"/>
  <c r="S19" i="32"/>
  <c r="Q19" i="32"/>
  <c r="P19" i="32"/>
  <c r="R19" i="32" s="1"/>
  <c r="T19" i="32" s="1"/>
  <c r="AH19" i="32" s="1"/>
  <c r="O19" i="32"/>
  <c r="AI18" i="32"/>
  <c r="S18" i="32"/>
  <c r="Q18" i="32"/>
  <c r="P18" i="32"/>
  <c r="R18" i="32" s="1"/>
  <c r="T18" i="32" s="1"/>
  <c r="AH18" i="32" s="1"/>
  <c r="O18" i="32"/>
  <c r="AI17" i="32"/>
  <c r="S17" i="32"/>
  <c r="Q17" i="32"/>
  <c r="P17" i="32"/>
  <c r="R17" i="32" s="1"/>
  <c r="T17" i="32" s="1"/>
  <c r="AH17" i="32" s="1"/>
  <c r="O17" i="32"/>
  <c r="AI16" i="32"/>
  <c r="S16" i="32"/>
  <c r="Q16" i="32"/>
  <c r="P16" i="32"/>
  <c r="R16" i="32" s="1"/>
  <c r="T16" i="32" s="1"/>
  <c r="AH16" i="32" s="1"/>
  <c r="O16" i="32"/>
  <c r="AI15" i="32"/>
  <c r="AH15" i="32"/>
  <c r="S15" i="32"/>
  <c r="Q15" i="32"/>
  <c r="P15" i="32"/>
  <c r="R15" i="32" s="1"/>
  <c r="T15" i="32" s="1"/>
  <c r="O15" i="32"/>
  <c r="AI14" i="32"/>
  <c r="AH14" i="32"/>
  <c r="S14" i="32"/>
  <c r="Q14" i="32"/>
  <c r="P14" i="32"/>
  <c r="R14" i="32" s="1"/>
  <c r="T14" i="32" s="1"/>
  <c r="O14" i="32"/>
  <c r="AI13" i="32"/>
  <c r="AH13" i="32"/>
  <c r="S13" i="32"/>
  <c r="Q13" i="32"/>
  <c r="P13" i="32"/>
  <c r="R13" i="32" s="1"/>
  <c r="T13" i="32" s="1"/>
  <c r="O13" i="32"/>
  <c r="AI12" i="32"/>
  <c r="AH12" i="32"/>
  <c r="S12" i="32"/>
  <c r="Q12" i="32"/>
  <c r="P12" i="32"/>
  <c r="R12" i="32" s="1"/>
  <c r="T12" i="32" s="1"/>
  <c r="O12" i="32"/>
  <c r="AI11" i="32"/>
  <c r="AH11" i="32"/>
  <c r="S11" i="32"/>
  <c r="Q11" i="32"/>
  <c r="P11" i="32"/>
  <c r="R11" i="32" s="1"/>
  <c r="T11" i="32" s="1"/>
  <c r="O11" i="32"/>
  <c r="AI10" i="32"/>
  <c r="AH10" i="32"/>
  <c r="S10" i="32"/>
  <c r="Q10" i="32"/>
  <c r="P10" i="32"/>
  <c r="R10" i="32" s="1"/>
  <c r="T10" i="32" s="1"/>
  <c r="O10" i="32"/>
  <c r="AI9" i="32"/>
  <c r="S9" i="32"/>
  <c r="Q9" i="32"/>
  <c r="P9" i="32"/>
  <c r="R9" i="32" s="1"/>
  <c r="T9" i="32" s="1"/>
  <c r="AH9" i="32" s="1"/>
  <c r="O9" i="32"/>
  <c r="AI8" i="32"/>
  <c r="AH8" i="32"/>
  <c r="S8" i="32"/>
  <c r="Q8" i="32"/>
  <c r="P8" i="32"/>
  <c r="R8" i="32" s="1"/>
  <c r="T8" i="32" s="1"/>
  <c r="O8" i="32"/>
  <c r="AH7" i="32"/>
  <c r="S7" i="32"/>
  <c r="AI7" i="32" s="1"/>
  <c r="Q7" i="32"/>
  <c r="P7" i="32"/>
  <c r="O7" i="32"/>
  <c r="Z18" i="45" l="1"/>
  <c r="X18" i="45"/>
  <c r="Z37" i="45"/>
  <c r="X37" i="45"/>
  <c r="V38" i="45"/>
  <c r="U39" i="45"/>
  <c r="U20" i="45"/>
  <c r="V19" i="45"/>
  <c r="U19" i="44"/>
  <c r="V18" i="44"/>
  <c r="V37" i="44"/>
  <c r="U38" i="44"/>
  <c r="Z36" i="44"/>
  <c r="X36" i="44"/>
  <c r="Z17" i="44"/>
  <c r="X17" i="44"/>
  <c r="Z17" i="43"/>
  <c r="X17" i="43"/>
  <c r="V18" i="43"/>
  <c r="U19" i="43"/>
  <c r="U37" i="43"/>
  <c r="V36" i="43"/>
  <c r="Z35" i="43"/>
  <c r="X35" i="43"/>
  <c r="U17" i="42"/>
  <c r="V16" i="42"/>
  <c r="V35" i="42"/>
  <c r="U36" i="42"/>
  <c r="Z34" i="42"/>
  <c r="X34" i="42"/>
  <c r="Z15" i="42"/>
  <c r="X15" i="42"/>
  <c r="U35" i="41"/>
  <c r="V34" i="41"/>
  <c r="Z15" i="41"/>
  <c r="X15" i="41"/>
  <c r="Z33" i="41"/>
  <c r="X33" i="41"/>
  <c r="V16" i="41"/>
  <c r="U17" i="41"/>
  <c r="V33" i="40"/>
  <c r="U34" i="40"/>
  <c r="V15" i="40"/>
  <c r="U16" i="40"/>
  <c r="Z32" i="40"/>
  <c r="X32" i="40"/>
  <c r="Z14" i="40"/>
  <c r="X14" i="40"/>
  <c r="U14" i="39"/>
  <c r="V13" i="39"/>
  <c r="Z31" i="39"/>
  <c r="X31" i="39"/>
  <c r="X12" i="39"/>
  <c r="Z12" i="39"/>
  <c r="V32" i="39"/>
  <c r="U33" i="39"/>
  <c r="U14" i="38"/>
  <c r="V13" i="38"/>
  <c r="Z30" i="38"/>
  <c r="X30" i="38"/>
  <c r="Z12" i="38"/>
  <c r="X12" i="38"/>
  <c r="V31" i="38"/>
  <c r="U32" i="38"/>
  <c r="V12" i="37"/>
  <c r="U13" i="37"/>
  <c r="V30" i="37"/>
  <c r="U31" i="37"/>
  <c r="Z11" i="37"/>
  <c r="X11" i="37"/>
  <c r="Z29" i="37"/>
  <c r="X29" i="37"/>
  <c r="Z29" i="36"/>
  <c r="X29" i="36"/>
  <c r="U31" i="36"/>
  <c r="V30" i="36"/>
  <c r="U12" i="36"/>
  <c r="V11" i="36"/>
  <c r="Z10" i="36"/>
  <c r="X10" i="36"/>
  <c r="X8" i="35"/>
  <c r="Z8" i="35"/>
  <c r="Z27" i="35"/>
  <c r="X27" i="35"/>
  <c r="U10" i="35"/>
  <c r="V9" i="35"/>
  <c r="V28" i="35"/>
  <c r="U29" i="35"/>
  <c r="Z8" i="34"/>
  <c r="X8" i="34"/>
  <c r="Z26" i="34"/>
  <c r="X26" i="34"/>
  <c r="U10" i="34"/>
  <c r="V9" i="34"/>
  <c r="V27" i="34"/>
  <c r="U28" i="34"/>
  <c r="U8" i="33"/>
  <c r="AH7" i="33"/>
  <c r="V7" i="33"/>
  <c r="Z25" i="33"/>
  <c r="X25" i="33"/>
  <c r="AM24" i="33"/>
  <c r="V26" i="33"/>
  <c r="U27" i="33"/>
  <c r="V25" i="32"/>
  <c r="U26" i="32"/>
  <c r="AO42" i="32"/>
  <c r="AK42" i="32"/>
  <c r="AM42" i="32"/>
  <c r="R7" i="32"/>
  <c r="T7" i="32" s="1"/>
  <c r="AI24" i="32"/>
  <c r="AO24" i="32" s="1"/>
  <c r="R27" i="32"/>
  <c r="T27" i="32" s="1"/>
  <c r="AH27" i="32" s="1"/>
  <c r="R29" i="32"/>
  <c r="T29" i="32" s="1"/>
  <c r="R31" i="32"/>
  <c r="T31" i="32" s="1"/>
  <c r="R33" i="32"/>
  <c r="T33" i="32" s="1"/>
  <c r="R35" i="32"/>
  <c r="T35" i="32" s="1"/>
  <c r="AH35" i="32" s="1"/>
  <c r="R37" i="32"/>
  <c r="T37" i="32" s="1"/>
  <c r="R39" i="32"/>
  <c r="T39" i="32" s="1"/>
  <c r="AH39" i="32" s="1"/>
  <c r="R41" i="32"/>
  <c r="T41" i="32" s="1"/>
  <c r="AH41" i="32" s="1"/>
  <c r="AH42" i="31"/>
  <c r="S42" i="31"/>
  <c r="AI42" i="31" s="1"/>
  <c r="Q42" i="31"/>
  <c r="P42" i="31"/>
  <c r="R42" i="31" s="1"/>
  <c r="S41" i="31"/>
  <c r="AI41" i="31" s="1"/>
  <c r="Q41" i="31"/>
  <c r="P41" i="31"/>
  <c r="O41" i="31"/>
  <c r="S40" i="31"/>
  <c r="AI40" i="31" s="1"/>
  <c r="Q40" i="31"/>
  <c r="P40" i="31"/>
  <c r="R40" i="31" s="1"/>
  <c r="T40" i="31" s="1"/>
  <c r="AH40" i="31" s="1"/>
  <c r="O40" i="31"/>
  <c r="S39" i="31"/>
  <c r="AI39" i="31" s="1"/>
  <c r="Q39" i="31"/>
  <c r="P39" i="31"/>
  <c r="O39" i="31"/>
  <c r="S38" i="31"/>
  <c r="AI38" i="31" s="1"/>
  <c r="Q38" i="31"/>
  <c r="P38" i="31"/>
  <c r="R38" i="31" s="1"/>
  <c r="T38" i="31" s="1"/>
  <c r="AH38" i="31" s="1"/>
  <c r="O38" i="31"/>
  <c r="S37" i="31"/>
  <c r="AI37" i="31" s="1"/>
  <c r="Q37" i="31"/>
  <c r="P37" i="31"/>
  <c r="O37" i="31"/>
  <c r="S36" i="31"/>
  <c r="AI36" i="31" s="1"/>
  <c r="Q36" i="31"/>
  <c r="P36" i="31"/>
  <c r="R36" i="31" s="1"/>
  <c r="T36" i="31" s="1"/>
  <c r="AH36" i="31" s="1"/>
  <c r="O36" i="31"/>
  <c r="S35" i="31"/>
  <c r="AI35" i="31" s="1"/>
  <c r="Q35" i="31"/>
  <c r="P35" i="31"/>
  <c r="O35" i="31"/>
  <c r="S34" i="31"/>
  <c r="AI34" i="31" s="1"/>
  <c r="Q34" i="31"/>
  <c r="P34" i="31"/>
  <c r="R34" i="31" s="1"/>
  <c r="T34" i="31" s="1"/>
  <c r="AH34" i="31" s="1"/>
  <c r="O34" i="31"/>
  <c r="S33" i="31"/>
  <c r="AI33" i="31" s="1"/>
  <c r="Q33" i="31"/>
  <c r="P33" i="31"/>
  <c r="O33" i="31"/>
  <c r="S32" i="31"/>
  <c r="AI32" i="31" s="1"/>
  <c r="Q32" i="31"/>
  <c r="P32" i="31"/>
  <c r="R32" i="31" s="1"/>
  <c r="T32" i="31" s="1"/>
  <c r="AH32" i="31" s="1"/>
  <c r="O32" i="31"/>
  <c r="S31" i="31"/>
  <c r="AI31" i="31" s="1"/>
  <c r="Q31" i="31"/>
  <c r="P31" i="31"/>
  <c r="O31" i="31"/>
  <c r="AH30" i="31"/>
  <c r="S30" i="31"/>
  <c r="AI30" i="31" s="1"/>
  <c r="Q30" i="31"/>
  <c r="P30" i="31"/>
  <c r="R30" i="31" s="1"/>
  <c r="T30" i="31" s="1"/>
  <c r="O30" i="31"/>
  <c r="AH29" i="31"/>
  <c r="S29" i="31"/>
  <c r="AI29" i="31" s="1"/>
  <c r="Q29" i="31"/>
  <c r="P29" i="31"/>
  <c r="O29" i="31"/>
  <c r="AH28" i="31"/>
  <c r="S28" i="31"/>
  <c r="AI28" i="31" s="1"/>
  <c r="Q28" i="31"/>
  <c r="P28" i="31"/>
  <c r="R28" i="31" s="1"/>
  <c r="T28" i="31" s="1"/>
  <c r="O28" i="31"/>
  <c r="AH27" i="31"/>
  <c r="S27" i="31"/>
  <c r="AI27" i="31" s="1"/>
  <c r="Q27" i="31"/>
  <c r="P27" i="31"/>
  <c r="O27" i="31"/>
  <c r="AH26" i="31"/>
  <c r="S26" i="31"/>
  <c r="AI26" i="31" s="1"/>
  <c r="Q26" i="31"/>
  <c r="P26" i="31"/>
  <c r="R26" i="31" s="1"/>
  <c r="T26" i="31" s="1"/>
  <c r="O26" i="31"/>
  <c r="S25" i="31"/>
  <c r="AI25" i="31" s="1"/>
  <c r="Q25" i="31"/>
  <c r="P25" i="31"/>
  <c r="R25" i="31" s="1"/>
  <c r="T25" i="31" s="1"/>
  <c r="O25" i="31"/>
  <c r="AH24" i="31"/>
  <c r="S24" i="31"/>
  <c r="Q24" i="31"/>
  <c r="P24" i="31"/>
  <c r="R24" i="31" s="1"/>
  <c r="AK24" i="31" s="1"/>
  <c r="AI23" i="31"/>
  <c r="S23" i="31"/>
  <c r="Q23" i="31"/>
  <c r="P23" i="31"/>
  <c r="R23" i="31" s="1"/>
  <c r="T23" i="31" s="1"/>
  <c r="AH23" i="31" s="1"/>
  <c r="O23" i="31"/>
  <c r="AI22" i="31"/>
  <c r="S22" i="31"/>
  <c r="Q22" i="31"/>
  <c r="P22" i="31"/>
  <c r="R22" i="31" s="1"/>
  <c r="T22" i="31" s="1"/>
  <c r="AH22" i="31" s="1"/>
  <c r="O22" i="31"/>
  <c r="AI21" i="31"/>
  <c r="S21" i="31"/>
  <c r="Q21" i="31"/>
  <c r="P21" i="31"/>
  <c r="R21" i="31" s="1"/>
  <c r="T21" i="31" s="1"/>
  <c r="AH21" i="31" s="1"/>
  <c r="O21" i="31"/>
  <c r="AI20" i="31"/>
  <c r="S20" i="31"/>
  <c r="Q20" i="31"/>
  <c r="P20" i="31"/>
  <c r="R20" i="31" s="1"/>
  <c r="T20" i="31" s="1"/>
  <c r="AH20" i="31" s="1"/>
  <c r="O20" i="31"/>
  <c r="AI19" i="31"/>
  <c r="S19" i="31"/>
  <c r="Q19" i="31"/>
  <c r="P19" i="31"/>
  <c r="R19" i="31" s="1"/>
  <c r="T19" i="31" s="1"/>
  <c r="AH19" i="31" s="1"/>
  <c r="O19" i="31"/>
  <c r="AI18" i="31"/>
  <c r="S18" i="31"/>
  <c r="Q18" i="31"/>
  <c r="P18" i="31"/>
  <c r="R18" i="31" s="1"/>
  <c r="T18" i="31" s="1"/>
  <c r="AH18" i="31" s="1"/>
  <c r="O18" i="31"/>
  <c r="AI17" i="31"/>
  <c r="S17" i="31"/>
  <c r="Q17" i="31"/>
  <c r="P17" i="31"/>
  <c r="R17" i="31" s="1"/>
  <c r="T17" i="31" s="1"/>
  <c r="AH17" i="31" s="1"/>
  <c r="O17" i="31"/>
  <c r="AI16" i="31"/>
  <c r="S16" i="31"/>
  <c r="Q16" i="31"/>
  <c r="P16" i="31"/>
  <c r="R16" i="31" s="1"/>
  <c r="T16" i="31" s="1"/>
  <c r="AH16" i="31" s="1"/>
  <c r="O16" i="31"/>
  <c r="AI15" i="31"/>
  <c r="S15" i="31"/>
  <c r="Q15" i="31"/>
  <c r="P15" i="31"/>
  <c r="R15" i="31" s="1"/>
  <c r="T15" i="31" s="1"/>
  <c r="AH15" i="31" s="1"/>
  <c r="O15" i="31"/>
  <c r="AI14" i="31"/>
  <c r="S14" i="31"/>
  <c r="Q14" i="31"/>
  <c r="P14" i="31"/>
  <c r="R14" i="31" s="1"/>
  <c r="T14" i="31" s="1"/>
  <c r="AH14" i="31" s="1"/>
  <c r="O14" i="31"/>
  <c r="AI13" i="31"/>
  <c r="S13" i="31"/>
  <c r="Q13" i="31"/>
  <c r="P13" i="31"/>
  <c r="R13" i="31" s="1"/>
  <c r="T13" i="31" s="1"/>
  <c r="AH13" i="31" s="1"/>
  <c r="O13" i="31"/>
  <c r="AI12" i="31"/>
  <c r="S12" i="31"/>
  <c r="Q12" i="31"/>
  <c r="P12" i="31"/>
  <c r="R12" i="31" s="1"/>
  <c r="T12" i="31" s="1"/>
  <c r="AH12" i="31" s="1"/>
  <c r="O12" i="31"/>
  <c r="AI11" i="31"/>
  <c r="S11" i="31"/>
  <c r="Q11" i="31"/>
  <c r="P11" i="31"/>
  <c r="R11" i="31" s="1"/>
  <c r="T11" i="31" s="1"/>
  <c r="AH11" i="31" s="1"/>
  <c r="O11" i="31"/>
  <c r="AI10" i="31"/>
  <c r="AH10" i="31"/>
  <c r="S10" i="31"/>
  <c r="Q10" i="31"/>
  <c r="P10" i="31"/>
  <c r="R10" i="31" s="1"/>
  <c r="T10" i="31" s="1"/>
  <c r="O10" i="31"/>
  <c r="AI9" i="31"/>
  <c r="AH9" i="31"/>
  <c r="S9" i="31"/>
  <c r="Q9" i="31"/>
  <c r="P9" i="31"/>
  <c r="R9" i="31" s="1"/>
  <c r="T9" i="31" s="1"/>
  <c r="O9" i="31"/>
  <c r="AI8" i="31"/>
  <c r="AH8" i="31"/>
  <c r="S8" i="31"/>
  <c r="Q8" i="31"/>
  <c r="P8" i="31"/>
  <c r="R8" i="31" s="1"/>
  <c r="T8" i="31" s="1"/>
  <c r="O8" i="31"/>
  <c r="AH7" i="31"/>
  <c r="S7" i="31"/>
  <c r="AI7" i="31" s="1"/>
  <c r="Q7" i="31"/>
  <c r="P7" i="31"/>
  <c r="R7" i="31" s="1"/>
  <c r="T7" i="31" s="1"/>
  <c r="O7" i="31"/>
  <c r="U21" i="45" l="1"/>
  <c r="V20" i="45"/>
  <c r="V39" i="45"/>
  <c r="U40" i="45"/>
  <c r="Z38" i="45"/>
  <c r="X38" i="45"/>
  <c r="Z19" i="45"/>
  <c r="X19" i="45"/>
  <c r="V38" i="44"/>
  <c r="U39" i="44"/>
  <c r="Z18" i="44"/>
  <c r="X18" i="44"/>
  <c r="Z37" i="44"/>
  <c r="X37" i="44"/>
  <c r="U20" i="44"/>
  <c r="V19" i="44"/>
  <c r="U38" i="43"/>
  <c r="V37" i="43"/>
  <c r="Z36" i="43"/>
  <c r="X36" i="43"/>
  <c r="V19" i="43"/>
  <c r="U20" i="43"/>
  <c r="Z18" i="43"/>
  <c r="X18" i="43"/>
  <c r="Z35" i="42"/>
  <c r="X35" i="42"/>
  <c r="Z16" i="42"/>
  <c r="X16" i="42"/>
  <c r="V36" i="42"/>
  <c r="U37" i="42"/>
  <c r="U18" i="42"/>
  <c r="V17" i="42"/>
  <c r="Z16" i="41"/>
  <c r="X16" i="41"/>
  <c r="Z34" i="41"/>
  <c r="X34" i="41"/>
  <c r="V17" i="41"/>
  <c r="U18" i="41"/>
  <c r="U36" i="41"/>
  <c r="V35" i="41"/>
  <c r="Z15" i="40"/>
  <c r="X15" i="40"/>
  <c r="V34" i="40"/>
  <c r="U35" i="40"/>
  <c r="Z33" i="40"/>
  <c r="X33" i="40"/>
  <c r="V16" i="40"/>
  <c r="U17" i="40"/>
  <c r="Z13" i="39"/>
  <c r="X13" i="39"/>
  <c r="V33" i="39"/>
  <c r="U34" i="39"/>
  <c r="Z32" i="39"/>
  <c r="X32" i="39"/>
  <c r="U15" i="39"/>
  <c r="V14" i="39"/>
  <c r="V32" i="38"/>
  <c r="U33" i="38"/>
  <c r="Z13" i="38"/>
  <c r="X13" i="38"/>
  <c r="Z31" i="38"/>
  <c r="X31" i="38"/>
  <c r="U15" i="38"/>
  <c r="V14" i="38"/>
  <c r="V31" i="37"/>
  <c r="U32" i="37"/>
  <c r="Z30" i="37"/>
  <c r="X30" i="37"/>
  <c r="Z12" i="37"/>
  <c r="X12" i="37"/>
  <c r="V13" i="37"/>
  <c r="U14" i="37"/>
  <c r="Z11" i="36"/>
  <c r="X11" i="36"/>
  <c r="U13" i="36"/>
  <c r="V12" i="36"/>
  <c r="Z30" i="36"/>
  <c r="X30" i="36"/>
  <c r="U32" i="36"/>
  <c r="V31" i="36"/>
  <c r="V29" i="35"/>
  <c r="U30" i="35"/>
  <c r="Z28" i="35"/>
  <c r="X28" i="35"/>
  <c r="X9" i="35"/>
  <c r="Z9" i="35"/>
  <c r="U11" i="35"/>
  <c r="V10" i="35"/>
  <c r="V28" i="34"/>
  <c r="U29" i="34"/>
  <c r="U11" i="34"/>
  <c r="V10" i="34"/>
  <c r="Z27" i="34"/>
  <c r="X27" i="34"/>
  <c r="Z9" i="34"/>
  <c r="X9" i="34"/>
  <c r="V27" i="33"/>
  <c r="U28" i="33"/>
  <c r="Z26" i="33"/>
  <c r="X26" i="33"/>
  <c r="X7" i="33"/>
  <c r="Z7" i="33"/>
  <c r="U9" i="33"/>
  <c r="V8" i="33"/>
  <c r="U8" i="32"/>
  <c r="V7" i="32"/>
  <c r="AM24" i="32"/>
  <c r="Z25" i="32"/>
  <c r="X25" i="32"/>
  <c r="V26" i="32"/>
  <c r="U27" i="32"/>
  <c r="V25" i="31"/>
  <c r="U26" i="31"/>
  <c r="AH25" i="31"/>
  <c r="AO42" i="31"/>
  <c r="AK42" i="31"/>
  <c r="AM42" i="31"/>
  <c r="U8" i="31"/>
  <c r="V7" i="31"/>
  <c r="AO24" i="31"/>
  <c r="AI24" i="31"/>
  <c r="AM24" i="31"/>
  <c r="R27" i="31"/>
  <c r="T27" i="31" s="1"/>
  <c r="R29" i="31"/>
  <c r="T29" i="31" s="1"/>
  <c r="R31" i="31"/>
  <c r="T31" i="31" s="1"/>
  <c r="AH31" i="31" s="1"/>
  <c r="R33" i="31"/>
  <c r="T33" i="31" s="1"/>
  <c r="AH33" i="31" s="1"/>
  <c r="R35" i="31"/>
  <c r="T35" i="31" s="1"/>
  <c r="AH35" i="31" s="1"/>
  <c r="R37" i="31"/>
  <c r="T37" i="31" s="1"/>
  <c r="AH37" i="31" s="1"/>
  <c r="R39" i="31"/>
  <c r="T39" i="31" s="1"/>
  <c r="AH39" i="31" s="1"/>
  <c r="R41" i="31"/>
  <c r="T41" i="31" s="1"/>
  <c r="AH41" i="31" s="1"/>
  <c r="AH42" i="30"/>
  <c r="S42" i="30"/>
  <c r="AI42" i="30" s="1"/>
  <c r="Q42" i="30"/>
  <c r="P42" i="30"/>
  <c r="R42" i="30" s="1"/>
  <c r="S41" i="30"/>
  <c r="AI41" i="30" s="1"/>
  <c r="Q41" i="30"/>
  <c r="P41" i="30"/>
  <c r="O41" i="30"/>
  <c r="S40" i="30"/>
  <c r="AI40" i="30" s="1"/>
  <c r="Q40" i="30"/>
  <c r="P40" i="30"/>
  <c r="R40" i="30" s="1"/>
  <c r="T40" i="30" s="1"/>
  <c r="AH40" i="30" s="1"/>
  <c r="O40" i="30"/>
  <c r="S39" i="30"/>
  <c r="AI39" i="30" s="1"/>
  <c r="Q39" i="30"/>
  <c r="P39" i="30"/>
  <c r="O39" i="30"/>
  <c r="S38" i="30"/>
  <c r="AI38" i="30" s="1"/>
  <c r="Q38" i="30"/>
  <c r="P38" i="30"/>
  <c r="R38" i="30" s="1"/>
  <c r="T38" i="30" s="1"/>
  <c r="AH38" i="30" s="1"/>
  <c r="O38" i="30"/>
  <c r="S37" i="30"/>
  <c r="AI37" i="30" s="1"/>
  <c r="Q37" i="30"/>
  <c r="P37" i="30"/>
  <c r="O37" i="30"/>
  <c r="S36" i="30"/>
  <c r="AI36" i="30" s="1"/>
  <c r="Q36" i="30"/>
  <c r="P36" i="30"/>
  <c r="R36" i="30" s="1"/>
  <c r="T36" i="30" s="1"/>
  <c r="AH36" i="30" s="1"/>
  <c r="O36" i="30"/>
  <c r="S35" i="30"/>
  <c r="AI35" i="30" s="1"/>
  <c r="Q35" i="30"/>
  <c r="P35" i="30"/>
  <c r="O35" i="30"/>
  <c r="AH34" i="30"/>
  <c r="S34" i="30"/>
  <c r="AI34" i="30" s="1"/>
  <c r="Q34" i="30"/>
  <c r="P34" i="30"/>
  <c r="R34" i="30" s="1"/>
  <c r="T34" i="30" s="1"/>
  <c r="O34" i="30"/>
  <c r="S33" i="30"/>
  <c r="AI33" i="30" s="1"/>
  <c r="Q33" i="30"/>
  <c r="P33" i="30"/>
  <c r="O33" i="30"/>
  <c r="AH32" i="30"/>
  <c r="S32" i="30"/>
  <c r="AI32" i="30" s="1"/>
  <c r="Q32" i="30"/>
  <c r="P32" i="30"/>
  <c r="R32" i="30" s="1"/>
  <c r="T32" i="30" s="1"/>
  <c r="O32" i="30"/>
  <c r="S31" i="30"/>
  <c r="AI31" i="30" s="1"/>
  <c r="Q31" i="30"/>
  <c r="P31" i="30"/>
  <c r="O31" i="30"/>
  <c r="S30" i="30"/>
  <c r="AI30" i="30" s="1"/>
  <c r="Q30" i="30"/>
  <c r="P30" i="30"/>
  <c r="R30" i="30" s="1"/>
  <c r="T30" i="30" s="1"/>
  <c r="AH30" i="30" s="1"/>
  <c r="O30" i="30"/>
  <c r="AH29" i="30"/>
  <c r="S29" i="30"/>
  <c r="AI29" i="30" s="1"/>
  <c r="Q29" i="30"/>
  <c r="P29" i="30"/>
  <c r="O29" i="30"/>
  <c r="AH28" i="30"/>
  <c r="S28" i="30"/>
  <c r="AI28" i="30" s="1"/>
  <c r="Q28" i="30"/>
  <c r="P28" i="30"/>
  <c r="R28" i="30" s="1"/>
  <c r="T28" i="30" s="1"/>
  <c r="O28" i="30"/>
  <c r="AH27" i="30"/>
  <c r="S27" i="30"/>
  <c r="AI27" i="30" s="1"/>
  <c r="Q27" i="30"/>
  <c r="P27" i="30"/>
  <c r="O27" i="30"/>
  <c r="AH26" i="30"/>
  <c r="S26" i="30"/>
  <c r="AI26" i="30" s="1"/>
  <c r="Q26" i="30"/>
  <c r="P26" i="30"/>
  <c r="R26" i="30" s="1"/>
  <c r="T26" i="30" s="1"/>
  <c r="O26" i="30"/>
  <c r="AH25" i="30"/>
  <c r="S25" i="30"/>
  <c r="AI25" i="30" s="1"/>
  <c r="Q25" i="30"/>
  <c r="P25" i="30"/>
  <c r="R25" i="30" s="1"/>
  <c r="T25" i="30" s="1"/>
  <c r="O25" i="30"/>
  <c r="AH24" i="30"/>
  <c r="S24" i="30"/>
  <c r="Q24" i="30"/>
  <c r="P24" i="30"/>
  <c r="R24" i="30" s="1"/>
  <c r="AK24" i="30" s="1"/>
  <c r="AI23" i="30"/>
  <c r="S23" i="30"/>
  <c r="Q23" i="30"/>
  <c r="P23" i="30"/>
  <c r="R23" i="30" s="1"/>
  <c r="T23" i="30" s="1"/>
  <c r="AH23" i="30" s="1"/>
  <c r="O23" i="30"/>
  <c r="AI22" i="30"/>
  <c r="S22" i="30"/>
  <c r="Q22" i="30"/>
  <c r="P22" i="30"/>
  <c r="R22" i="30" s="1"/>
  <c r="T22" i="30" s="1"/>
  <c r="AH22" i="30" s="1"/>
  <c r="O22" i="30"/>
  <c r="AI21" i="30"/>
  <c r="S21" i="30"/>
  <c r="Q21" i="30"/>
  <c r="P21" i="30"/>
  <c r="R21" i="30" s="1"/>
  <c r="T21" i="30" s="1"/>
  <c r="AH21" i="30" s="1"/>
  <c r="O21" i="30"/>
  <c r="AI20" i="30"/>
  <c r="S20" i="30"/>
  <c r="Q20" i="30"/>
  <c r="P20" i="30"/>
  <c r="R20" i="30" s="1"/>
  <c r="T20" i="30" s="1"/>
  <c r="AH20" i="30" s="1"/>
  <c r="O20" i="30"/>
  <c r="AI19" i="30"/>
  <c r="S19" i="30"/>
  <c r="Q19" i="30"/>
  <c r="P19" i="30"/>
  <c r="R19" i="30" s="1"/>
  <c r="T19" i="30" s="1"/>
  <c r="AH19" i="30" s="1"/>
  <c r="O19" i="30"/>
  <c r="AI18" i="30"/>
  <c r="S18" i="30"/>
  <c r="Q18" i="30"/>
  <c r="P18" i="30"/>
  <c r="R18" i="30" s="1"/>
  <c r="T18" i="30" s="1"/>
  <c r="AH18" i="30" s="1"/>
  <c r="O18" i="30"/>
  <c r="AI17" i="30"/>
  <c r="S17" i="30"/>
  <c r="Q17" i="30"/>
  <c r="P17" i="30"/>
  <c r="R17" i="30" s="1"/>
  <c r="T17" i="30" s="1"/>
  <c r="AH17" i="30" s="1"/>
  <c r="O17" i="30"/>
  <c r="AI16" i="30"/>
  <c r="AH16" i="30"/>
  <c r="S16" i="30"/>
  <c r="Q16" i="30"/>
  <c r="P16" i="30"/>
  <c r="R16" i="30" s="1"/>
  <c r="T16" i="30" s="1"/>
  <c r="O16" i="30"/>
  <c r="AI15" i="30"/>
  <c r="S15" i="30"/>
  <c r="Q15" i="30"/>
  <c r="P15" i="30"/>
  <c r="R15" i="30" s="1"/>
  <c r="T15" i="30" s="1"/>
  <c r="AH15" i="30" s="1"/>
  <c r="O15" i="30"/>
  <c r="AI14" i="30"/>
  <c r="S14" i="30"/>
  <c r="Q14" i="30"/>
  <c r="P14" i="30"/>
  <c r="R14" i="30" s="1"/>
  <c r="T14" i="30" s="1"/>
  <c r="AH14" i="30" s="1"/>
  <c r="O14" i="30"/>
  <c r="AI13" i="30"/>
  <c r="S13" i="30"/>
  <c r="Q13" i="30"/>
  <c r="P13" i="30"/>
  <c r="R13" i="30" s="1"/>
  <c r="T13" i="30" s="1"/>
  <c r="AH13" i="30" s="1"/>
  <c r="O13" i="30"/>
  <c r="AI12" i="30"/>
  <c r="AH12" i="30"/>
  <c r="S12" i="30"/>
  <c r="Q12" i="30"/>
  <c r="P12" i="30"/>
  <c r="R12" i="30" s="1"/>
  <c r="T12" i="30" s="1"/>
  <c r="O12" i="30"/>
  <c r="AI11" i="30"/>
  <c r="AH11" i="30"/>
  <c r="S11" i="30"/>
  <c r="Q11" i="30"/>
  <c r="P11" i="30"/>
  <c r="R11" i="30" s="1"/>
  <c r="T11" i="30" s="1"/>
  <c r="O11" i="30"/>
  <c r="AI10" i="30"/>
  <c r="S10" i="30"/>
  <c r="Q10" i="30"/>
  <c r="P10" i="30"/>
  <c r="R10" i="30" s="1"/>
  <c r="T10" i="30" s="1"/>
  <c r="AH10" i="30" s="1"/>
  <c r="O10" i="30"/>
  <c r="AI9" i="30"/>
  <c r="S9" i="30"/>
  <c r="Q9" i="30"/>
  <c r="P9" i="30"/>
  <c r="R9" i="30" s="1"/>
  <c r="T9" i="30" s="1"/>
  <c r="AH9" i="30" s="1"/>
  <c r="O9" i="30"/>
  <c r="AI8" i="30"/>
  <c r="AH8" i="30"/>
  <c r="S8" i="30"/>
  <c r="Q8" i="30"/>
  <c r="P8" i="30"/>
  <c r="R8" i="30" s="1"/>
  <c r="T8" i="30" s="1"/>
  <c r="O8" i="30"/>
  <c r="AH7" i="30"/>
  <c r="S7" i="30"/>
  <c r="AI7" i="30" s="1"/>
  <c r="Q7" i="30"/>
  <c r="P7" i="30"/>
  <c r="O7" i="30"/>
  <c r="Z39" i="45" l="1"/>
  <c r="X39" i="45"/>
  <c r="Z20" i="45"/>
  <c r="X20" i="45"/>
  <c r="V40" i="45"/>
  <c r="U41" i="45"/>
  <c r="U22" i="45"/>
  <c r="V21" i="45"/>
  <c r="U21" i="44"/>
  <c r="V20" i="44"/>
  <c r="Z19" i="44"/>
  <c r="X19" i="44"/>
  <c r="V39" i="44"/>
  <c r="U40" i="44"/>
  <c r="Z38" i="44"/>
  <c r="X38" i="44"/>
  <c r="Z19" i="43"/>
  <c r="X19" i="43"/>
  <c r="U39" i="43"/>
  <c r="V38" i="43"/>
  <c r="U21" i="43"/>
  <c r="V20" i="43"/>
  <c r="Z37" i="43"/>
  <c r="X37" i="43"/>
  <c r="U19" i="42"/>
  <c r="V18" i="42"/>
  <c r="Z17" i="42"/>
  <c r="X17" i="42"/>
  <c r="V37" i="42"/>
  <c r="U38" i="42"/>
  <c r="Z36" i="42"/>
  <c r="X36" i="42"/>
  <c r="U37" i="41"/>
  <c r="V36" i="41"/>
  <c r="V18" i="41"/>
  <c r="U19" i="41"/>
  <c r="Z35" i="41"/>
  <c r="X35" i="41"/>
  <c r="Z17" i="41"/>
  <c r="X17" i="41"/>
  <c r="Z16" i="40"/>
  <c r="X16" i="40"/>
  <c r="Z34" i="40"/>
  <c r="X34" i="40"/>
  <c r="V17" i="40"/>
  <c r="U18" i="40"/>
  <c r="V35" i="40"/>
  <c r="U36" i="40"/>
  <c r="Z14" i="39"/>
  <c r="X14" i="39"/>
  <c r="V34" i="39"/>
  <c r="U35" i="39"/>
  <c r="U16" i="39"/>
  <c r="V15" i="39"/>
  <c r="Z33" i="39"/>
  <c r="X33" i="39"/>
  <c r="Z14" i="38"/>
  <c r="X14" i="38"/>
  <c r="V33" i="38"/>
  <c r="U34" i="38"/>
  <c r="U16" i="38"/>
  <c r="V15" i="38"/>
  <c r="Z32" i="38"/>
  <c r="X32" i="38"/>
  <c r="Z13" i="37"/>
  <c r="X13" i="37"/>
  <c r="Z31" i="37"/>
  <c r="X31" i="37"/>
  <c r="U15" i="37"/>
  <c r="V14" i="37"/>
  <c r="V32" i="37"/>
  <c r="U33" i="37"/>
  <c r="U33" i="36"/>
  <c r="V32" i="36"/>
  <c r="U14" i="36"/>
  <c r="V13" i="36"/>
  <c r="Z31" i="36"/>
  <c r="X31" i="36"/>
  <c r="Z12" i="36"/>
  <c r="X12" i="36"/>
  <c r="X10" i="35"/>
  <c r="Z10" i="35"/>
  <c r="Z29" i="35"/>
  <c r="X29" i="35"/>
  <c r="U12" i="35"/>
  <c r="V11" i="35"/>
  <c r="V30" i="35"/>
  <c r="U31" i="35"/>
  <c r="Z10" i="34"/>
  <c r="X10" i="34"/>
  <c r="Z28" i="34"/>
  <c r="X28" i="34"/>
  <c r="U12" i="34"/>
  <c r="V11" i="34"/>
  <c r="V29" i="34"/>
  <c r="U30" i="34"/>
  <c r="Z8" i="33"/>
  <c r="X8" i="33"/>
  <c r="V28" i="33"/>
  <c r="U29" i="33"/>
  <c r="U10" i="33"/>
  <c r="V9" i="33"/>
  <c r="Z27" i="33"/>
  <c r="X27" i="33"/>
  <c r="V27" i="32"/>
  <c r="U28" i="32"/>
  <c r="Z26" i="32"/>
  <c r="X26" i="32"/>
  <c r="X7" i="32"/>
  <c r="Z7" i="32"/>
  <c r="U9" i="32"/>
  <c r="V8" i="32"/>
  <c r="Z7" i="31"/>
  <c r="X7" i="31"/>
  <c r="V26" i="31"/>
  <c r="U27" i="31"/>
  <c r="U9" i="31"/>
  <c r="V8" i="31"/>
  <c r="Z25" i="31"/>
  <c r="X25" i="31"/>
  <c r="V25" i="30"/>
  <c r="U26" i="30"/>
  <c r="AO42" i="30"/>
  <c r="AK42" i="30"/>
  <c r="AM42" i="30"/>
  <c r="R7" i="30"/>
  <c r="T7" i="30" s="1"/>
  <c r="AO24" i="30"/>
  <c r="AI24" i="30"/>
  <c r="AM24" i="30"/>
  <c r="R27" i="30"/>
  <c r="T27" i="30" s="1"/>
  <c r="R29" i="30"/>
  <c r="T29" i="30" s="1"/>
  <c r="R31" i="30"/>
  <c r="T31" i="30" s="1"/>
  <c r="AH31" i="30" s="1"/>
  <c r="R33" i="30"/>
  <c r="T33" i="30" s="1"/>
  <c r="AH33" i="30" s="1"/>
  <c r="R35" i="30"/>
  <c r="T35" i="30" s="1"/>
  <c r="AH35" i="30" s="1"/>
  <c r="R37" i="30"/>
  <c r="T37" i="30" s="1"/>
  <c r="AH37" i="30" s="1"/>
  <c r="R39" i="30"/>
  <c r="T39" i="30" s="1"/>
  <c r="AH39" i="30" s="1"/>
  <c r="R41" i="30"/>
  <c r="T41" i="30" s="1"/>
  <c r="AH41" i="30" s="1"/>
  <c r="AH42" i="29"/>
  <c r="S42" i="29"/>
  <c r="AI42" i="29" s="1"/>
  <c r="Q42" i="29"/>
  <c r="P42" i="29"/>
  <c r="R42" i="29" s="1"/>
  <c r="AK42" i="29" s="1"/>
  <c r="S41" i="29"/>
  <c r="AI41" i="29" s="1"/>
  <c r="Q41" i="29"/>
  <c r="P41" i="29"/>
  <c r="R41" i="29" s="1"/>
  <c r="T41" i="29" s="1"/>
  <c r="AH41" i="29" s="1"/>
  <c r="O41" i="29"/>
  <c r="S40" i="29"/>
  <c r="AI40" i="29" s="1"/>
  <c r="Q40" i="29"/>
  <c r="P40" i="29"/>
  <c r="R40" i="29" s="1"/>
  <c r="T40" i="29" s="1"/>
  <c r="AH40" i="29" s="1"/>
  <c r="O40" i="29"/>
  <c r="S39" i="29"/>
  <c r="AI39" i="29" s="1"/>
  <c r="Q39" i="29"/>
  <c r="P39" i="29"/>
  <c r="R39" i="29" s="1"/>
  <c r="T39" i="29" s="1"/>
  <c r="AH39" i="29" s="1"/>
  <c r="O39" i="29"/>
  <c r="S38" i="29"/>
  <c r="AI38" i="29" s="1"/>
  <c r="Q38" i="29"/>
  <c r="P38" i="29"/>
  <c r="R38" i="29" s="1"/>
  <c r="T38" i="29" s="1"/>
  <c r="AH38" i="29" s="1"/>
  <c r="O38" i="29"/>
  <c r="S37" i="29"/>
  <c r="AI37" i="29" s="1"/>
  <c r="Q37" i="29"/>
  <c r="P37" i="29"/>
  <c r="R37" i="29" s="1"/>
  <c r="T37" i="29" s="1"/>
  <c r="AH37" i="29" s="1"/>
  <c r="O37" i="29"/>
  <c r="S36" i="29"/>
  <c r="AI36" i="29" s="1"/>
  <c r="Q36" i="29"/>
  <c r="P36" i="29"/>
  <c r="R36" i="29" s="1"/>
  <c r="T36" i="29" s="1"/>
  <c r="AH36" i="29" s="1"/>
  <c r="O36" i="29"/>
  <c r="S35" i="29"/>
  <c r="AI35" i="29" s="1"/>
  <c r="Q35" i="29"/>
  <c r="P35" i="29"/>
  <c r="R35" i="29" s="1"/>
  <c r="T35" i="29" s="1"/>
  <c r="AH35" i="29" s="1"/>
  <c r="O35" i="29"/>
  <c r="S34" i="29"/>
  <c r="AI34" i="29" s="1"/>
  <c r="Q34" i="29"/>
  <c r="P34" i="29"/>
  <c r="R34" i="29" s="1"/>
  <c r="T34" i="29" s="1"/>
  <c r="AH34" i="29" s="1"/>
  <c r="O34" i="29"/>
  <c r="AH33" i="29"/>
  <c r="S33" i="29"/>
  <c r="AI33" i="29" s="1"/>
  <c r="Q33" i="29"/>
  <c r="P33" i="29"/>
  <c r="R33" i="29" s="1"/>
  <c r="T33" i="29" s="1"/>
  <c r="O33" i="29"/>
  <c r="AI32" i="29"/>
  <c r="AH32" i="29"/>
  <c r="S32" i="29"/>
  <c r="Q32" i="29"/>
  <c r="P32" i="29"/>
  <c r="R32" i="29" s="1"/>
  <c r="T32" i="29" s="1"/>
  <c r="O32" i="29"/>
  <c r="AI31" i="29"/>
  <c r="AH31" i="29"/>
  <c r="S31" i="29"/>
  <c r="Q31" i="29"/>
  <c r="P31" i="29"/>
  <c r="R31" i="29" s="1"/>
  <c r="T31" i="29" s="1"/>
  <c r="O31" i="29"/>
  <c r="AI30" i="29"/>
  <c r="AH30" i="29"/>
  <c r="S30" i="29"/>
  <c r="Q30" i="29"/>
  <c r="P30" i="29"/>
  <c r="R30" i="29" s="1"/>
  <c r="T30" i="29" s="1"/>
  <c r="O30" i="29"/>
  <c r="AI29" i="29"/>
  <c r="AH29" i="29"/>
  <c r="S29" i="29"/>
  <c r="Q29" i="29"/>
  <c r="P29" i="29"/>
  <c r="R29" i="29" s="1"/>
  <c r="T29" i="29" s="1"/>
  <c r="O29" i="29"/>
  <c r="AI28" i="29"/>
  <c r="AH28" i="29"/>
  <c r="S28" i="29"/>
  <c r="Q28" i="29"/>
  <c r="P28" i="29"/>
  <c r="R28" i="29" s="1"/>
  <c r="T28" i="29" s="1"/>
  <c r="O28" i="29"/>
  <c r="AI27" i="29"/>
  <c r="S27" i="29"/>
  <c r="Q27" i="29"/>
  <c r="P27" i="29"/>
  <c r="R27" i="29" s="1"/>
  <c r="T27" i="29" s="1"/>
  <c r="AH27" i="29" s="1"/>
  <c r="O27" i="29"/>
  <c r="AI26" i="29"/>
  <c r="AH26" i="29"/>
  <c r="S26" i="29"/>
  <c r="Q26" i="29"/>
  <c r="P26" i="29"/>
  <c r="R26" i="29" s="1"/>
  <c r="T26" i="29" s="1"/>
  <c r="O26" i="29"/>
  <c r="S25" i="29"/>
  <c r="AI25" i="29" s="1"/>
  <c r="Q25" i="29"/>
  <c r="P25" i="29"/>
  <c r="R25" i="29" s="1"/>
  <c r="T25" i="29" s="1"/>
  <c r="O25" i="29"/>
  <c r="AH24" i="29"/>
  <c r="S24" i="29"/>
  <c r="AI24" i="29" s="1"/>
  <c r="Q24" i="29"/>
  <c r="P24" i="29"/>
  <c r="R24" i="29" s="1"/>
  <c r="AK24" i="29" s="1"/>
  <c r="AI23" i="29"/>
  <c r="S23" i="29"/>
  <c r="Q23" i="29"/>
  <c r="P23" i="29"/>
  <c r="R23" i="29" s="1"/>
  <c r="T23" i="29" s="1"/>
  <c r="AH23" i="29" s="1"/>
  <c r="O23" i="29"/>
  <c r="AI22" i="29"/>
  <c r="S22" i="29"/>
  <c r="Q22" i="29"/>
  <c r="P22" i="29"/>
  <c r="R22" i="29" s="1"/>
  <c r="T22" i="29" s="1"/>
  <c r="AH22" i="29" s="1"/>
  <c r="O22" i="29"/>
  <c r="AI21" i="29"/>
  <c r="S21" i="29"/>
  <c r="Q21" i="29"/>
  <c r="P21" i="29"/>
  <c r="R21" i="29" s="1"/>
  <c r="T21" i="29" s="1"/>
  <c r="AH21" i="29" s="1"/>
  <c r="O21" i="29"/>
  <c r="S20" i="29"/>
  <c r="AI20" i="29" s="1"/>
  <c r="Q20" i="29"/>
  <c r="P20" i="29"/>
  <c r="R20" i="29" s="1"/>
  <c r="T20" i="29" s="1"/>
  <c r="AH20" i="29" s="1"/>
  <c r="O20" i="29"/>
  <c r="S19" i="29"/>
  <c r="AI19" i="29" s="1"/>
  <c r="Q19" i="29"/>
  <c r="P19" i="29"/>
  <c r="R19" i="29" s="1"/>
  <c r="T19" i="29" s="1"/>
  <c r="AH19" i="29" s="1"/>
  <c r="O19" i="29"/>
  <c r="S18" i="29"/>
  <c r="AI18" i="29" s="1"/>
  <c r="Q18" i="29"/>
  <c r="P18" i="29"/>
  <c r="R18" i="29" s="1"/>
  <c r="T18" i="29" s="1"/>
  <c r="AH18" i="29" s="1"/>
  <c r="O18" i="29"/>
  <c r="S17" i="29"/>
  <c r="AI17" i="29" s="1"/>
  <c r="Q17" i="29"/>
  <c r="P17" i="29"/>
  <c r="R17" i="29" s="1"/>
  <c r="T17" i="29" s="1"/>
  <c r="AH17" i="29" s="1"/>
  <c r="O17" i="29"/>
  <c r="S16" i="29"/>
  <c r="AI16" i="29" s="1"/>
  <c r="Q16" i="29"/>
  <c r="P16" i="29"/>
  <c r="R16" i="29" s="1"/>
  <c r="T16" i="29" s="1"/>
  <c r="AH16" i="29" s="1"/>
  <c r="O16" i="29"/>
  <c r="S15" i="29"/>
  <c r="AI15" i="29" s="1"/>
  <c r="Q15" i="29"/>
  <c r="P15" i="29"/>
  <c r="R15" i="29" s="1"/>
  <c r="T15" i="29" s="1"/>
  <c r="AH15" i="29" s="1"/>
  <c r="O15" i="29"/>
  <c r="S14" i="29"/>
  <c r="AI14" i="29" s="1"/>
  <c r="Q14" i="29"/>
  <c r="P14" i="29"/>
  <c r="R14" i="29" s="1"/>
  <c r="T14" i="29" s="1"/>
  <c r="AH14" i="29" s="1"/>
  <c r="O14" i="29"/>
  <c r="S13" i="29"/>
  <c r="AI13" i="29" s="1"/>
  <c r="Q13" i="29"/>
  <c r="P13" i="29"/>
  <c r="R13" i="29" s="1"/>
  <c r="T13" i="29" s="1"/>
  <c r="AH13" i="29" s="1"/>
  <c r="O13" i="29"/>
  <c r="AH12" i="29"/>
  <c r="S12" i="29"/>
  <c r="AI12" i="29" s="1"/>
  <c r="Q12" i="29"/>
  <c r="P12" i="29"/>
  <c r="R12" i="29" s="1"/>
  <c r="T12" i="29" s="1"/>
  <c r="O12" i="29"/>
  <c r="S11" i="29"/>
  <c r="AI11" i="29" s="1"/>
  <c r="Q11" i="29"/>
  <c r="P11" i="29"/>
  <c r="R11" i="29" s="1"/>
  <c r="T11" i="29" s="1"/>
  <c r="AH11" i="29" s="1"/>
  <c r="O11" i="29"/>
  <c r="AH10" i="29"/>
  <c r="S10" i="29"/>
  <c r="AI10" i="29" s="1"/>
  <c r="Q10" i="29"/>
  <c r="P10" i="29"/>
  <c r="R10" i="29" s="1"/>
  <c r="T10" i="29" s="1"/>
  <c r="O10" i="29"/>
  <c r="S9" i="29"/>
  <c r="AI9" i="29" s="1"/>
  <c r="Q9" i="29"/>
  <c r="P9" i="29"/>
  <c r="R9" i="29" s="1"/>
  <c r="T9" i="29" s="1"/>
  <c r="AH9" i="29" s="1"/>
  <c r="O9" i="29"/>
  <c r="AH8" i="29"/>
  <c r="S8" i="29"/>
  <c r="AI8" i="29" s="1"/>
  <c r="Q8" i="29"/>
  <c r="P8" i="29"/>
  <c r="R8" i="29" s="1"/>
  <c r="T8" i="29" s="1"/>
  <c r="O8" i="29"/>
  <c r="S7" i="29"/>
  <c r="AI7" i="29" s="1"/>
  <c r="Q7" i="29"/>
  <c r="P7" i="29"/>
  <c r="R7" i="29" s="1"/>
  <c r="T7" i="29" s="1"/>
  <c r="O7" i="29"/>
  <c r="U23" i="45" l="1"/>
  <c r="V22" i="45"/>
  <c r="Z21" i="45"/>
  <c r="X21" i="45"/>
  <c r="V41" i="45"/>
  <c r="U42" i="45"/>
  <c r="V42" i="45" s="1"/>
  <c r="Z40" i="45"/>
  <c r="X40" i="45"/>
  <c r="W40" i="45"/>
  <c r="AB40" i="45" s="1"/>
  <c r="W38" i="45"/>
  <c r="AB38" i="45" s="1"/>
  <c r="V40" i="44"/>
  <c r="U41" i="44"/>
  <c r="U22" i="44"/>
  <c r="V21" i="44"/>
  <c r="Z39" i="44"/>
  <c r="X39" i="44"/>
  <c r="Z20" i="44"/>
  <c r="X20" i="44"/>
  <c r="Z20" i="43"/>
  <c r="X20" i="43"/>
  <c r="U40" i="43"/>
  <c r="V39" i="43"/>
  <c r="U22" i="43"/>
  <c r="V21" i="43"/>
  <c r="Z38" i="43"/>
  <c r="X38" i="43"/>
  <c r="Z37" i="42"/>
  <c r="X37" i="42"/>
  <c r="Z18" i="42"/>
  <c r="X18" i="42"/>
  <c r="V38" i="42"/>
  <c r="U39" i="42"/>
  <c r="U20" i="42"/>
  <c r="V19" i="42"/>
  <c r="Z18" i="41"/>
  <c r="X18" i="41"/>
  <c r="Z36" i="41"/>
  <c r="X36" i="41"/>
  <c r="V19" i="41"/>
  <c r="U20" i="41"/>
  <c r="U38" i="41"/>
  <c r="V37" i="41"/>
  <c r="V18" i="40"/>
  <c r="U19" i="40"/>
  <c r="V36" i="40"/>
  <c r="U37" i="40"/>
  <c r="Z35" i="40"/>
  <c r="X35" i="40"/>
  <c r="Z17" i="40"/>
  <c r="X17" i="40"/>
  <c r="U17" i="39"/>
  <c r="V16" i="39"/>
  <c r="Z15" i="39"/>
  <c r="X15" i="39"/>
  <c r="V35" i="39"/>
  <c r="U36" i="39"/>
  <c r="Z34" i="39"/>
  <c r="X34" i="39"/>
  <c r="Z15" i="38"/>
  <c r="X15" i="38"/>
  <c r="Z33" i="38"/>
  <c r="X33" i="38"/>
  <c r="U17" i="38"/>
  <c r="V16" i="38"/>
  <c r="V34" i="38"/>
  <c r="U35" i="38"/>
  <c r="V33" i="37"/>
  <c r="U34" i="37"/>
  <c r="Z14" i="37"/>
  <c r="X14" i="37"/>
  <c r="Z32" i="37"/>
  <c r="X32" i="37"/>
  <c r="V15" i="37"/>
  <c r="U16" i="37"/>
  <c r="U15" i="36"/>
  <c r="V14" i="36"/>
  <c r="X32" i="36"/>
  <c r="Z32" i="36"/>
  <c r="Z13" i="36"/>
  <c r="X13" i="36"/>
  <c r="U34" i="36"/>
  <c r="V33" i="36"/>
  <c r="X11" i="35"/>
  <c r="Z11" i="35"/>
  <c r="V31" i="35"/>
  <c r="U32" i="35"/>
  <c r="Z30" i="35"/>
  <c r="X30" i="35"/>
  <c r="U13" i="35"/>
  <c r="V12" i="35"/>
  <c r="Z29" i="34"/>
  <c r="X29" i="34"/>
  <c r="Z11" i="34"/>
  <c r="X11" i="34"/>
  <c r="V30" i="34"/>
  <c r="U31" i="34"/>
  <c r="U13" i="34"/>
  <c r="V12" i="34"/>
  <c r="X9" i="33"/>
  <c r="Z9" i="33"/>
  <c r="V29" i="33"/>
  <c r="U30" i="33"/>
  <c r="Z28" i="33"/>
  <c r="X28" i="33"/>
  <c r="U11" i="33"/>
  <c r="V10" i="33"/>
  <c r="U10" i="32"/>
  <c r="V9" i="32"/>
  <c r="V28" i="32"/>
  <c r="U29" i="32"/>
  <c r="X8" i="32"/>
  <c r="Z8" i="32"/>
  <c r="Z27" i="32"/>
  <c r="X27" i="32"/>
  <c r="U10" i="31"/>
  <c r="V9" i="31"/>
  <c r="Z8" i="31"/>
  <c r="X8" i="31"/>
  <c r="V27" i="31"/>
  <c r="U28" i="31"/>
  <c r="Z26" i="31"/>
  <c r="X26" i="31"/>
  <c r="Z25" i="30"/>
  <c r="X25" i="30"/>
  <c r="U8" i="30"/>
  <c r="V7" i="30"/>
  <c r="V26" i="30"/>
  <c r="U27" i="30"/>
  <c r="V7" i="29"/>
  <c r="U8" i="29"/>
  <c r="AH7" i="29"/>
  <c r="V25" i="29"/>
  <c r="U26" i="29"/>
  <c r="AH25" i="29"/>
  <c r="AM24" i="29"/>
  <c r="AO24" i="29"/>
  <c r="AM42" i="29"/>
  <c r="AO42" i="29"/>
  <c r="AH42" i="28"/>
  <c r="S42" i="28"/>
  <c r="AI42" i="28" s="1"/>
  <c r="Q42" i="28"/>
  <c r="P42" i="28"/>
  <c r="R42" i="28" s="1"/>
  <c r="S41" i="28"/>
  <c r="AI41" i="28" s="1"/>
  <c r="Q41" i="28"/>
  <c r="P41" i="28"/>
  <c r="R41" i="28" s="1"/>
  <c r="T41" i="28" s="1"/>
  <c r="AH41" i="28" s="1"/>
  <c r="O41" i="28"/>
  <c r="S40" i="28"/>
  <c r="AI40" i="28" s="1"/>
  <c r="Q40" i="28"/>
  <c r="P40" i="28"/>
  <c r="O40" i="28"/>
  <c r="S39" i="28"/>
  <c r="AI39" i="28" s="1"/>
  <c r="Q39" i="28"/>
  <c r="P39" i="28"/>
  <c r="R39" i="28" s="1"/>
  <c r="T39" i="28" s="1"/>
  <c r="AH39" i="28" s="1"/>
  <c r="O39" i="28"/>
  <c r="S38" i="28"/>
  <c r="AI38" i="28" s="1"/>
  <c r="Q38" i="28"/>
  <c r="P38" i="28"/>
  <c r="O38" i="28"/>
  <c r="S37" i="28"/>
  <c r="AI37" i="28" s="1"/>
  <c r="Q37" i="28"/>
  <c r="P37" i="28"/>
  <c r="R37" i="28" s="1"/>
  <c r="T37" i="28" s="1"/>
  <c r="AH37" i="28" s="1"/>
  <c r="O37" i="28"/>
  <c r="S36" i="28"/>
  <c r="AI36" i="28" s="1"/>
  <c r="Q36" i="28"/>
  <c r="P36" i="28"/>
  <c r="O36" i="28"/>
  <c r="S35" i="28"/>
  <c r="AI35" i="28" s="1"/>
  <c r="Q35" i="28"/>
  <c r="P35" i="28"/>
  <c r="O35" i="28"/>
  <c r="AH34" i="28"/>
  <c r="S34" i="28"/>
  <c r="AI34" i="28" s="1"/>
  <c r="Q34" i="28"/>
  <c r="P34" i="28"/>
  <c r="R34" i="28" s="1"/>
  <c r="T34" i="28" s="1"/>
  <c r="O34" i="28"/>
  <c r="AH33" i="28"/>
  <c r="S33" i="28"/>
  <c r="AI33" i="28" s="1"/>
  <c r="Q33" i="28"/>
  <c r="P33" i="28"/>
  <c r="O33" i="28"/>
  <c r="S32" i="28"/>
  <c r="AI32" i="28" s="1"/>
  <c r="Q32" i="28"/>
  <c r="P32" i="28"/>
  <c r="R32" i="28" s="1"/>
  <c r="T32" i="28" s="1"/>
  <c r="AH32" i="28" s="1"/>
  <c r="O32" i="28"/>
  <c r="AH31" i="28"/>
  <c r="S31" i="28"/>
  <c r="AI31" i="28" s="1"/>
  <c r="Q31" i="28"/>
  <c r="P31" i="28"/>
  <c r="O31" i="28"/>
  <c r="AH30" i="28"/>
  <c r="S30" i="28"/>
  <c r="AI30" i="28" s="1"/>
  <c r="Q30" i="28"/>
  <c r="P30" i="28"/>
  <c r="R30" i="28" s="1"/>
  <c r="T30" i="28" s="1"/>
  <c r="O30" i="28"/>
  <c r="AH29" i="28"/>
  <c r="S29" i="28"/>
  <c r="AI29" i="28" s="1"/>
  <c r="Q29" i="28"/>
  <c r="P29" i="28"/>
  <c r="O29" i="28"/>
  <c r="AH28" i="28"/>
  <c r="S28" i="28"/>
  <c r="AI28" i="28" s="1"/>
  <c r="Q28" i="28"/>
  <c r="P28" i="28"/>
  <c r="R28" i="28" s="1"/>
  <c r="T28" i="28" s="1"/>
  <c r="O28" i="28"/>
  <c r="AH27" i="28"/>
  <c r="S27" i="28"/>
  <c r="AI27" i="28" s="1"/>
  <c r="Q27" i="28"/>
  <c r="P27" i="28"/>
  <c r="O27" i="28"/>
  <c r="AH26" i="28"/>
  <c r="S26" i="28"/>
  <c r="AI26" i="28" s="1"/>
  <c r="Q26" i="28"/>
  <c r="P26" i="28"/>
  <c r="R26" i="28" s="1"/>
  <c r="T26" i="28" s="1"/>
  <c r="O26" i="28"/>
  <c r="AH25" i="28"/>
  <c r="S25" i="28"/>
  <c r="AI25" i="28" s="1"/>
  <c r="Q25" i="28"/>
  <c r="P25" i="28"/>
  <c r="R25" i="28" s="1"/>
  <c r="T25" i="28" s="1"/>
  <c r="O25" i="28"/>
  <c r="AH24" i="28"/>
  <c r="S24" i="28"/>
  <c r="Q24" i="28"/>
  <c r="P24" i="28"/>
  <c r="R24" i="28" s="1"/>
  <c r="AK24" i="28" s="1"/>
  <c r="AI23" i="28"/>
  <c r="S23" i="28"/>
  <c r="Q23" i="28"/>
  <c r="P23" i="28"/>
  <c r="R23" i="28" s="1"/>
  <c r="T23" i="28" s="1"/>
  <c r="AH23" i="28" s="1"/>
  <c r="O23" i="28"/>
  <c r="AI22" i="28"/>
  <c r="S22" i="28"/>
  <c r="Q22" i="28"/>
  <c r="P22" i="28"/>
  <c r="R22" i="28" s="1"/>
  <c r="T22" i="28" s="1"/>
  <c r="AH22" i="28" s="1"/>
  <c r="O22" i="28"/>
  <c r="AI21" i="28"/>
  <c r="S21" i="28"/>
  <c r="Q21" i="28"/>
  <c r="P21" i="28"/>
  <c r="R21" i="28" s="1"/>
  <c r="T21" i="28" s="1"/>
  <c r="AH21" i="28" s="1"/>
  <c r="O21" i="28"/>
  <c r="AI20" i="28"/>
  <c r="S20" i="28"/>
  <c r="Q20" i="28"/>
  <c r="P20" i="28"/>
  <c r="R20" i="28" s="1"/>
  <c r="T20" i="28" s="1"/>
  <c r="AH20" i="28" s="1"/>
  <c r="O20" i="28"/>
  <c r="AI19" i="28"/>
  <c r="S19" i="28"/>
  <c r="Q19" i="28"/>
  <c r="P19" i="28"/>
  <c r="R19" i="28" s="1"/>
  <c r="T19" i="28" s="1"/>
  <c r="AH19" i="28" s="1"/>
  <c r="O19" i="28"/>
  <c r="AI18" i="28"/>
  <c r="S18" i="28"/>
  <c r="Q18" i="28"/>
  <c r="P18" i="28"/>
  <c r="R18" i="28" s="1"/>
  <c r="T18" i="28" s="1"/>
  <c r="AH18" i="28" s="1"/>
  <c r="O18" i="28"/>
  <c r="AI17" i="28"/>
  <c r="S17" i="28"/>
  <c r="Q17" i="28"/>
  <c r="P17" i="28"/>
  <c r="R17" i="28" s="1"/>
  <c r="T17" i="28" s="1"/>
  <c r="AH17" i="28" s="1"/>
  <c r="O17" i="28"/>
  <c r="AI16" i="28"/>
  <c r="S16" i="28"/>
  <c r="Q16" i="28"/>
  <c r="P16" i="28"/>
  <c r="R16" i="28" s="1"/>
  <c r="T16" i="28" s="1"/>
  <c r="AH16" i="28" s="1"/>
  <c r="O16" i="28"/>
  <c r="AI15" i="28"/>
  <c r="S15" i="28"/>
  <c r="Q15" i="28"/>
  <c r="P15" i="28"/>
  <c r="R15" i="28" s="1"/>
  <c r="T15" i="28" s="1"/>
  <c r="AH15" i="28" s="1"/>
  <c r="O15" i="28"/>
  <c r="AI14" i="28"/>
  <c r="AH14" i="28"/>
  <c r="S14" i="28"/>
  <c r="Q14" i="28"/>
  <c r="P14" i="28"/>
  <c r="R14" i="28" s="1"/>
  <c r="T14" i="28" s="1"/>
  <c r="O14" i="28"/>
  <c r="AI13" i="28"/>
  <c r="S13" i="28"/>
  <c r="Q13" i="28"/>
  <c r="P13" i="28"/>
  <c r="R13" i="28" s="1"/>
  <c r="T13" i="28" s="1"/>
  <c r="AH13" i="28" s="1"/>
  <c r="O13" i="28"/>
  <c r="AI12" i="28"/>
  <c r="AH12" i="28"/>
  <c r="S12" i="28"/>
  <c r="Q12" i="28"/>
  <c r="P12" i="28"/>
  <c r="R12" i="28" s="1"/>
  <c r="T12" i="28" s="1"/>
  <c r="O12" i="28"/>
  <c r="AI11" i="28"/>
  <c r="AH11" i="28"/>
  <c r="S11" i="28"/>
  <c r="Q11" i="28"/>
  <c r="P11" i="28"/>
  <c r="R11" i="28" s="1"/>
  <c r="T11" i="28" s="1"/>
  <c r="O11" i="28"/>
  <c r="AI10" i="28"/>
  <c r="S10" i="28"/>
  <c r="Q10" i="28"/>
  <c r="P10" i="28"/>
  <c r="R10" i="28" s="1"/>
  <c r="T10" i="28" s="1"/>
  <c r="AH10" i="28" s="1"/>
  <c r="O10" i="28"/>
  <c r="AI9" i="28"/>
  <c r="AH9" i="28"/>
  <c r="S9" i="28"/>
  <c r="Q9" i="28"/>
  <c r="P9" i="28"/>
  <c r="R9" i="28" s="1"/>
  <c r="T9" i="28" s="1"/>
  <c r="O9" i="28"/>
  <c r="AI8" i="28"/>
  <c r="S8" i="28"/>
  <c r="Q8" i="28"/>
  <c r="P8" i="28"/>
  <c r="R8" i="28" s="1"/>
  <c r="T8" i="28" s="1"/>
  <c r="AH8" i="28" s="1"/>
  <c r="O8" i="28"/>
  <c r="AH7" i="28"/>
  <c r="S7" i="28"/>
  <c r="AI7" i="28" s="1"/>
  <c r="Q7" i="28"/>
  <c r="P7" i="28"/>
  <c r="R7" i="28" s="1"/>
  <c r="T7" i="28" s="1"/>
  <c r="O7" i="28"/>
  <c r="C78" i="45" l="1"/>
  <c r="AJ37" i="45"/>
  <c r="C80" i="45"/>
  <c r="AJ39" i="45"/>
  <c r="AN42" i="45"/>
  <c r="AL42" i="45"/>
  <c r="Z42" i="45"/>
  <c r="X42" i="45"/>
  <c r="W42" i="45"/>
  <c r="AB42" i="45" s="1"/>
  <c r="W26" i="45"/>
  <c r="AB26" i="45" s="1"/>
  <c r="W25" i="45"/>
  <c r="AB25" i="45" s="1"/>
  <c r="W28" i="45"/>
  <c r="AB28" i="45" s="1"/>
  <c r="W27" i="45"/>
  <c r="AB27" i="45" s="1"/>
  <c r="W29" i="45"/>
  <c r="AB29" i="45" s="1"/>
  <c r="W30" i="45"/>
  <c r="AB30" i="45" s="1"/>
  <c r="W31" i="45"/>
  <c r="AB31" i="45" s="1"/>
  <c r="W32" i="45"/>
  <c r="AB32" i="45" s="1"/>
  <c r="W33" i="45"/>
  <c r="AB33" i="45" s="1"/>
  <c r="W35" i="45"/>
  <c r="AB35" i="45" s="1"/>
  <c r="Z22" i="45"/>
  <c r="X22" i="45"/>
  <c r="AA35" i="45"/>
  <c r="AE35" i="45" s="1"/>
  <c r="W39" i="45"/>
  <c r="AB39" i="45" s="1"/>
  <c r="W36" i="45"/>
  <c r="AB36" i="45" s="1"/>
  <c r="W34" i="45"/>
  <c r="AB34" i="45" s="1"/>
  <c r="Z41" i="45"/>
  <c r="X41" i="45"/>
  <c r="W41" i="45"/>
  <c r="AB41" i="45" s="1"/>
  <c r="W37" i="45"/>
  <c r="AB37" i="45" s="1"/>
  <c r="Y39" i="45"/>
  <c r="AC39" i="45" s="1"/>
  <c r="U24" i="45"/>
  <c r="V24" i="45" s="1"/>
  <c r="V23" i="45"/>
  <c r="Z21" i="44"/>
  <c r="X21" i="44"/>
  <c r="V41" i="44"/>
  <c r="U42" i="44"/>
  <c r="V42" i="44" s="1"/>
  <c r="Z40" i="44"/>
  <c r="X40" i="44"/>
  <c r="W40" i="44"/>
  <c r="AB40" i="44" s="1"/>
  <c r="W36" i="44"/>
  <c r="AB36" i="44" s="1"/>
  <c r="W34" i="44"/>
  <c r="AB34" i="44" s="1"/>
  <c r="U23" i="44"/>
  <c r="V22" i="44"/>
  <c r="U23" i="43"/>
  <c r="V22" i="43"/>
  <c r="Z39" i="43"/>
  <c r="X39" i="43"/>
  <c r="Z21" i="43"/>
  <c r="X21" i="43"/>
  <c r="U41" i="43"/>
  <c r="V40" i="43"/>
  <c r="U21" i="42"/>
  <c r="V20" i="42"/>
  <c r="V39" i="42"/>
  <c r="U40" i="42"/>
  <c r="Z38" i="42"/>
  <c r="X38" i="42"/>
  <c r="Z19" i="42"/>
  <c r="X19" i="42"/>
  <c r="U39" i="41"/>
  <c r="V38" i="41"/>
  <c r="V20" i="41"/>
  <c r="U21" i="41"/>
  <c r="Z37" i="41"/>
  <c r="X37" i="41"/>
  <c r="Z19" i="41"/>
  <c r="X19" i="41"/>
  <c r="Z36" i="40"/>
  <c r="X36" i="40"/>
  <c r="Z18" i="40"/>
  <c r="X18" i="40"/>
  <c r="V37" i="40"/>
  <c r="U38" i="40"/>
  <c r="V19" i="40"/>
  <c r="U20" i="40"/>
  <c r="V36" i="39"/>
  <c r="U37" i="39"/>
  <c r="U18" i="39"/>
  <c r="V17" i="39"/>
  <c r="Z35" i="39"/>
  <c r="X35" i="39"/>
  <c r="Z16" i="39"/>
  <c r="X16" i="39"/>
  <c r="Z34" i="38"/>
  <c r="X34" i="38"/>
  <c r="Z16" i="38"/>
  <c r="X16" i="38"/>
  <c r="V35" i="38"/>
  <c r="U36" i="38"/>
  <c r="U18" i="38"/>
  <c r="V17" i="38"/>
  <c r="Z33" i="37"/>
  <c r="X33" i="37"/>
  <c r="V16" i="37"/>
  <c r="U17" i="37"/>
  <c r="Z15" i="37"/>
  <c r="X15" i="37"/>
  <c r="V34" i="37"/>
  <c r="U35" i="37"/>
  <c r="X33" i="36"/>
  <c r="Z33" i="36"/>
  <c r="U16" i="36"/>
  <c r="V15" i="36"/>
  <c r="U35" i="36"/>
  <c r="V34" i="36"/>
  <c r="Z14" i="36"/>
  <c r="X14" i="36"/>
  <c r="X12" i="35"/>
  <c r="Z12" i="35"/>
  <c r="Z31" i="35"/>
  <c r="X31" i="35"/>
  <c r="U14" i="35"/>
  <c r="V13" i="35"/>
  <c r="V32" i="35"/>
  <c r="U33" i="35"/>
  <c r="Z12" i="34"/>
  <c r="X12" i="34"/>
  <c r="Z30" i="34"/>
  <c r="X30" i="34"/>
  <c r="U14" i="34"/>
  <c r="V13" i="34"/>
  <c r="V31" i="34"/>
  <c r="U32" i="34"/>
  <c r="U12" i="33"/>
  <c r="V11" i="33"/>
  <c r="Z29" i="33"/>
  <c r="X29" i="33"/>
  <c r="X10" i="33"/>
  <c r="Z10" i="33"/>
  <c r="V30" i="33"/>
  <c r="U31" i="33"/>
  <c r="V29" i="32"/>
  <c r="U30" i="32"/>
  <c r="Z28" i="32"/>
  <c r="X28" i="32"/>
  <c r="X9" i="32"/>
  <c r="Z9" i="32"/>
  <c r="U11" i="32"/>
  <c r="V10" i="32"/>
  <c r="V28" i="31"/>
  <c r="U29" i="31"/>
  <c r="Z9" i="31"/>
  <c r="X9" i="31"/>
  <c r="Z27" i="31"/>
  <c r="X27" i="31"/>
  <c r="U11" i="31"/>
  <c r="V10" i="31"/>
  <c r="U9" i="30"/>
  <c r="V8" i="30"/>
  <c r="V27" i="30"/>
  <c r="U28" i="30"/>
  <c r="Z26" i="30"/>
  <c r="X26" i="30"/>
  <c r="X7" i="30"/>
  <c r="Z7" i="30"/>
  <c r="V26" i="29"/>
  <c r="U27" i="29"/>
  <c r="V8" i="29"/>
  <c r="U9" i="29"/>
  <c r="Z25" i="29"/>
  <c r="X25" i="29"/>
  <c r="Z7" i="29"/>
  <c r="X7" i="29"/>
  <c r="V25" i="28"/>
  <c r="U26" i="28"/>
  <c r="U8" i="28"/>
  <c r="V7" i="28"/>
  <c r="AO24" i="28"/>
  <c r="AI24" i="28"/>
  <c r="AM24" i="28"/>
  <c r="AO42" i="28"/>
  <c r="AK42" i="28"/>
  <c r="AM42" i="28"/>
  <c r="R27" i="28"/>
  <c r="T27" i="28" s="1"/>
  <c r="R29" i="28"/>
  <c r="T29" i="28" s="1"/>
  <c r="R31" i="28"/>
  <c r="T31" i="28" s="1"/>
  <c r="R33" i="28"/>
  <c r="T33" i="28" s="1"/>
  <c r="R35" i="28"/>
  <c r="T35" i="28" s="1"/>
  <c r="AH35" i="28" s="1"/>
  <c r="R36" i="28"/>
  <c r="T36" i="28" s="1"/>
  <c r="AH36" i="28" s="1"/>
  <c r="R38" i="28"/>
  <c r="T38" i="28" s="1"/>
  <c r="AH38" i="28" s="1"/>
  <c r="R40" i="28"/>
  <c r="T40" i="28" s="1"/>
  <c r="AH40" i="28" s="1"/>
  <c r="AH42" i="27"/>
  <c r="S42" i="27"/>
  <c r="AI42" i="27" s="1"/>
  <c r="Q42" i="27"/>
  <c r="P42" i="27"/>
  <c r="R42" i="27" s="1"/>
  <c r="AK42" i="27" s="1"/>
  <c r="S41" i="27"/>
  <c r="AI41" i="27" s="1"/>
  <c r="Q41" i="27"/>
  <c r="P41" i="27"/>
  <c r="R41" i="27" s="1"/>
  <c r="T41" i="27" s="1"/>
  <c r="AH41" i="27" s="1"/>
  <c r="O41" i="27"/>
  <c r="S40" i="27"/>
  <c r="AI40" i="27" s="1"/>
  <c r="Q40" i="27"/>
  <c r="P40" i="27"/>
  <c r="R40" i="27" s="1"/>
  <c r="T40" i="27" s="1"/>
  <c r="AH40" i="27" s="1"/>
  <c r="O40" i="27"/>
  <c r="S39" i="27"/>
  <c r="AI39" i="27" s="1"/>
  <c r="Q39" i="27"/>
  <c r="P39" i="27"/>
  <c r="R39" i="27" s="1"/>
  <c r="T39" i="27" s="1"/>
  <c r="AH39" i="27" s="1"/>
  <c r="O39" i="27"/>
  <c r="S38" i="27"/>
  <c r="AI38" i="27" s="1"/>
  <c r="Q38" i="27"/>
  <c r="P38" i="27"/>
  <c r="R38" i="27" s="1"/>
  <c r="T38" i="27" s="1"/>
  <c r="AH38" i="27" s="1"/>
  <c r="O38" i="27"/>
  <c r="S37" i="27"/>
  <c r="AI37" i="27" s="1"/>
  <c r="Q37" i="27"/>
  <c r="P37" i="27"/>
  <c r="R37" i="27" s="1"/>
  <c r="T37" i="27" s="1"/>
  <c r="AH37" i="27" s="1"/>
  <c r="O37" i="27"/>
  <c r="S36" i="27"/>
  <c r="AI36" i="27" s="1"/>
  <c r="Q36" i="27"/>
  <c r="P36" i="27"/>
  <c r="R36" i="27" s="1"/>
  <c r="T36" i="27" s="1"/>
  <c r="AH36" i="27" s="1"/>
  <c r="O36" i="27"/>
  <c r="S35" i="27"/>
  <c r="AI35" i="27" s="1"/>
  <c r="Q35" i="27"/>
  <c r="P35" i="27"/>
  <c r="R35" i="27" s="1"/>
  <c r="T35" i="27" s="1"/>
  <c r="AH35" i="27" s="1"/>
  <c r="O35" i="27"/>
  <c r="S34" i="27"/>
  <c r="AI34" i="27" s="1"/>
  <c r="Q34" i="27"/>
  <c r="P34" i="27"/>
  <c r="R34" i="27" s="1"/>
  <c r="T34" i="27" s="1"/>
  <c r="AH34" i="27" s="1"/>
  <c r="O34" i="27"/>
  <c r="AH33" i="27"/>
  <c r="S33" i="27"/>
  <c r="AI33" i="27" s="1"/>
  <c r="Q33" i="27"/>
  <c r="P33" i="27"/>
  <c r="R33" i="27" s="1"/>
  <c r="T33" i="27" s="1"/>
  <c r="O33" i="27"/>
  <c r="S32" i="27"/>
  <c r="AI32" i="27" s="1"/>
  <c r="Q32" i="27"/>
  <c r="P32" i="27"/>
  <c r="R32" i="27" s="1"/>
  <c r="T32" i="27" s="1"/>
  <c r="AH32" i="27" s="1"/>
  <c r="O32" i="27"/>
  <c r="AH31" i="27"/>
  <c r="S31" i="27"/>
  <c r="AI31" i="27" s="1"/>
  <c r="Q31" i="27"/>
  <c r="P31" i="27"/>
  <c r="R31" i="27" s="1"/>
  <c r="T31" i="27" s="1"/>
  <c r="O31" i="27"/>
  <c r="S30" i="27"/>
  <c r="AI30" i="27" s="1"/>
  <c r="Q30" i="27"/>
  <c r="P30" i="27"/>
  <c r="R30" i="27" s="1"/>
  <c r="T30" i="27" s="1"/>
  <c r="AH30" i="27" s="1"/>
  <c r="O30" i="27"/>
  <c r="AH29" i="27"/>
  <c r="S29" i="27"/>
  <c r="AI29" i="27" s="1"/>
  <c r="Q29" i="27"/>
  <c r="P29" i="27"/>
  <c r="R29" i="27" s="1"/>
  <c r="T29" i="27" s="1"/>
  <c r="O29" i="27"/>
  <c r="AH28" i="27"/>
  <c r="S28" i="27"/>
  <c r="AI28" i="27" s="1"/>
  <c r="Q28" i="27"/>
  <c r="P28" i="27"/>
  <c r="R28" i="27" s="1"/>
  <c r="T28" i="27" s="1"/>
  <c r="O28" i="27"/>
  <c r="AH27" i="27"/>
  <c r="S27" i="27"/>
  <c r="AI27" i="27" s="1"/>
  <c r="Q27" i="27"/>
  <c r="P27" i="27"/>
  <c r="R27" i="27" s="1"/>
  <c r="T27" i="27" s="1"/>
  <c r="O27" i="27"/>
  <c r="AH26" i="27"/>
  <c r="S26" i="27"/>
  <c r="AI26" i="27" s="1"/>
  <c r="Q26" i="27"/>
  <c r="P26" i="27"/>
  <c r="O26" i="27"/>
  <c r="S25" i="27"/>
  <c r="AI25" i="27" s="1"/>
  <c r="Q25" i="27"/>
  <c r="P25" i="27"/>
  <c r="R25" i="27" s="1"/>
  <c r="T25" i="27" s="1"/>
  <c r="O25" i="27"/>
  <c r="AH24" i="27"/>
  <c r="S24" i="27"/>
  <c r="AI24" i="27" s="1"/>
  <c r="Q24" i="27"/>
  <c r="P24" i="27"/>
  <c r="R24" i="27" s="1"/>
  <c r="S23" i="27"/>
  <c r="AI23" i="27" s="1"/>
  <c r="Q23" i="27"/>
  <c r="P23" i="27"/>
  <c r="R23" i="27" s="1"/>
  <c r="T23" i="27" s="1"/>
  <c r="AH23" i="27" s="1"/>
  <c r="O23" i="27"/>
  <c r="S22" i="27"/>
  <c r="AI22" i="27" s="1"/>
  <c r="Q22" i="27"/>
  <c r="P22" i="27"/>
  <c r="R22" i="27" s="1"/>
  <c r="T22" i="27" s="1"/>
  <c r="AH22" i="27" s="1"/>
  <c r="O22" i="27"/>
  <c r="S21" i="27"/>
  <c r="AI21" i="27" s="1"/>
  <c r="Q21" i="27"/>
  <c r="P21" i="27"/>
  <c r="R21" i="27" s="1"/>
  <c r="T21" i="27" s="1"/>
  <c r="AH21" i="27" s="1"/>
  <c r="O21" i="27"/>
  <c r="S20" i="27"/>
  <c r="AI20" i="27" s="1"/>
  <c r="Q20" i="27"/>
  <c r="P20" i="27"/>
  <c r="R20" i="27" s="1"/>
  <c r="T20" i="27" s="1"/>
  <c r="AH20" i="27" s="1"/>
  <c r="O20" i="27"/>
  <c r="S19" i="27"/>
  <c r="AI19" i="27" s="1"/>
  <c r="Q19" i="27"/>
  <c r="P19" i="27"/>
  <c r="R19" i="27" s="1"/>
  <c r="T19" i="27" s="1"/>
  <c r="AH19" i="27" s="1"/>
  <c r="O19" i="27"/>
  <c r="S18" i="27"/>
  <c r="AI18" i="27" s="1"/>
  <c r="Q18" i="27"/>
  <c r="P18" i="27"/>
  <c r="R18" i="27" s="1"/>
  <c r="T18" i="27" s="1"/>
  <c r="AH18" i="27" s="1"/>
  <c r="O18" i="27"/>
  <c r="S17" i="27"/>
  <c r="AI17" i="27" s="1"/>
  <c r="Q17" i="27"/>
  <c r="P17" i="27"/>
  <c r="R17" i="27" s="1"/>
  <c r="T17" i="27" s="1"/>
  <c r="AH17" i="27" s="1"/>
  <c r="O17" i="27"/>
  <c r="S16" i="27"/>
  <c r="AI16" i="27" s="1"/>
  <c r="Q16" i="27"/>
  <c r="P16" i="27"/>
  <c r="R16" i="27" s="1"/>
  <c r="T16" i="27" s="1"/>
  <c r="AH16" i="27" s="1"/>
  <c r="O16" i="27"/>
  <c r="AH15" i="27"/>
  <c r="S15" i="27"/>
  <c r="AI15" i="27" s="1"/>
  <c r="Q15" i="27"/>
  <c r="P15" i="27"/>
  <c r="R15" i="27" s="1"/>
  <c r="T15" i="27" s="1"/>
  <c r="O15" i="27"/>
  <c r="S14" i="27"/>
  <c r="AI14" i="27" s="1"/>
  <c r="Q14" i="27"/>
  <c r="P14" i="27"/>
  <c r="R14" i="27" s="1"/>
  <c r="T14" i="27" s="1"/>
  <c r="AH14" i="27" s="1"/>
  <c r="O14" i="27"/>
  <c r="AH13" i="27"/>
  <c r="S13" i="27"/>
  <c r="AI13" i="27" s="1"/>
  <c r="Q13" i="27"/>
  <c r="P13" i="27"/>
  <c r="R13" i="27" s="1"/>
  <c r="T13" i="27" s="1"/>
  <c r="O13" i="27"/>
  <c r="S12" i="27"/>
  <c r="AI12" i="27" s="1"/>
  <c r="Q12" i="27"/>
  <c r="P12" i="27"/>
  <c r="R12" i="27" s="1"/>
  <c r="T12" i="27" s="1"/>
  <c r="AH12" i="27" s="1"/>
  <c r="O12" i="27"/>
  <c r="S11" i="27"/>
  <c r="AI11" i="27" s="1"/>
  <c r="Q11" i="27"/>
  <c r="P11" i="27"/>
  <c r="R11" i="27" s="1"/>
  <c r="T11" i="27" s="1"/>
  <c r="AH11" i="27" s="1"/>
  <c r="O11" i="27"/>
  <c r="AH10" i="27"/>
  <c r="S10" i="27"/>
  <c r="AI10" i="27" s="1"/>
  <c r="Q10" i="27"/>
  <c r="P10" i="27"/>
  <c r="R10" i="27" s="1"/>
  <c r="T10" i="27" s="1"/>
  <c r="O10" i="27"/>
  <c r="AH9" i="27"/>
  <c r="S9" i="27"/>
  <c r="AI9" i="27" s="1"/>
  <c r="Q9" i="27"/>
  <c r="P9" i="27"/>
  <c r="R9" i="27" s="1"/>
  <c r="T9" i="27" s="1"/>
  <c r="O9" i="27"/>
  <c r="AH8" i="27"/>
  <c r="S8" i="27"/>
  <c r="AI8" i="27" s="1"/>
  <c r="Q8" i="27"/>
  <c r="P8" i="27"/>
  <c r="R8" i="27" s="1"/>
  <c r="T8" i="27" s="1"/>
  <c r="O8" i="27"/>
  <c r="S7" i="27"/>
  <c r="AI7" i="27" s="1"/>
  <c r="Q7" i="27"/>
  <c r="P7" i="27"/>
  <c r="R7" i="27" s="1"/>
  <c r="T7" i="27" s="1"/>
  <c r="O7" i="27"/>
  <c r="W23" i="45" l="1"/>
  <c r="AB23" i="45" s="1"/>
  <c r="Z23" i="45"/>
  <c r="X23" i="45"/>
  <c r="W17" i="45"/>
  <c r="AB17" i="45" s="1"/>
  <c r="F79" i="45"/>
  <c r="AD39" i="45"/>
  <c r="I79" i="45" s="1"/>
  <c r="AL38" i="45"/>
  <c r="W21" i="45"/>
  <c r="AB21" i="45" s="1"/>
  <c r="C77" i="45"/>
  <c r="AJ36" i="45"/>
  <c r="Y41" i="45"/>
  <c r="AC41" i="45" s="1"/>
  <c r="Y37" i="45"/>
  <c r="AC37" i="45" s="1"/>
  <c r="Y36" i="45"/>
  <c r="AC36" i="45" s="1"/>
  <c r="Y38" i="45"/>
  <c r="AC38" i="45" s="1"/>
  <c r="Y40" i="45"/>
  <c r="AC40" i="45" s="1"/>
  <c r="W19" i="45"/>
  <c r="AB19" i="45" s="1"/>
  <c r="J75" i="45"/>
  <c r="AF35" i="45"/>
  <c r="M75" i="45" s="1"/>
  <c r="AN34" i="45"/>
  <c r="W18" i="45"/>
  <c r="AB18" i="45" s="1"/>
  <c r="Y15" i="45"/>
  <c r="AC15" i="45" s="1"/>
  <c r="Y17" i="45"/>
  <c r="AC17" i="45" s="1"/>
  <c r="W22" i="45"/>
  <c r="AB22" i="45" s="1"/>
  <c r="C75" i="45"/>
  <c r="AJ34" i="45"/>
  <c r="C72" i="45"/>
  <c r="AJ31" i="45"/>
  <c r="C70" i="45"/>
  <c r="AJ29" i="45"/>
  <c r="C67" i="45"/>
  <c r="AJ26" i="45"/>
  <c r="C65" i="45"/>
  <c r="C82" i="45"/>
  <c r="AP42" i="45"/>
  <c r="D82" i="45" s="1"/>
  <c r="AQ42" i="45"/>
  <c r="E82" i="45" s="1"/>
  <c r="AJ41" i="45"/>
  <c r="AK41" i="45" s="1"/>
  <c r="AP41" i="45" s="1"/>
  <c r="D81" i="45" s="1"/>
  <c r="AA42" i="45"/>
  <c r="AE42" i="45" s="1"/>
  <c r="AA25" i="45"/>
  <c r="AE25" i="45" s="1"/>
  <c r="AA26" i="45"/>
  <c r="AE26" i="45" s="1"/>
  <c r="AA27" i="45"/>
  <c r="AE27" i="45" s="1"/>
  <c r="AA28" i="45"/>
  <c r="AE28" i="45" s="1"/>
  <c r="AA31" i="45"/>
  <c r="AE31" i="45" s="1"/>
  <c r="AA30" i="45"/>
  <c r="AE30" i="45" s="1"/>
  <c r="AA32" i="45"/>
  <c r="AE32" i="45" s="1"/>
  <c r="AA29" i="45"/>
  <c r="AE29" i="45" s="1"/>
  <c r="AA33" i="45"/>
  <c r="AE33" i="45" s="1"/>
  <c r="AA34" i="45"/>
  <c r="AE34" i="45" s="1"/>
  <c r="AA36" i="45"/>
  <c r="AE36" i="45" s="1"/>
  <c r="AN24" i="45"/>
  <c r="AL24" i="45"/>
  <c r="W24" i="45"/>
  <c r="AB24" i="45" s="1"/>
  <c r="Z24" i="45"/>
  <c r="X24" i="45"/>
  <c r="W7" i="45"/>
  <c r="AB7" i="45" s="1"/>
  <c r="W8" i="45"/>
  <c r="AB8" i="45" s="1"/>
  <c r="W9" i="45"/>
  <c r="AB9" i="45" s="1"/>
  <c r="W10" i="45"/>
  <c r="AB10" i="45" s="1"/>
  <c r="W11" i="45"/>
  <c r="AB11" i="45" s="1"/>
  <c r="W12" i="45"/>
  <c r="AB12" i="45" s="1"/>
  <c r="W14" i="45"/>
  <c r="AB14" i="45" s="1"/>
  <c r="W13" i="45"/>
  <c r="AB13" i="45" s="1"/>
  <c r="W15" i="45"/>
  <c r="AB15" i="45" s="1"/>
  <c r="W16" i="45"/>
  <c r="AB16" i="45" s="1"/>
  <c r="Y18" i="45"/>
  <c r="AC18" i="45" s="1"/>
  <c r="Y35" i="45"/>
  <c r="AC35" i="45" s="1"/>
  <c r="Y21" i="45"/>
  <c r="AC21" i="45" s="1"/>
  <c r="C81" i="45"/>
  <c r="AQ41" i="45"/>
  <c r="E81" i="45" s="1"/>
  <c r="AJ40" i="45"/>
  <c r="AK40" i="45" s="1"/>
  <c r="AA41" i="45"/>
  <c r="AE41" i="45" s="1"/>
  <c r="AA39" i="45"/>
  <c r="AE39" i="45" s="1"/>
  <c r="AA37" i="45"/>
  <c r="AE37" i="45" s="1"/>
  <c r="C74" i="45"/>
  <c r="AJ33" i="45"/>
  <c r="C76" i="45"/>
  <c r="AJ35" i="45"/>
  <c r="C79" i="45"/>
  <c r="AJ38" i="45"/>
  <c r="W20" i="45"/>
  <c r="AB20" i="45" s="1"/>
  <c r="AA16" i="45"/>
  <c r="AE16" i="45" s="1"/>
  <c r="C73" i="45"/>
  <c r="AJ32" i="45"/>
  <c r="C71" i="45"/>
  <c r="AJ30" i="45"/>
  <c r="C69" i="45"/>
  <c r="AJ28" i="45"/>
  <c r="C68" i="45"/>
  <c r="AJ27" i="45"/>
  <c r="C66" i="45"/>
  <c r="AJ25" i="45"/>
  <c r="Y42" i="45"/>
  <c r="AC42" i="45" s="1"/>
  <c r="Y25" i="45"/>
  <c r="AC25" i="45" s="1"/>
  <c r="Y26" i="45"/>
  <c r="AC26" i="45" s="1"/>
  <c r="Y27" i="45"/>
  <c r="AC27" i="45" s="1"/>
  <c r="Y28" i="45"/>
  <c r="AC28" i="45" s="1"/>
  <c r="Y29" i="45"/>
  <c r="AC29" i="45" s="1"/>
  <c r="Y31" i="45"/>
  <c r="AC31" i="45" s="1"/>
  <c r="Y33" i="45"/>
  <c r="AC33" i="45" s="1"/>
  <c r="Y32" i="45"/>
  <c r="AC32" i="45" s="1"/>
  <c r="Y30" i="45"/>
  <c r="AC30" i="45" s="1"/>
  <c r="Y34" i="45"/>
  <c r="AC34" i="45" s="1"/>
  <c r="AA38" i="45"/>
  <c r="AE38" i="45" s="1"/>
  <c r="AA40" i="45"/>
  <c r="AE40" i="45" s="1"/>
  <c r="Z22" i="44"/>
  <c r="X22" i="44"/>
  <c r="C74" i="44"/>
  <c r="AJ33" i="44"/>
  <c r="C76" i="44"/>
  <c r="AJ35" i="44"/>
  <c r="C80" i="44"/>
  <c r="AJ39" i="44"/>
  <c r="AN42" i="44"/>
  <c r="AL42" i="44"/>
  <c r="Z42" i="44"/>
  <c r="X42" i="44"/>
  <c r="W42" i="44"/>
  <c r="AB42" i="44" s="1"/>
  <c r="W25" i="44"/>
  <c r="AB25" i="44" s="1"/>
  <c r="W26" i="44"/>
  <c r="AB26" i="44" s="1"/>
  <c r="W27" i="44"/>
  <c r="AB27" i="44" s="1"/>
  <c r="W28" i="44"/>
  <c r="AB28" i="44" s="1"/>
  <c r="W29" i="44"/>
  <c r="AB29" i="44" s="1"/>
  <c r="W30" i="44"/>
  <c r="AB30" i="44" s="1"/>
  <c r="W31" i="44"/>
  <c r="AB31" i="44" s="1"/>
  <c r="U24" i="44"/>
  <c r="V24" i="44" s="1"/>
  <c r="V23" i="44"/>
  <c r="W22" i="44" s="1"/>
  <c r="AB22" i="44" s="1"/>
  <c r="W38" i="44"/>
  <c r="AB38" i="44" s="1"/>
  <c r="W32" i="44"/>
  <c r="AB32" i="44" s="1"/>
  <c r="Z41" i="44"/>
  <c r="X41" i="44"/>
  <c r="W41" i="44"/>
  <c r="AB41" i="44" s="1"/>
  <c r="W39" i="44"/>
  <c r="AB39" i="44" s="1"/>
  <c r="W33" i="44"/>
  <c r="AB33" i="44" s="1"/>
  <c r="W37" i="44"/>
  <c r="AB37" i="44" s="1"/>
  <c r="W35" i="44"/>
  <c r="AB35" i="44" s="1"/>
  <c r="AA37" i="44"/>
  <c r="AE37" i="44" s="1"/>
  <c r="W19" i="44"/>
  <c r="AB19" i="44" s="1"/>
  <c r="W17" i="44"/>
  <c r="AB17" i="44" s="1"/>
  <c r="W21" i="44"/>
  <c r="AB21" i="44" s="1"/>
  <c r="Y36" i="44"/>
  <c r="AC36" i="44" s="1"/>
  <c r="U42" i="43"/>
  <c r="V42" i="43" s="1"/>
  <c r="V41" i="43"/>
  <c r="W35" i="43"/>
  <c r="AB35" i="43" s="1"/>
  <c r="W33" i="43"/>
  <c r="AB33" i="43" s="1"/>
  <c r="U24" i="43"/>
  <c r="V24" i="43" s="1"/>
  <c r="V23" i="43"/>
  <c r="W40" i="43"/>
  <c r="AB40" i="43" s="1"/>
  <c r="Z40" i="43"/>
  <c r="X40" i="43"/>
  <c r="W38" i="43"/>
  <c r="AB38" i="43" s="1"/>
  <c r="W36" i="43"/>
  <c r="AB36" i="43" s="1"/>
  <c r="W37" i="43"/>
  <c r="AB37" i="43" s="1"/>
  <c r="W22" i="43"/>
  <c r="AB22" i="43" s="1"/>
  <c r="Z22" i="43"/>
  <c r="X22" i="43"/>
  <c r="W19" i="43"/>
  <c r="AB19" i="43" s="1"/>
  <c r="W18" i="43"/>
  <c r="AB18" i="43" s="1"/>
  <c r="W20" i="43"/>
  <c r="AB20" i="43" s="1"/>
  <c r="Z39" i="42"/>
  <c r="X39" i="42"/>
  <c r="Z20" i="42"/>
  <c r="X20" i="42"/>
  <c r="V40" i="42"/>
  <c r="U41" i="42"/>
  <c r="U22" i="42"/>
  <c r="V21" i="42"/>
  <c r="Z20" i="41"/>
  <c r="X20" i="41"/>
  <c r="Z38" i="41"/>
  <c r="X38" i="41"/>
  <c r="V21" i="41"/>
  <c r="U22" i="41"/>
  <c r="U40" i="41"/>
  <c r="V39" i="41"/>
  <c r="Z19" i="40"/>
  <c r="X19" i="40"/>
  <c r="V38" i="40"/>
  <c r="U39" i="40"/>
  <c r="Z37" i="40"/>
  <c r="X37" i="40"/>
  <c r="V20" i="40"/>
  <c r="U21" i="40"/>
  <c r="U19" i="39"/>
  <c r="V18" i="39"/>
  <c r="Z17" i="39"/>
  <c r="X17" i="39"/>
  <c r="V37" i="39"/>
  <c r="U38" i="39"/>
  <c r="Z36" i="39"/>
  <c r="X36" i="39"/>
  <c r="U19" i="38"/>
  <c r="V18" i="38"/>
  <c r="V36" i="38"/>
  <c r="U37" i="38"/>
  <c r="Z17" i="38"/>
  <c r="X17" i="38"/>
  <c r="Z35" i="38"/>
  <c r="X35" i="38"/>
  <c r="V35" i="37"/>
  <c r="U36" i="37"/>
  <c r="Z34" i="37"/>
  <c r="X34" i="37"/>
  <c r="Z16" i="37"/>
  <c r="X16" i="37"/>
  <c r="V17" i="37"/>
  <c r="U18" i="37"/>
  <c r="Z34" i="36"/>
  <c r="X34" i="36"/>
  <c r="U36" i="36"/>
  <c r="V35" i="36"/>
  <c r="U17" i="36"/>
  <c r="V16" i="36"/>
  <c r="Z15" i="36"/>
  <c r="X15" i="36"/>
  <c r="V33" i="35"/>
  <c r="U34" i="35"/>
  <c r="Z32" i="35"/>
  <c r="X32" i="35"/>
  <c r="X13" i="35"/>
  <c r="Z13" i="35"/>
  <c r="U15" i="35"/>
  <c r="V14" i="35"/>
  <c r="Z31" i="34"/>
  <c r="X31" i="34"/>
  <c r="Z13" i="34"/>
  <c r="X13" i="34"/>
  <c r="V32" i="34"/>
  <c r="U33" i="34"/>
  <c r="U15" i="34"/>
  <c r="V14" i="34"/>
  <c r="V31" i="33"/>
  <c r="U32" i="33"/>
  <c r="Z30" i="33"/>
  <c r="X30" i="33"/>
  <c r="Z11" i="33"/>
  <c r="X11" i="33"/>
  <c r="U13" i="33"/>
  <c r="V12" i="33"/>
  <c r="V30" i="32"/>
  <c r="U31" i="32"/>
  <c r="Z10" i="32"/>
  <c r="X10" i="32"/>
  <c r="U12" i="32"/>
  <c r="V11" i="32"/>
  <c r="Z29" i="32"/>
  <c r="X29" i="32"/>
  <c r="Z10" i="31"/>
  <c r="X10" i="31"/>
  <c r="U12" i="31"/>
  <c r="V11" i="31"/>
  <c r="V29" i="31"/>
  <c r="U30" i="31"/>
  <c r="Z28" i="31"/>
  <c r="X28" i="31"/>
  <c r="V28" i="30"/>
  <c r="U29" i="30"/>
  <c r="X8" i="30"/>
  <c r="Z8" i="30"/>
  <c r="Z27" i="30"/>
  <c r="X27" i="30"/>
  <c r="U10" i="30"/>
  <c r="V9" i="30"/>
  <c r="V9" i="29"/>
  <c r="U10" i="29"/>
  <c r="Z8" i="29"/>
  <c r="X8" i="29"/>
  <c r="Z26" i="29"/>
  <c r="X26" i="29"/>
  <c r="V27" i="29"/>
  <c r="U28" i="29"/>
  <c r="U9" i="28"/>
  <c r="V8" i="28"/>
  <c r="Z25" i="28"/>
  <c r="X25" i="28"/>
  <c r="Z7" i="28"/>
  <c r="X7" i="28"/>
  <c r="V26" i="28"/>
  <c r="U27" i="28"/>
  <c r="U8" i="27"/>
  <c r="AH7" i="27"/>
  <c r="V7" i="27"/>
  <c r="AO24" i="27"/>
  <c r="AM24" i="27"/>
  <c r="AK24" i="27"/>
  <c r="U26" i="27"/>
  <c r="AH25" i="27"/>
  <c r="V25" i="27"/>
  <c r="R26" i="27"/>
  <c r="T26" i="27" s="1"/>
  <c r="AM42" i="27"/>
  <c r="AO42" i="27"/>
  <c r="AH42" i="26"/>
  <c r="S42" i="26"/>
  <c r="AI42" i="26" s="1"/>
  <c r="Q42" i="26"/>
  <c r="P42" i="26"/>
  <c r="R42" i="26" s="1"/>
  <c r="S41" i="26"/>
  <c r="AI41" i="26" s="1"/>
  <c r="Q41" i="26"/>
  <c r="P41" i="26"/>
  <c r="O41" i="26"/>
  <c r="S40" i="26"/>
  <c r="AI40" i="26" s="1"/>
  <c r="Q40" i="26"/>
  <c r="P40" i="26"/>
  <c r="R40" i="26" s="1"/>
  <c r="T40" i="26" s="1"/>
  <c r="AH40" i="26" s="1"/>
  <c r="O40" i="26"/>
  <c r="S39" i="26"/>
  <c r="AI39" i="26" s="1"/>
  <c r="Q39" i="26"/>
  <c r="P39" i="26"/>
  <c r="O39" i="26"/>
  <c r="S38" i="26"/>
  <c r="AI38" i="26" s="1"/>
  <c r="Q38" i="26"/>
  <c r="P38" i="26"/>
  <c r="R38" i="26" s="1"/>
  <c r="T38" i="26" s="1"/>
  <c r="AH38" i="26" s="1"/>
  <c r="O38" i="26"/>
  <c r="S37" i="26"/>
  <c r="AI37" i="26" s="1"/>
  <c r="Q37" i="26"/>
  <c r="P37" i="26"/>
  <c r="O37" i="26"/>
  <c r="S36" i="26"/>
  <c r="AI36" i="26" s="1"/>
  <c r="Q36" i="26"/>
  <c r="P36" i="26"/>
  <c r="R36" i="26" s="1"/>
  <c r="T36" i="26" s="1"/>
  <c r="AH36" i="26" s="1"/>
  <c r="O36" i="26"/>
  <c r="S35" i="26"/>
  <c r="AI35" i="26" s="1"/>
  <c r="Q35" i="26"/>
  <c r="P35" i="26"/>
  <c r="O35" i="26"/>
  <c r="S34" i="26"/>
  <c r="AI34" i="26" s="1"/>
  <c r="Q34" i="26"/>
  <c r="P34" i="26"/>
  <c r="R34" i="26" s="1"/>
  <c r="T34" i="26" s="1"/>
  <c r="AH34" i="26" s="1"/>
  <c r="O34" i="26"/>
  <c r="AH33" i="26"/>
  <c r="S33" i="26"/>
  <c r="AI33" i="26" s="1"/>
  <c r="Q33" i="26"/>
  <c r="P33" i="26"/>
  <c r="O33" i="26"/>
  <c r="AH32" i="26"/>
  <c r="S32" i="26"/>
  <c r="AI32" i="26" s="1"/>
  <c r="Q32" i="26"/>
  <c r="P32" i="26"/>
  <c r="R32" i="26" s="1"/>
  <c r="T32" i="26" s="1"/>
  <c r="O32" i="26"/>
  <c r="AH31" i="26"/>
  <c r="S31" i="26"/>
  <c r="AI31" i="26" s="1"/>
  <c r="Q31" i="26"/>
  <c r="P31" i="26"/>
  <c r="O31" i="26"/>
  <c r="AH30" i="26"/>
  <c r="S30" i="26"/>
  <c r="AI30" i="26" s="1"/>
  <c r="Q30" i="26"/>
  <c r="P30" i="26"/>
  <c r="R30" i="26" s="1"/>
  <c r="T30" i="26" s="1"/>
  <c r="O30" i="26"/>
  <c r="AH29" i="26"/>
  <c r="S29" i="26"/>
  <c r="AI29" i="26" s="1"/>
  <c r="Q29" i="26"/>
  <c r="P29" i="26"/>
  <c r="O29" i="26"/>
  <c r="AH28" i="26"/>
  <c r="S28" i="26"/>
  <c r="AI28" i="26" s="1"/>
  <c r="Q28" i="26"/>
  <c r="P28" i="26"/>
  <c r="R28" i="26" s="1"/>
  <c r="T28" i="26" s="1"/>
  <c r="O28" i="26"/>
  <c r="AH27" i="26"/>
  <c r="S27" i="26"/>
  <c r="AI27" i="26" s="1"/>
  <c r="Q27" i="26"/>
  <c r="P27" i="26"/>
  <c r="O27" i="26"/>
  <c r="AH26" i="26"/>
  <c r="S26" i="26"/>
  <c r="AI26" i="26" s="1"/>
  <c r="Q26" i="26"/>
  <c r="P26" i="26"/>
  <c r="R26" i="26" s="1"/>
  <c r="T26" i="26" s="1"/>
  <c r="O26" i="26"/>
  <c r="S25" i="26"/>
  <c r="AI25" i="26" s="1"/>
  <c r="Q25" i="26"/>
  <c r="P25" i="26"/>
  <c r="R25" i="26" s="1"/>
  <c r="T25" i="26" s="1"/>
  <c r="O25" i="26"/>
  <c r="AH24" i="26"/>
  <c r="S24" i="26"/>
  <c r="Q24" i="26"/>
  <c r="P24" i="26"/>
  <c r="R24" i="26" s="1"/>
  <c r="AK24" i="26" s="1"/>
  <c r="AI23" i="26"/>
  <c r="S23" i="26"/>
  <c r="Q23" i="26"/>
  <c r="P23" i="26"/>
  <c r="R23" i="26" s="1"/>
  <c r="T23" i="26" s="1"/>
  <c r="AH23" i="26" s="1"/>
  <c r="O23" i="26"/>
  <c r="AI22" i="26"/>
  <c r="S22" i="26"/>
  <c r="Q22" i="26"/>
  <c r="P22" i="26"/>
  <c r="R22" i="26" s="1"/>
  <c r="T22" i="26" s="1"/>
  <c r="AH22" i="26" s="1"/>
  <c r="O22" i="26"/>
  <c r="AI21" i="26"/>
  <c r="S21" i="26"/>
  <c r="Q21" i="26"/>
  <c r="P21" i="26"/>
  <c r="R21" i="26" s="1"/>
  <c r="T21" i="26" s="1"/>
  <c r="AH21" i="26" s="1"/>
  <c r="O21" i="26"/>
  <c r="AI20" i="26"/>
  <c r="S20" i="26"/>
  <c r="Q20" i="26"/>
  <c r="P20" i="26"/>
  <c r="R20" i="26" s="1"/>
  <c r="T20" i="26" s="1"/>
  <c r="AH20" i="26" s="1"/>
  <c r="O20" i="26"/>
  <c r="AI19" i="26"/>
  <c r="S19" i="26"/>
  <c r="Q19" i="26"/>
  <c r="P19" i="26"/>
  <c r="R19" i="26" s="1"/>
  <c r="T19" i="26" s="1"/>
  <c r="AH19" i="26" s="1"/>
  <c r="O19" i="26"/>
  <c r="AI18" i="26"/>
  <c r="S18" i="26"/>
  <c r="Q18" i="26"/>
  <c r="P18" i="26"/>
  <c r="R18" i="26" s="1"/>
  <c r="T18" i="26" s="1"/>
  <c r="AH18" i="26" s="1"/>
  <c r="O18" i="26"/>
  <c r="AI17" i="26"/>
  <c r="S17" i="26"/>
  <c r="Q17" i="26"/>
  <c r="P17" i="26"/>
  <c r="R17" i="26" s="1"/>
  <c r="T17" i="26" s="1"/>
  <c r="AH17" i="26" s="1"/>
  <c r="O17" i="26"/>
  <c r="AI16" i="26"/>
  <c r="S16" i="26"/>
  <c r="Q16" i="26"/>
  <c r="P16" i="26"/>
  <c r="R16" i="26" s="1"/>
  <c r="T16" i="26" s="1"/>
  <c r="AH16" i="26" s="1"/>
  <c r="O16" i="26"/>
  <c r="AI15" i="26"/>
  <c r="S15" i="26"/>
  <c r="Q15" i="26"/>
  <c r="P15" i="26"/>
  <c r="R15" i="26" s="1"/>
  <c r="T15" i="26" s="1"/>
  <c r="AH15" i="26" s="1"/>
  <c r="O15" i="26"/>
  <c r="AI14" i="26"/>
  <c r="S14" i="26"/>
  <c r="Q14" i="26"/>
  <c r="P14" i="26"/>
  <c r="R14" i="26" s="1"/>
  <c r="T14" i="26" s="1"/>
  <c r="AH14" i="26" s="1"/>
  <c r="O14" i="26"/>
  <c r="AI13" i="26"/>
  <c r="S13" i="26"/>
  <c r="Q13" i="26"/>
  <c r="P13" i="26"/>
  <c r="R13" i="26" s="1"/>
  <c r="T13" i="26" s="1"/>
  <c r="AH13" i="26" s="1"/>
  <c r="O13" i="26"/>
  <c r="AI12" i="26"/>
  <c r="S12" i="26"/>
  <c r="Q12" i="26"/>
  <c r="P12" i="26"/>
  <c r="R12" i="26" s="1"/>
  <c r="T12" i="26" s="1"/>
  <c r="AH12" i="26" s="1"/>
  <c r="O12" i="26"/>
  <c r="AI11" i="26"/>
  <c r="AH11" i="26"/>
  <c r="S11" i="26"/>
  <c r="Q11" i="26"/>
  <c r="P11" i="26"/>
  <c r="R11" i="26" s="1"/>
  <c r="T11" i="26" s="1"/>
  <c r="O11" i="26"/>
  <c r="AI10" i="26"/>
  <c r="AH10" i="26"/>
  <c r="S10" i="26"/>
  <c r="Q10" i="26"/>
  <c r="P10" i="26"/>
  <c r="R10" i="26" s="1"/>
  <c r="T10" i="26" s="1"/>
  <c r="O10" i="26"/>
  <c r="AI9" i="26"/>
  <c r="AH9" i="26"/>
  <c r="S9" i="26"/>
  <c r="Q9" i="26"/>
  <c r="P9" i="26"/>
  <c r="R9" i="26" s="1"/>
  <c r="T9" i="26" s="1"/>
  <c r="O9" i="26"/>
  <c r="AI8" i="26"/>
  <c r="AH8" i="26"/>
  <c r="S8" i="26"/>
  <c r="Q8" i="26"/>
  <c r="P8" i="26"/>
  <c r="R8" i="26" s="1"/>
  <c r="T8" i="26" s="1"/>
  <c r="O8" i="26"/>
  <c r="AH7" i="26"/>
  <c r="S7" i="26"/>
  <c r="AI7" i="26" s="1"/>
  <c r="Q7" i="26"/>
  <c r="P7" i="26"/>
  <c r="O7" i="26"/>
  <c r="J80" i="45" l="1"/>
  <c r="AF40" i="45"/>
  <c r="M80" i="45" s="1"/>
  <c r="AN39" i="45"/>
  <c r="AD34" i="45"/>
  <c r="I74" i="45" s="1"/>
  <c r="F74" i="45"/>
  <c r="AL33" i="45"/>
  <c r="F72" i="45"/>
  <c r="AD32" i="45"/>
  <c r="I72" i="45" s="1"/>
  <c r="AL31" i="45"/>
  <c r="F71" i="45"/>
  <c r="AD31" i="45"/>
  <c r="I71" i="45" s="1"/>
  <c r="AL30" i="45"/>
  <c r="F68" i="45"/>
  <c r="AD28" i="45"/>
  <c r="I68" i="45" s="1"/>
  <c r="AL27" i="45"/>
  <c r="F66" i="45"/>
  <c r="AD26" i="45"/>
  <c r="I66" i="45" s="1"/>
  <c r="AL25" i="45"/>
  <c r="AR42" i="45"/>
  <c r="G82" i="45" s="1"/>
  <c r="AD42" i="45"/>
  <c r="I82" i="45" s="1"/>
  <c r="AS42" i="45"/>
  <c r="H82" i="45" s="1"/>
  <c r="F82" i="45"/>
  <c r="AL41" i="45"/>
  <c r="AM41" i="45" s="1"/>
  <c r="J56" i="45"/>
  <c r="AF16" i="45"/>
  <c r="M56" i="45" s="1"/>
  <c r="AN15" i="45"/>
  <c r="C60" i="45"/>
  <c r="AJ19" i="45"/>
  <c r="J79" i="45"/>
  <c r="AF39" i="45"/>
  <c r="M79" i="45" s="1"/>
  <c r="AN38" i="45"/>
  <c r="AP40" i="45"/>
  <c r="D80" i="45" s="1"/>
  <c r="AQ40" i="45"/>
  <c r="E80" i="45" s="1"/>
  <c r="F61" i="45"/>
  <c r="AD21" i="45"/>
  <c r="I61" i="45" s="1"/>
  <c r="AL20" i="45"/>
  <c r="F58" i="45"/>
  <c r="AD18" i="45"/>
  <c r="I58" i="45" s="1"/>
  <c r="AL17" i="45"/>
  <c r="C55" i="45"/>
  <c r="AJ14" i="45"/>
  <c r="C54" i="45"/>
  <c r="AJ13" i="45"/>
  <c r="C51" i="45"/>
  <c r="AJ10" i="45"/>
  <c r="C49" i="45"/>
  <c r="AJ8" i="45"/>
  <c r="C47" i="45"/>
  <c r="AA24" i="45"/>
  <c r="AE24" i="45" s="1"/>
  <c r="AA7" i="45"/>
  <c r="AE7" i="45" s="1"/>
  <c r="AA8" i="45"/>
  <c r="AE8" i="45" s="1"/>
  <c r="AA9" i="45"/>
  <c r="AE9" i="45" s="1"/>
  <c r="AA10" i="45"/>
  <c r="AE10" i="45" s="1"/>
  <c r="AA12" i="45"/>
  <c r="AE12" i="45" s="1"/>
  <c r="AA11" i="45"/>
  <c r="AE11" i="45" s="1"/>
  <c r="AA13" i="45"/>
  <c r="AE13" i="45" s="1"/>
  <c r="AA14" i="45"/>
  <c r="AE14" i="45" s="1"/>
  <c r="AA15" i="45"/>
  <c r="AE15" i="45" s="1"/>
  <c r="AK37" i="45"/>
  <c r="J76" i="45"/>
  <c r="AF36" i="45"/>
  <c r="M76" i="45" s="1"/>
  <c r="AN35" i="45"/>
  <c r="J73" i="45"/>
  <c r="AF33" i="45"/>
  <c r="M73" i="45" s="1"/>
  <c r="AN32" i="45"/>
  <c r="J72" i="45"/>
  <c r="AF32" i="45"/>
  <c r="M72" i="45" s="1"/>
  <c r="AN31" i="45"/>
  <c r="J71" i="45"/>
  <c r="AF31" i="45"/>
  <c r="M71" i="45" s="1"/>
  <c r="AN30" i="45"/>
  <c r="J67" i="45"/>
  <c r="AF27" i="45"/>
  <c r="M67" i="45" s="1"/>
  <c r="AN26" i="45"/>
  <c r="J65" i="45"/>
  <c r="AF25" i="45"/>
  <c r="M65" i="45" s="1"/>
  <c r="F57" i="45"/>
  <c r="AD17" i="45"/>
  <c r="I57" i="45" s="1"/>
  <c r="AL16" i="45"/>
  <c r="F55" i="45"/>
  <c r="AD15" i="45"/>
  <c r="I55" i="45" s="1"/>
  <c r="AL14" i="45"/>
  <c r="C58" i="45"/>
  <c r="AJ17" i="45"/>
  <c r="C59" i="45"/>
  <c r="AJ18" i="45"/>
  <c r="F78" i="45"/>
  <c r="AD38" i="45"/>
  <c r="I78" i="45" s="1"/>
  <c r="AL37" i="45"/>
  <c r="F77" i="45"/>
  <c r="AD37" i="45"/>
  <c r="I77" i="45" s="1"/>
  <c r="AL36" i="45"/>
  <c r="AK36" i="45"/>
  <c r="C61" i="45"/>
  <c r="AJ20" i="45"/>
  <c r="C57" i="45"/>
  <c r="AJ16" i="45"/>
  <c r="AA23" i="45"/>
  <c r="AE23" i="45" s="1"/>
  <c r="AA19" i="45"/>
  <c r="AE19" i="45" s="1"/>
  <c r="AA17" i="45"/>
  <c r="AE17" i="45" s="1"/>
  <c r="AA18" i="45"/>
  <c r="AE18" i="45" s="1"/>
  <c r="AA20" i="45"/>
  <c r="AE20" i="45" s="1"/>
  <c r="AF38" i="45"/>
  <c r="M78" i="45" s="1"/>
  <c r="J78" i="45"/>
  <c r="AN37" i="45"/>
  <c r="F70" i="45"/>
  <c r="AD30" i="45"/>
  <c r="I70" i="45" s="1"/>
  <c r="AL29" i="45"/>
  <c r="F73" i="45"/>
  <c r="AD33" i="45"/>
  <c r="I73" i="45" s="1"/>
  <c r="AL32" i="45"/>
  <c r="F69" i="45"/>
  <c r="AD29" i="45"/>
  <c r="I69" i="45" s="1"/>
  <c r="AL28" i="45"/>
  <c r="AD27" i="45"/>
  <c r="I67" i="45" s="1"/>
  <c r="F67" i="45"/>
  <c r="AL26" i="45"/>
  <c r="F65" i="45"/>
  <c r="AD25" i="45"/>
  <c r="I65" i="45" s="1"/>
  <c r="AK25" i="45"/>
  <c r="AK27" i="45"/>
  <c r="AK28" i="45"/>
  <c r="AK30" i="45"/>
  <c r="AK32" i="45"/>
  <c r="AA21" i="45"/>
  <c r="AE21" i="45" s="1"/>
  <c r="AA22" i="45"/>
  <c r="AE22" i="45" s="1"/>
  <c r="AK38" i="45"/>
  <c r="AK35" i="45"/>
  <c r="AK33" i="45"/>
  <c r="J77" i="45"/>
  <c r="AF37" i="45"/>
  <c r="M77" i="45" s="1"/>
  <c r="AN36" i="45"/>
  <c r="J81" i="45"/>
  <c r="AF41" i="45"/>
  <c r="M81" i="45" s="1"/>
  <c r="AN40" i="45"/>
  <c r="F75" i="45"/>
  <c r="AD35" i="45"/>
  <c r="I75" i="45" s="1"/>
  <c r="AL34" i="45"/>
  <c r="C56" i="45"/>
  <c r="AJ15" i="45"/>
  <c r="C53" i="45"/>
  <c r="AJ12" i="45"/>
  <c r="C52" i="45"/>
  <c r="AJ11" i="45"/>
  <c r="C50" i="45"/>
  <c r="AJ9" i="45"/>
  <c r="C48" i="45"/>
  <c r="AJ7" i="45"/>
  <c r="Y24" i="45"/>
  <c r="AC24" i="45" s="1"/>
  <c r="Y7" i="45"/>
  <c r="AC7" i="45" s="1"/>
  <c r="Y8" i="45"/>
  <c r="AC8" i="45" s="1"/>
  <c r="Y9" i="45"/>
  <c r="AC9" i="45" s="1"/>
  <c r="Y10" i="45"/>
  <c r="AC10" i="45" s="1"/>
  <c r="Y11" i="45"/>
  <c r="AC11" i="45" s="1"/>
  <c r="Y12" i="45"/>
  <c r="AC12" i="45" s="1"/>
  <c r="Y13" i="45"/>
  <c r="AC13" i="45" s="1"/>
  <c r="Y14" i="45"/>
  <c r="AC14" i="45" s="1"/>
  <c r="AP24" i="45"/>
  <c r="D64" i="45" s="1"/>
  <c r="C64" i="45"/>
  <c r="AQ24" i="45"/>
  <c r="E64" i="45" s="1"/>
  <c r="AJ23" i="45"/>
  <c r="AK23" i="45" s="1"/>
  <c r="AK39" i="45"/>
  <c r="J74" i="45"/>
  <c r="AF34" i="45"/>
  <c r="M74" i="45" s="1"/>
  <c r="AN33" i="45"/>
  <c r="J69" i="45"/>
  <c r="AF29" i="45"/>
  <c r="M69" i="45" s="1"/>
  <c r="AN28" i="45"/>
  <c r="AF30" i="45"/>
  <c r="M70" i="45" s="1"/>
  <c r="J70" i="45"/>
  <c r="AN29" i="45"/>
  <c r="J68" i="45"/>
  <c r="AF28" i="45"/>
  <c r="M68" i="45" s="1"/>
  <c r="AN27" i="45"/>
  <c r="J66" i="45"/>
  <c r="AF26" i="45"/>
  <c r="M66" i="45" s="1"/>
  <c r="AN25" i="45"/>
  <c r="AT42" i="45"/>
  <c r="K82" i="45" s="1"/>
  <c r="AF42" i="45"/>
  <c r="M82" i="45" s="1"/>
  <c r="J82" i="45"/>
  <c r="AU42" i="45"/>
  <c r="L82" i="45" s="1"/>
  <c r="AN41" i="45"/>
  <c r="AO41" i="45" s="1"/>
  <c r="AT41" i="45" s="1"/>
  <c r="K81" i="45" s="1"/>
  <c r="AK26" i="45"/>
  <c r="AK29" i="45"/>
  <c r="AK31" i="45"/>
  <c r="AK34" i="45"/>
  <c r="C62" i="45"/>
  <c r="AJ21" i="45"/>
  <c r="Y16" i="45"/>
  <c r="AC16" i="45" s="1"/>
  <c r="Y22" i="45"/>
  <c r="AC22" i="45" s="1"/>
  <c r="F80" i="45"/>
  <c r="AD40" i="45"/>
  <c r="I80" i="45" s="1"/>
  <c r="AL39" i="45"/>
  <c r="F76" i="45"/>
  <c r="AD36" i="45"/>
  <c r="I76" i="45" s="1"/>
  <c r="AL35" i="45"/>
  <c r="F81" i="45"/>
  <c r="AS41" i="45"/>
  <c r="H81" i="45" s="1"/>
  <c r="AD41" i="45"/>
  <c r="I81" i="45" s="1"/>
  <c r="AR41" i="45"/>
  <c r="G81" i="45" s="1"/>
  <c r="AL40" i="45"/>
  <c r="AM40" i="45" s="1"/>
  <c r="AS40" i="45" s="1"/>
  <c r="H80" i="45" s="1"/>
  <c r="Y23" i="45"/>
  <c r="AC23" i="45" s="1"/>
  <c r="Y19" i="45"/>
  <c r="AC19" i="45" s="1"/>
  <c r="Y20" i="45"/>
  <c r="AC20" i="45" s="1"/>
  <c r="C63" i="45"/>
  <c r="AP23" i="45"/>
  <c r="D63" i="45" s="1"/>
  <c r="AQ23" i="45"/>
  <c r="E63" i="45" s="1"/>
  <c r="AJ22" i="45"/>
  <c r="AK22" i="45" s="1"/>
  <c r="AQ22" i="45" s="1"/>
  <c r="E62" i="45" s="1"/>
  <c r="C62" i="44"/>
  <c r="AJ21" i="44"/>
  <c r="C61" i="44"/>
  <c r="AJ20" i="44"/>
  <c r="C59" i="44"/>
  <c r="AJ18" i="44"/>
  <c r="C75" i="44"/>
  <c r="AJ34" i="44"/>
  <c r="C73" i="44"/>
  <c r="AJ32" i="44"/>
  <c r="C81" i="44"/>
  <c r="AJ40" i="44"/>
  <c r="AA41" i="44"/>
  <c r="AE41" i="44" s="1"/>
  <c r="AA39" i="44"/>
  <c r="AE39" i="44" s="1"/>
  <c r="C72" i="44"/>
  <c r="AJ31" i="44"/>
  <c r="AA36" i="44"/>
  <c r="AE36" i="44" s="1"/>
  <c r="AN24" i="44"/>
  <c r="AL24" i="44"/>
  <c r="W24" i="44"/>
  <c r="AB24" i="44" s="1"/>
  <c r="Z24" i="44"/>
  <c r="X24" i="44"/>
  <c r="W7" i="44"/>
  <c r="AB7" i="44" s="1"/>
  <c r="W8" i="44"/>
  <c r="AB8" i="44" s="1"/>
  <c r="W9" i="44"/>
  <c r="AB9" i="44" s="1"/>
  <c r="W10" i="44"/>
  <c r="AB10" i="44" s="1"/>
  <c r="W12" i="44"/>
  <c r="AB12" i="44" s="1"/>
  <c r="W11" i="44"/>
  <c r="AB11" i="44" s="1"/>
  <c r="W16" i="44"/>
  <c r="AB16" i="44" s="1"/>
  <c r="W13" i="44"/>
  <c r="AB13" i="44" s="1"/>
  <c r="W14" i="44"/>
  <c r="AB14" i="44" s="1"/>
  <c r="W18" i="44"/>
  <c r="AB18" i="44" s="1"/>
  <c r="C70" i="44"/>
  <c r="AJ29" i="44"/>
  <c r="C68" i="44"/>
  <c r="AJ27" i="44"/>
  <c r="C66" i="44"/>
  <c r="AJ25" i="44"/>
  <c r="C82" i="44"/>
  <c r="AP42" i="44"/>
  <c r="D82" i="44" s="1"/>
  <c r="AQ42" i="44"/>
  <c r="E82" i="44" s="1"/>
  <c r="AJ41" i="44"/>
  <c r="AK41" i="44" s="1"/>
  <c r="AP41" i="44" s="1"/>
  <c r="D81" i="44" s="1"/>
  <c r="AA42" i="44"/>
  <c r="AE42" i="44" s="1"/>
  <c r="AA26" i="44"/>
  <c r="AE26" i="44" s="1"/>
  <c r="AA25" i="44"/>
  <c r="AE25" i="44" s="1"/>
  <c r="AA27" i="44"/>
  <c r="AE27" i="44" s="1"/>
  <c r="AA29" i="44"/>
  <c r="AE29" i="44" s="1"/>
  <c r="AA30" i="44"/>
  <c r="AE30" i="44" s="1"/>
  <c r="AA28" i="44"/>
  <c r="AE28" i="44" s="1"/>
  <c r="AA31" i="44"/>
  <c r="AE31" i="44" s="1"/>
  <c r="AA32" i="44"/>
  <c r="AE32" i="44" s="1"/>
  <c r="AA33" i="44"/>
  <c r="AE33" i="44" s="1"/>
  <c r="AA34" i="44"/>
  <c r="AE34" i="44" s="1"/>
  <c r="AA40" i="44"/>
  <c r="AE40" i="44" s="1"/>
  <c r="F76" i="44"/>
  <c r="AD36" i="44"/>
  <c r="I76" i="44" s="1"/>
  <c r="AL35" i="44"/>
  <c r="C57" i="44"/>
  <c r="AJ16" i="44"/>
  <c r="J77" i="44"/>
  <c r="AF37" i="44"/>
  <c r="M77" i="44" s="1"/>
  <c r="AN36" i="44"/>
  <c r="C77" i="44"/>
  <c r="AJ36" i="44"/>
  <c r="C79" i="44"/>
  <c r="AJ38" i="44"/>
  <c r="AK38" i="44" s="1"/>
  <c r="AQ38" i="44" s="1"/>
  <c r="E78" i="44" s="1"/>
  <c r="Y41" i="44"/>
  <c r="AC41" i="44" s="1"/>
  <c r="Y38" i="44"/>
  <c r="AC38" i="44" s="1"/>
  <c r="Y40" i="44"/>
  <c r="AC40" i="44" s="1"/>
  <c r="C78" i="44"/>
  <c r="AP38" i="44"/>
  <c r="D78" i="44" s="1"/>
  <c r="AJ37" i="44"/>
  <c r="W23" i="44"/>
  <c r="AB23" i="44" s="1"/>
  <c r="Z23" i="44"/>
  <c r="X23" i="44"/>
  <c r="AA38" i="44"/>
  <c r="AE38" i="44" s="1"/>
  <c r="W15" i="44"/>
  <c r="AB15" i="44" s="1"/>
  <c r="C71" i="44"/>
  <c r="AJ30" i="44"/>
  <c r="AK30" i="44" s="1"/>
  <c r="AP30" i="44" s="1"/>
  <c r="D70" i="44" s="1"/>
  <c r="C69" i="44"/>
  <c r="AJ28" i="44"/>
  <c r="AK28" i="44" s="1"/>
  <c r="AP28" i="44" s="1"/>
  <c r="D68" i="44" s="1"/>
  <c r="C67" i="44"/>
  <c r="AJ26" i="44"/>
  <c r="AK26" i="44" s="1"/>
  <c r="AP26" i="44" s="1"/>
  <c r="D66" i="44" s="1"/>
  <c r="C65" i="44"/>
  <c r="Y42" i="44"/>
  <c r="AC42" i="44" s="1"/>
  <c r="Y27" i="44"/>
  <c r="AC27" i="44" s="1"/>
  <c r="Y26" i="44"/>
  <c r="AC26" i="44" s="1"/>
  <c r="Y25" i="44"/>
  <c r="AC25" i="44" s="1"/>
  <c r="Y28" i="44"/>
  <c r="AC28" i="44" s="1"/>
  <c r="Y29" i="44"/>
  <c r="AC29" i="44" s="1"/>
  <c r="Y32" i="44"/>
  <c r="AC32" i="44" s="1"/>
  <c r="Y30" i="44"/>
  <c r="AC30" i="44" s="1"/>
  <c r="Y31" i="44"/>
  <c r="AC31" i="44" s="1"/>
  <c r="Y33" i="44"/>
  <c r="AC33" i="44" s="1"/>
  <c r="Y35" i="44"/>
  <c r="AC35" i="44" s="1"/>
  <c r="Y37" i="44"/>
  <c r="AC37" i="44" s="1"/>
  <c r="Y34" i="44"/>
  <c r="AC34" i="44" s="1"/>
  <c r="AA35" i="44"/>
  <c r="AE35" i="44" s="1"/>
  <c r="AK39" i="44"/>
  <c r="AP39" i="44" s="1"/>
  <c r="D79" i="44" s="1"/>
  <c r="AK35" i="44"/>
  <c r="AQ35" i="44" s="1"/>
  <c r="E75" i="44" s="1"/>
  <c r="AK33" i="44"/>
  <c r="AP33" i="44" s="1"/>
  <c r="D73" i="44" s="1"/>
  <c r="W20" i="44"/>
  <c r="AB20" i="44" s="1"/>
  <c r="AA22" i="44"/>
  <c r="AE22" i="44" s="1"/>
  <c r="AA20" i="44"/>
  <c r="AE20" i="44" s="1"/>
  <c r="AA18" i="44"/>
  <c r="AE18" i="44" s="1"/>
  <c r="AA17" i="44"/>
  <c r="AE17" i="44" s="1"/>
  <c r="Y39" i="44"/>
  <c r="AC39" i="44" s="1"/>
  <c r="C60" i="43"/>
  <c r="AJ19" i="43"/>
  <c r="C58" i="43"/>
  <c r="AJ17" i="43"/>
  <c r="C62" i="43"/>
  <c r="AJ21" i="43"/>
  <c r="C76" i="43"/>
  <c r="AJ35" i="43"/>
  <c r="C80" i="43"/>
  <c r="AJ39" i="43"/>
  <c r="W24" i="43"/>
  <c r="AB24" i="43" s="1"/>
  <c r="AN24" i="43"/>
  <c r="AL24" i="43"/>
  <c r="Z24" i="43"/>
  <c r="X24" i="43"/>
  <c r="W9" i="43"/>
  <c r="AB9" i="43" s="1"/>
  <c r="W8" i="43"/>
  <c r="AB8" i="43" s="1"/>
  <c r="W7" i="43"/>
  <c r="AB7" i="43" s="1"/>
  <c r="W10" i="43"/>
  <c r="AB10" i="43" s="1"/>
  <c r="W11" i="43"/>
  <c r="AB11" i="43" s="1"/>
  <c r="W14" i="43"/>
  <c r="AB14" i="43" s="1"/>
  <c r="W13" i="43"/>
  <c r="AB13" i="43" s="1"/>
  <c r="W12" i="43"/>
  <c r="AB12" i="43" s="1"/>
  <c r="W16" i="43"/>
  <c r="AB16" i="43" s="1"/>
  <c r="W17" i="43"/>
  <c r="AB17" i="43" s="1"/>
  <c r="W15" i="43"/>
  <c r="AB15" i="43" s="1"/>
  <c r="C75" i="43"/>
  <c r="AJ34" i="43"/>
  <c r="W42" i="43"/>
  <c r="AB42" i="43" s="1"/>
  <c r="AN42" i="43"/>
  <c r="AL42" i="43"/>
  <c r="Z42" i="43"/>
  <c r="X42" i="43"/>
  <c r="W25" i="43"/>
  <c r="AB25" i="43" s="1"/>
  <c r="W27" i="43"/>
  <c r="AB27" i="43" s="1"/>
  <c r="W26" i="43"/>
  <c r="AB26" i="43" s="1"/>
  <c r="W30" i="43"/>
  <c r="AB30" i="43" s="1"/>
  <c r="W29" i="43"/>
  <c r="AB29" i="43" s="1"/>
  <c r="W28" i="43"/>
  <c r="AB28" i="43" s="1"/>
  <c r="W31" i="43"/>
  <c r="AB31" i="43" s="1"/>
  <c r="W34" i="43"/>
  <c r="AB34" i="43" s="1"/>
  <c r="W32" i="43"/>
  <c r="AB32" i="43" s="1"/>
  <c r="C59" i="43"/>
  <c r="AJ18" i="43"/>
  <c r="C77" i="43"/>
  <c r="AJ36" i="43"/>
  <c r="C78" i="43"/>
  <c r="AJ37" i="43"/>
  <c r="W23" i="43"/>
  <c r="AB23" i="43" s="1"/>
  <c r="Z23" i="43"/>
  <c r="AA23" i="43" s="1"/>
  <c r="AE23" i="43" s="1"/>
  <c r="X23" i="43"/>
  <c r="Y23" i="43" s="1"/>
  <c r="AC23" i="43" s="1"/>
  <c r="W21" i="43"/>
  <c r="AB21" i="43" s="1"/>
  <c r="C73" i="43"/>
  <c r="AJ32" i="43"/>
  <c r="AA17" i="43"/>
  <c r="AE17" i="43" s="1"/>
  <c r="W41" i="43"/>
  <c r="AB41" i="43" s="1"/>
  <c r="Z41" i="43"/>
  <c r="X41" i="43"/>
  <c r="Y37" i="43" s="1"/>
  <c r="AC37" i="43" s="1"/>
  <c r="W39" i="43"/>
  <c r="AB39" i="43" s="1"/>
  <c r="U23" i="42"/>
  <c r="V22" i="42"/>
  <c r="Z21" i="42"/>
  <c r="X21" i="42"/>
  <c r="V41" i="42"/>
  <c r="U42" i="42"/>
  <c r="V42" i="42" s="1"/>
  <c r="Z40" i="42"/>
  <c r="X40" i="42"/>
  <c r="W40" i="42"/>
  <c r="AB40" i="42" s="1"/>
  <c r="W38" i="42"/>
  <c r="AB38" i="42" s="1"/>
  <c r="W37" i="42"/>
  <c r="AB37" i="42" s="1"/>
  <c r="X39" i="41"/>
  <c r="Z39" i="41"/>
  <c r="Z21" i="41"/>
  <c r="X21" i="41"/>
  <c r="U41" i="41"/>
  <c r="V40" i="41"/>
  <c r="V22" i="41"/>
  <c r="U23" i="41"/>
  <c r="U22" i="40"/>
  <c r="V21" i="40"/>
  <c r="Z20" i="40"/>
  <c r="X20" i="40"/>
  <c r="Z38" i="40"/>
  <c r="X38" i="40"/>
  <c r="V39" i="40"/>
  <c r="U40" i="40"/>
  <c r="Z37" i="39"/>
  <c r="X37" i="39"/>
  <c r="U20" i="39"/>
  <c r="V19" i="39"/>
  <c r="V38" i="39"/>
  <c r="U39" i="39"/>
  <c r="Z18" i="39"/>
  <c r="X18" i="39"/>
  <c r="Z36" i="38"/>
  <c r="X36" i="38"/>
  <c r="Z18" i="38"/>
  <c r="X18" i="38"/>
  <c r="V37" i="38"/>
  <c r="U38" i="38"/>
  <c r="U20" i="38"/>
  <c r="V19" i="38"/>
  <c r="V18" i="37"/>
  <c r="U19" i="37"/>
  <c r="Z17" i="37"/>
  <c r="X17" i="37"/>
  <c r="Z35" i="37"/>
  <c r="X35" i="37"/>
  <c r="V36" i="37"/>
  <c r="U37" i="37"/>
  <c r="Z16" i="36"/>
  <c r="X16" i="36"/>
  <c r="U18" i="36"/>
  <c r="V17" i="36"/>
  <c r="Z35" i="36"/>
  <c r="X35" i="36"/>
  <c r="U37" i="36"/>
  <c r="V36" i="36"/>
  <c r="Z33" i="35"/>
  <c r="X33" i="35"/>
  <c r="Z14" i="35"/>
  <c r="X14" i="35"/>
  <c r="U16" i="35"/>
  <c r="V15" i="35"/>
  <c r="V34" i="35"/>
  <c r="U35" i="35"/>
  <c r="U16" i="34"/>
  <c r="V15" i="34"/>
  <c r="V33" i="34"/>
  <c r="U34" i="34"/>
  <c r="Z14" i="34"/>
  <c r="X14" i="34"/>
  <c r="Z32" i="34"/>
  <c r="X32" i="34"/>
  <c r="U14" i="33"/>
  <c r="V13" i="33"/>
  <c r="Z31" i="33"/>
  <c r="X31" i="33"/>
  <c r="X12" i="33"/>
  <c r="Z12" i="33"/>
  <c r="V32" i="33"/>
  <c r="U33" i="33"/>
  <c r="Z11" i="32"/>
  <c r="X11" i="32"/>
  <c r="U13" i="32"/>
  <c r="V12" i="32"/>
  <c r="V31" i="32"/>
  <c r="U32" i="32"/>
  <c r="Z30" i="32"/>
  <c r="X30" i="32"/>
  <c r="V30" i="31"/>
  <c r="U31" i="31"/>
  <c r="Z11" i="31"/>
  <c r="X11" i="31"/>
  <c r="Z29" i="31"/>
  <c r="X29" i="31"/>
  <c r="U13" i="31"/>
  <c r="V12" i="31"/>
  <c r="U11" i="30"/>
  <c r="V10" i="30"/>
  <c r="V29" i="30"/>
  <c r="U30" i="30"/>
  <c r="Z28" i="30"/>
  <c r="X28" i="30"/>
  <c r="X9" i="30"/>
  <c r="Z9" i="30"/>
  <c r="Z27" i="29"/>
  <c r="X27" i="29"/>
  <c r="Z9" i="29"/>
  <c r="X9" i="29"/>
  <c r="V28" i="29"/>
  <c r="U29" i="29"/>
  <c r="V10" i="29"/>
  <c r="U11" i="29"/>
  <c r="U10" i="28"/>
  <c r="V9" i="28"/>
  <c r="V27" i="28"/>
  <c r="U28" i="28"/>
  <c r="Z26" i="28"/>
  <c r="X26" i="28"/>
  <c r="Z8" i="28"/>
  <c r="X8" i="28"/>
  <c r="Z25" i="27"/>
  <c r="X25" i="27"/>
  <c r="V26" i="27"/>
  <c r="U27" i="27"/>
  <c r="Z7" i="27"/>
  <c r="X7" i="27"/>
  <c r="V8" i="27"/>
  <c r="U9" i="27"/>
  <c r="AO42" i="26"/>
  <c r="AK42" i="26"/>
  <c r="AM42" i="26"/>
  <c r="R7" i="26"/>
  <c r="T7" i="26" s="1"/>
  <c r="V25" i="26"/>
  <c r="U26" i="26"/>
  <c r="AH25" i="26"/>
  <c r="AI24" i="26"/>
  <c r="AM24" i="26" s="1"/>
  <c r="R27" i="26"/>
  <c r="T27" i="26" s="1"/>
  <c r="R29" i="26"/>
  <c r="T29" i="26" s="1"/>
  <c r="R31" i="26"/>
  <c r="T31" i="26" s="1"/>
  <c r="R33" i="26"/>
  <c r="T33" i="26" s="1"/>
  <c r="R35" i="26"/>
  <c r="T35" i="26" s="1"/>
  <c r="AH35" i="26" s="1"/>
  <c r="R37" i="26"/>
  <c r="T37" i="26" s="1"/>
  <c r="AH37" i="26" s="1"/>
  <c r="R39" i="26"/>
  <c r="T39" i="26" s="1"/>
  <c r="AH39" i="26" s="1"/>
  <c r="R41" i="26"/>
  <c r="T41" i="26" s="1"/>
  <c r="AH41" i="26" s="1"/>
  <c r="AH42" i="25"/>
  <c r="S42" i="25"/>
  <c r="Q42" i="25"/>
  <c r="P42" i="25"/>
  <c r="R42" i="25" s="1"/>
  <c r="AK42" i="25" s="1"/>
  <c r="S41" i="25"/>
  <c r="AI41" i="25" s="1"/>
  <c r="Q41" i="25"/>
  <c r="P41" i="25"/>
  <c r="R41" i="25" s="1"/>
  <c r="T41" i="25" s="1"/>
  <c r="AH41" i="25" s="1"/>
  <c r="O41" i="25"/>
  <c r="S40" i="25"/>
  <c r="AI40" i="25" s="1"/>
  <c r="Q40" i="25"/>
  <c r="P40" i="25"/>
  <c r="R40" i="25" s="1"/>
  <c r="T40" i="25" s="1"/>
  <c r="AH40" i="25" s="1"/>
  <c r="O40" i="25"/>
  <c r="S39" i="25"/>
  <c r="AI39" i="25" s="1"/>
  <c r="Q39" i="25"/>
  <c r="P39" i="25"/>
  <c r="R39" i="25" s="1"/>
  <c r="T39" i="25" s="1"/>
  <c r="AH39" i="25" s="1"/>
  <c r="O39" i="25"/>
  <c r="S38" i="25"/>
  <c r="AI38" i="25" s="1"/>
  <c r="Q38" i="25"/>
  <c r="P38" i="25"/>
  <c r="R38" i="25" s="1"/>
  <c r="T38" i="25" s="1"/>
  <c r="AH38" i="25" s="1"/>
  <c r="O38" i="25"/>
  <c r="S37" i="25"/>
  <c r="AI37" i="25" s="1"/>
  <c r="Q37" i="25"/>
  <c r="P37" i="25"/>
  <c r="R37" i="25" s="1"/>
  <c r="T37" i="25" s="1"/>
  <c r="AH37" i="25" s="1"/>
  <c r="O37" i="25"/>
  <c r="S36" i="25"/>
  <c r="AI36" i="25" s="1"/>
  <c r="Q36" i="25"/>
  <c r="P36" i="25"/>
  <c r="R36" i="25" s="1"/>
  <c r="T36" i="25" s="1"/>
  <c r="AH36" i="25" s="1"/>
  <c r="O36" i="25"/>
  <c r="S35" i="25"/>
  <c r="AI35" i="25" s="1"/>
  <c r="Q35" i="25"/>
  <c r="P35" i="25"/>
  <c r="R35" i="25" s="1"/>
  <c r="T35" i="25" s="1"/>
  <c r="AH35" i="25" s="1"/>
  <c r="O35" i="25"/>
  <c r="S34" i="25"/>
  <c r="AI34" i="25" s="1"/>
  <c r="Q34" i="25"/>
  <c r="P34" i="25"/>
  <c r="R34" i="25" s="1"/>
  <c r="T34" i="25" s="1"/>
  <c r="AH34" i="25" s="1"/>
  <c r="O34" i="25"/>
  <c r="AI33" i="25"/>
  <c r="S33" i="25"/>
  <c r="Q33" i="25"/>
  <c r="P33" i="25"/>
  <c r="R33" i="25" s="1"/>
  <c r="T33" i="25" s="1"/>
  <c r="AH33" i="25" s="1"/>
  <c r="O33" i="25"/>
  <c r="AI32" i="25"/>
  <c r="S32" i="25"/>
  <c r="Q32" i="25"/>
  <c r="P32" i="25"/>
  <c r="R32" i="25" s="1"/>
  <c r="T32" i="25" s="1"/>
  <c r="AH32" i="25" s="1"/>
  <c r="O32" i="25"/>
  <c r="AI31" i="25"/>
  <c r="S31" i="25"/>
  <c r="Q31" i="25"/>
  <c r="P31" i="25"/>
  <c r="R31" i="25" s="1"/>
  <c r="T31" i="25" s="1"/>
  <c r="AH31" i="25" s="1"/>
  <c r="O31" i="25"/>
  <c r="AI30" i="25"/>
  <c r="AH30" i="25"/>
  <c r="S30" i="25"/>
  <c r="Q30" i="25"/>
  <c r="P30" i="25"/>
  <c r="R30" i="25" s="1"/>
  <c r="T30" i="25" s="1"/>
  <c r="O30" i="25"/>
  <c r="AI29" i="25"/>
  <c r="S29" i="25"/>
  <c r="Q29" i="25"/>
  <c r="P29" i="25"/>
  <c r="R29" i="25" s="1"/>
  <c r="T29" i="25" s="1"/>
  <c r="AH29" i="25" s="1"/>
  <c r="O29" i="25"/>
  <c r="AI28" i="25"/>
  <c r="S28" i="25"/>
  <c r="Q28" i="25"/>
  <c r="P28" i="25"/>
  <c r="R28" i="25" s="1"/>
  <c r="T28" i="25" s="1"/>
  <c r="AH28" i="25" s="1"/>
  <c r="O28" i="25"/>
  <c r="AI27" i="25"/>
  <c r="AH27" i="25"/>
  <c r="S27" i="25"/>
  <c r="Q27" i="25"/>
  <c r="P27" i="25"/>
  <c r="R27" i="25" s="1"/>
  <c r="T27" i="25" s="1"/>
  <c r="O27" i="25"/>
  <c r="AI26" i="25"/>
  <c r="AH26" i="25"/>
  <c r="S26" i="25"/>
  <c r="Q26" i="25"/>
  <c r="P26" i="25"/>
  <c r="R26" i="25" s="1"/>
  <c r="T26" i="25" s="1"/>
  <c r="O26" i="25"/>
  <c r="S25" i="25"/>
  <c r="AI25" i="25" s="1"/>
  <c r="Q25" i="25"/>
  <c r="P25" i="25"/>
  <c r="R25" i="25" s="1"/>
  <c r="T25" i="25" s="1"/>
  <c r="O25" i="25"/>
  <c r="AH24" i="25"/>
  <c r="S24" i="25"/>
  <c r="AI24" i="25" s="1"/>
  <c r="Q24" i="25"/>
  <c r="P24" i="25"/>
  <c r="R24" i="25" s="1"/>
  <c r="AK24" i="25" s="1"/>
  <c r="AI23" i="25"/>
  <c r="S23" i="25"/>
  <c r="Q23" i="25"/>
  <c r="P23" i="25"/>
  <c r="R23" i="25" s="1"/>
  <c r="T23" i="25" s="1"/>
  <c r="AH23" i="25" s="1"/>
  <c r="O23" i="25"/>
  <c r="AI22" i="25"/>
  <c r="S22" i="25"/>
  <c r="Q22" i="25"/>
  <c r="P22" i="25"/>
  <c r="R22" i="25" s="1"/>
  <c r="T22" i="25" s="1"/>
  <c r="AH22" i="25" s="1"/>
  <c r="O22" i="25"/>
  <c r="AI21" i="25"/>
  <c r="S21" i="25"/>
  <c r="Q21" i="25"/>
  <c r="P21" i="25"/>
  <c r="R21" i="25" s="1"/>
  <c r="T21" i="25" s="1"/>
  <c r="AH21" i="25" s="1"/>
  <c r="O21" i="25"/>
  <c r="AI20" i="25"/>
  <c r="S20" i="25"/>
  <c r="Q20" i="25"/>
  <c r="P20" i="25"/>
  <c r="R20" i="25" s="1"/>
  <c r="T20" i="25" s="1"/>
  <c r="AH20" i="25" s="1"/>
  <c r="O20" i="25"/>
  <c r="AI19" i="25"/>
  <c r="S19" i="25"/>
  <c r="Q19" i="25"/>
  <c r="P19" i="25"/>
  <c r="R19" i="25" s="1"/>
  <c r="T19" i="25" s="1"/>
  <c r="AH19" i="25" s="1"/>
  <c r="O19" i="25"/>
  <c r="AI18" i="25"/>
  <c r="S18" i="25"/>
  <c r="Q18" i="25"/>
  <c r="P18" i="25"/>
  <c r="R18" i="25" s="1"/>
  <c r="T18" i="25" s="1"/>
  <c r="AH18" i="25" s="1"/>
  <c r="O18" i="25"/>
  <c r="AI17" i="25"/>
  <c r="S17" i="25"/>
  <c r="Q17" i="25"/>
  <c r="P17" i="25"/>
  <c r="R17" i="25" s="1"/>
  <c r="T17" i="25" s="1"/>
  <c r="AH17" i="25" s="1"/>
  <c r="O17" i="25"/>
  <c r="AI16" i="25"/>
  <c r="S16" i="25"/>
  <c r="Q16" i="25"/>
  <c r="P16" i="25"/>
  <c r="R16" i="25" s="1"/>
  <c r="T16" i="25" s="1"/>
  <c r="AH16" i="25" s="1"/>
  <c r="O16" i="25"/>
  <c r="AI15" i="25"/>
  <c r="S15" i="25"/>
  <c r="Q15" i="25"/>
  <c r="P15" i="25"/>
  <c r="R15" i="25" s="1"/>
  <c r="T15" i="25" s="1"/>
  <c r="AH15" i="25" s="1"/>
  <c r="O15" i="25"/>
  <c r="AI14" i="25"/>
  <c r="S14" i="25"/>
  <c r="Q14" i="25"/>
  <c r="P14" i="25"/>
  <c r="R14" i="25" s="1"/>
  <c r="T14" i="25" s="1"/>
  <c r="AH14" i="25" s="1"/>
  <c r="O14" i="25"/>
  <c r="S13" i="25"/>
  <c r="AI13" i="25" s="1"/>
  <c r="Q13" i="25"/>
  <c r="P13" i="25"/>
  <c r="R13" i="25" s="1"/>
  <c r="T13" i="25" s="1"/>
  <c r="AH13" i="25" s="1"/>
  <c r="O13" i="25"/>
  <c r="S12" i="25"/>
  <c r="AI12" i="25" s="1"/>
  <c r="Q12" i="25"/>
  <c r="P12" i="25"/>
  <c r="R12" i="25" s="1"/>
  <c r="T12" i="25" s="1"/>
  <c r="AH12" i="25" s="1"/>
  <c r="O12" i="25"/>
  <c r="S11" i="25"/>
  <c r="AI11" i="25" s="1"/>
  <c r="Q11" i="25"/>
  <c r="P11" i="25"/>
  <c r="R11" i="25" s="1"/>
  <c r="T11" i="25" s="1"/>
  <c r="AH11" i="25" s="1"/>
  <c r="O11" i="25"/>
  <c r="S10" i="25"/>
  <c r="AI10" i="25" s="1"/>
  <c r="Q10" i="25"/>
  <c r="P10" i="25"/>
  <c r="R10" i="25" s="1"/>
  <c r="T10" i="25" s="1"/>
  <c r="AH10" i="25" s="1"/>
  <c r="O10" i="25"/>
  <c r="S9" i="25"/>
  <c r="AI9" i="25" s="1"/>
  <c r="Q9" i="25"/>
  <c r="P9" i="25"/>
  <c r="R9" i="25" s="1"/>
  <c r="T9" i="25" s="1"/>
  <c r="AH9" i="25" s="1"/>
  <c r="O9" i="25"/>
  <c r="AH8" i="25"/>
  <c r="S8" i="25"/>
  <c r="AI8" i="25" s="1"/>
  <c r="Q8" i="25"/>
  <c r="P8" i="25"/>
  <c r="R8" i="25" s="1"/>
  <c r="T8" i="25" s="1"/>
  <c r="O8" i="25"/>
  <c r="S7" i="25"/>
  <c r="AI7" i="25" s="1"/>
  <c r="Q7" i="25"/>
  <c r="P7" i="25"/>
  <c r="R7" i="25" s="1"/>
  <c r="T7" i="25" s="1"/>
  <c r="O7" i="25"/>
  <c r="F60" i="45" l="1"/>
  <c r="AD20" i="45"/>
  <c r="I60" i="45" s="1"/>
  <c r="AL19" i="45"/>
  <c r="F63" i="45"/>
  <c r="AD23" i="45"/>
  <c r="I63" i="45" s="1"/>
  <c r="AL22" i="45"/>
  <c r="AM39" i="45"/>
  <c r="F62" i="45"/>
  <c r="AD22" i="45"/>
  <c r="I62" i="45" s="1"/>
  <c r="AL21" i="45"/>
  <c r="AK21" i="45"/>
  <c r="AP22" i="45"/>
  <c r="D62" i="45" s="1"/>
  <c r="AQ34" i="45"/>
  <c r="E74" i="45" s="1"/>
  <c r="AP34" i="45"/>
  <c r="D74" i="45" s="1"/>
  <c r="AQ29" i="45"/>
  <c r="E69" i="45" s="1"/>
  <c r="AP29" i="45"/>
  <c r="D69" i="45" s="1"/>
  <c r="AO27" i="45"/>
  <c r="AO28" i="45"/>
  <c r="AQ39" i="45"/>
  <c r="E79" i="45" s="1"/>
  <c r="AP39" i="45"/>
  <c r="D79" i="45" s="1"/>
  <c r="F53" i="45"/>
  <c r="AD13" i="45"/>
  <c r="I53" i="45" s="1"/>
  <c r="AL12" i="45"/>
  <c r="F51" i="45"/>
  <c r="AD11" i="45"/>
  <c r="I51" i="45" s="1"/>
  <c r="AL10" i="45"/>
  <c r="F49" i="45"/>
  <c r="AD9" i="45"/>
  <c r="I49" i="45" s="1"/>
  <c r="AL8" i="45"/>
  <c r="F47" i="45"/>
  <c r="AD7" i="45"/>
  <c r="I47" i="45" s="1"/>
  <c r="AK7" i="45"/>
  <c r="AK9" i="45"/>
  <c r="AK11" i="45"/>
  <c r="AK12" i="45"/>
  <c r="AK15" i="45"/>
  <c r="AM34" i="45"/>
  <c r="AU41" i="45"/>
  <c r="L81" i="45" s="1"/>
  <c r="AO36" i="45"/>
  <c r="AQ35" i="45"/>
  <c r="E75" i="45" s="1"/>
  <c r="AP35" i="45"/>
  <c r="D75" i="45" s="1"/>
  <c r="J62" i="45"/>
  <c r="AF22" i="45"/>
  <c r="M62" i="45" s="1"/>
  <c r="AN21" i="45"/>
  <c r="AQ32" i="45"/>
  <c r="E72" i="45" s="1"/>
  <c r="AP32" i="45"/>
  <c r="D72" i="45" s="1"/>
  <c r="AQ28" i="45"/>
  <c r="E68" i="45" s="1"/>
  <c r="AP28" i="45"/>
  <c r="D68" i="45" s="1"/>
  <c r="AQ25" i="45"/>
  <c r="E65" i="45" s="1"/>
  <c r="AP25" i="45"/>
  <c r="D65" i="45" s="1"/>
  <c r="AM28" i="45"/>
  <c r="AM29" i="45"/>
  <c r="J60" i="45"/>
  <c r="AF20" i="45"/>
  <c r="M60" i="45" s="1"/>
  <c r="AN19" i="45"/>
  <c r="J57" i="45"/>
  <c r="AF17" i="45"/>
  <c r="M57" i="45" s="1"/>
  <c r="AN16" i="45"/>
  <c r="J63" i="45"/>
  <c r="AF23" i="45"/>
  <c r="M63" i="45" s="1"/>
  <c r="AN22" i="45"/>
  <c r="AM36" i="45"/>
  <c r="AK18" i="45"/>
  <c r="AK17" i="45"/>
  <c r="AO26" i="45"/>
  <c r="AO31" i="45"/>
  <c r="AO35" i="45"/>
  <c r="J55" i="45"/>
  <c r="AF15" i="45"/>
  <c r="M55" i="45" s="1"/>
  <c r="AN14" i="45"/>
  <c r="J53" i="45"/>
  <c r="AF13" i="45"/>
  <c r="M53" i="45" s="1"/>
  <c r="AN12" i="45"/>
  <c r="J52" i="45"/>
  <c r="AF12" i="45"/>
  <c r="M52" i="45" s="1"/>
  <c r="AN11" i="45"/>
  <c r="J49" i="45"/>
  <c r="AF9" i="45"/>
  <c r="M49" i="45" s="1"/>
  <c r="AN8" i="45"/>
  <c r="J47" i="45"/>
  <c r="AF7" i="45"/>
  <c r="M47" i="45" s="1"/>
  <c r="AK19" i="45"/>
  <c r="AM25" i="45"/>
  <c r="AM30" i="45"/>
  <c r="AM33" i="45"/>
  <c r="F59" i="45"/>
  <c r="AD19" i="45"/>
  <c r="I59" i="45" s="1"/>
  <c r="AL18" i="45"/>
  <c r="AM38" i="45"/>
  <c r="AM35" i="45"/>
  <c r="AR40" i="45"/>
  <c r="G80" i="45" s="1"/>
  <c r="AO34" i="45"/>
  <c r="F56" i="45"/>
  <c r="AD16" i="45"/>
  <c r="I56" i="45" s="1"/>
  <c r="AL15" i="45"/>
  <c r="AQ31" i="45"/>
  <c r="E71" i="45" s="1"/>
  <c r="AP31" i="45"/>
  <c r="D71" i="45" s="1"/>
  <c r="AQ26" i="45"/>
  <c r="E66" i="45" s="1"/>
  <c r="AP26" i="45"/>
  <c r="D66" i="45" s="1"/>
  <c r="AO25" i="45"/>
  <c r="AO29" i="45"/>
  <c r="AO33" i="45"/>
  <c r="F54" i="45"/>
  <c r="AD14" i="45"/>
  <c r="I54" i="45" s="1"/>
  <c r="AL13" i="45"/>
  <c r="F52" i="45"/>
  <c r="AD12" i="45"/>
  <c r="I52" i="45" s="1"/>
  <c r="AL11" i="45"/>
  <c r="F50" i="45"/>
  <c r="AD10" i="45"/>
  <c r="I50" i="45" s="1"/>
  <c r="AL9" i="45"/>
  <c r="F48" i="45"/>
  <c r="AD8" i="45"/>
  <c r="I48" i="45" s="1"/>
  <c r="AL7" i="45"/>
  <c r="F64" i="45"/>
  <c r="AR24" i="45"/>
  <c r="G64" i="45" s="1"/>
  <c r="AS24" i="45"/>
  <c r="H64" i="45" s="1"/>
  <c r="AD24" i="45"/>
  <c r="I64" i="45" s="1"/>
  <c r="AL23" i="45"/>
  <c r="AM23" i="45" s="1"/>
  <c r="AR23" i="45" s="1"/>
  <c r="G63" i="45" s="1"/>
  <c r="AO40" i="45"/>
  <c r="AQ33" i="45"/>
  <c r="E73" i="45" s="1"/>
  <c r="AP33" i="45"/>
  <c r="D73" i="45" s="1"/>
  <c r="AP38" i="45"/>
  <c r="D78" i="45" s="1"/>
  <c r="AQ38" i="45"/>
  <c r="E78" i="45" s="1"/>
  <c r="J61" i="45"/>
  <c r="AF21" i="45"/>
  <c r="M61" i="45" s="1"/>
  <c r="AN20" i="45"/>
  <c r="AQ30" i="45"/>
  <c r="E70" i="45" s="1"/>
  <c r="AP30" i="45"/>
  <c r="D70" i="45" s="1"/>
  <c r="AQ27" i="45"/>
  <c r="E67" i="45" s="1"/>
  <c r="AP27" i="45"/>
  <c r="D67" i="45" s="1"/>
  <c r="AM26" i="45"/>
  <c r="AM32" i="45"/>
  <c r="AO37" i="45"/>
  <c r="J58" i="45"/>
  <c r="AF18" i="45"/>
  <c r="M58" i="45" s="1"/>
  <c r="AN17" i="45"/>
  <c r="J59" i="45"/>
  <c r="AF19" i="45"/>
  <c r="M59" i="45" s="1"/>
  <c r="AN18" i="45"/>
  <c r="AK16" i="45"/>
  <c r="AK20" i="45"/>
  <c r="AQ36" i="45"/>
  <c r="E76" i="45" s="1"/>
  <c r="AP36" i="45"/>
  <c r="D76" i="45" s="1"/>
  <c r="AM37" i="45"/>
  <c r="AO30" i="45"/>
  <c r="AO32" i="45"/>
  <c r="AP37" i="45"/>
  <c r="D77" i="45" s="1"/>
  <c r="AQ37" i="45"/>
  <c r="E77" i="45" s="1"/>
  <c r="J54" i="45"/>
  <c r="AF14" i="45"/>
  <c r="M54" i="45" s="1"/>
  <c r="AN13" i="45"/>
  <c r="J51" i="45"/>
  <c r="AF11" i="45"/>
  <c r="M51" i="45" s="1"/>
  <c r="AN10" i="45"/>
  <c r="J50" i="45"/>
  <c r="AF10" i="45"/>
  <c r="M50" i="45" s="1"/>
  <c r="AN9" i="45"/>
  <c r="J48" i="45"/>
  <c r="AF8" i="45"/>
  <c r="M48" i="45" s="1"/>
  <c r="AN7" i="45"/>
  <c r="J64" i="45"/>
  <c r="AT24" i="45"/>
  <c r="K64" i="45" s="1"/>
  <c r="AU24" i="45"/>
  <c r="L64" i="45" s="1"/>
  <c r="AF24" i="45"/>
  <c r="M64" i="45" s="1"/>
  <c r="AN23" i="45"/>
  <c r="AO23" i="45" s="1"/>
  <c r="AT23" i="45" s="1"/>
  <c r="K63" i="45" s="1"/>
  <c r="AK8" i="45"/>
  <c r="AK10" i="45"/>
  <c r="AK13" i="45"/>
  <c r="AK14" i="45"/>
  <c r="AO38" i="45"/>
  <c r="AM27" i="45"/>
  <c r="AM31" i="45"/>
  <c r="AO39" i="45"/>
  <c r="F79" i="44"/>
  <c r="AD39" i="44"/>
  <c r="I79" i="44" s="1"/>
  <c r="AL38" i="44"/>
  <c r="J58" i="44"/>
  <c r="AF18" i="44"/>
  <c r="M58" i="44" s="1"/>
  <c r="AN17" i="44"/>
  <c r="J62" i="44"/>
  <c r="AF22" i="44"/>
  <c r="M62" i="44" s="1"/>
  <c r="AN21" i="44"/>
  <c r="AD34" i="44"/>
  <c r="I74" i="44" s="1"/>
  <c r="F74" i="44"/>
  <c r="AL33" i="44"/>
  <c r="F75" i="44"/>
  <c r="AD35" i="44"/>
  <c r="I75" i="44" s="1"/>
  <c r="AL34" i="44"/>
  <c r="F71" i="44"/>
  <c r="AD31" i="44"/>
  <c r="I71" i="44" s="1"/>
  <c r="AL30" i="44"/>
  <c r="F72" i="44"/>
  <c r="AD32" i="44"/>
  <c r="I72" i="44" s="1"/>
  <c r="AL31" i="44"/>
  <c r="F68" i="44"/>
  <c r="AD28" i="44"/>
  <c r="I68" i="44" s="1"/>
  <c r="AL27" i="44"/>
  <c r="F66" i="44"/>
  <c r="AD26" i="44"/>
  <c r="I66" i="44" s="1"/>
  <c r="AL25" i="44"/>
  <c r="AR42" i="44"/>
  <c r="G82" i="44" s="1"/>
  <c r="AD42" i="44"/>
  <c r="I82" i="44" s="1"/>
  <c r="AS42" i="44"/>
  <c r="H82" i="44" s="1"/>
  <c r="F82" i="44"/>
  <c r="AL41" i="44"/>
  <c r="AM41" i="44" s="1"/>
  <c r="C55" i="44"/>
  <c r="AJ14" i="44"/>
  <c r="Y23" i="44"/>
  <c r="AC23" i="44" s="1"/>
  <c r="Y20" i="44"/>
  <c r="AC20" i="44" s="1"/>
  <c r="Y21" i="44"/>
  <c r="AC21" i="44" s="1"/>
  <c r="Y18" i="44"/>
  <c r="AC18" i="44" s="1"/>
  <c r="C63" i="44"/>
  <c r="AJ22" i="44"/>
  <c r="F78" i="44"/>
  <c r="AD38" i="44"/>
  <c r="I78" i="44" s="1"/>
  <c r="AL37" i="44"/>
  <c r="AQ39" i="44"/>
  <c r="E79" i="44" s="1"/>
  <c r="AK36" i="44"/>
  <c r="Y16" i="44"/>
  <c r="AC16" i="44" s="1"/>
  <c r="Y19" i="44"/>
  <c r="AC19" i="44" s="1"/>
  <c r="J80" i="44"/>
  <c r="AF40" i="44"/>
  <c r="M80" i="44" s="1"/>
  <c r="AN39" i="44"/>
  <c r="J73" i="44"/>
  <c r="AF33" i="44"/>
  <c r="M73" i="44" s="1"/>
  <c r="AN32" i="44"/>
  <c r="J71" i="44"/>
  <c r="AF31" i="44"/>
  <c r="M71" i="44" s="1"/>
  <c r="AN30" i="44"/>
  <c r="AF30" i="44"/>
  <c r="M70" i="44" s="1"/>
  <c r="J70" i="44"/>
  <c r="AN29" i="44"/>
  <c r="J67" i="44"/>
  <c r="AF27" i="44"/>
  <c r="M67" i="44" s="1"/>
  <c r="AN26" i="44"/>
  <c r="J66" i="44"/>
  <c r="AF26" i="44"/>
  <c r="M66" i="44" s="1"/>
  <c r="AN25" i="44"/>
  <c r="AK25" i="44"/>
  <c r="AQ26" i="44"/>
  <c r="E66" i="44" s="1"/>
  <c r="AK27" i="44"/>
  <c r="AQ28" i="44"/>
  <c r="E68" i="44" s="1"/>
  <c r="AK29" i="44"/>
  <c r="AQ30" i="44"/>
  <c r="E70" i="44" s="1"/>
  <c r="C58" i="44"/>
  <c r="AJ17" i="44"/>
  <c r="C53" i="44"/>
  <c r="AJ12" i="44"/>
  <c r="C51" i="44"/>
  <c r="AJ10" i="44"/>
  <c r="C50" i="44"/>
  <c r="AJ9" i="44"/>
  <c r="C48" i="44"/>
  <c r="AJ7" i="44"/>
  <c r="Y24" i="44"/>
  <c r="AC24" i="44" s="1"/>
  <c r="Y7" i="44"/>
  <c r="AC7" i="44" s="1"/>
  <c r="Y8" i="44"/>
  <c r="AC8" i="44" s="1"/>
  <c r="Y10" i="44"/>
  <c r="AC10" i="44" s="1"/>
  <c r="Y9" i="44"/>
  <c r="AC9" i="44" s="1"/>
  <c r="Y14" i="44"/>
  <c r="AC14" i="44" s="1"/>
  <c r="Y11" i="44"/>
  <c r="AC11" i="44" s="1"/>
  <c r="Y12" i="44"/>
  <c r="AC12" i="44" s="1"/>
  <c r="Y13" i="44"/>
  <c r="AC13" i="44" s="1"/>
  <c r="Y17" i="44"/>
  <c r="AC17" i="44" s="1"/>
  <c r="AP24" i="44"/>
  <c r="D64" i="44" s="1"/>
  <c r="C64" i="44"/>
  <c r="AQ24" i="44"/>
  <c r="E64" i="44" s="1"/>
  <c r="AJ23" i="44"/>
  <c r="AK23" i="44" s="1"/>
  <c r="AQ23" i="44" s="1"/>
  <c r="E63" i="44" s="1"/>
  <c r="AK31" i="44"/>
  <c r="J79" i="44"/>
  <c r="AF39" i="44"/>
  <c r="M79" i="44" s="1"/>
  <c r="AN38" i="44"/>
  <c r="AK40" i="44"/>
  <c r="AQ41" i="44"/>
  <c r="E81" i="44" s="1"/>
  <c r="AK32" i="44"/>
  <c r="AQ33" i="44"/>
  <c r="E73" i="44" s="1"/>
  <c r="AK34" i="44"/>
  <c r="AK21" i="44"/>
  <c r="J57" i="44"/>
  <c r="AF17" i="44"/>
  <c r="M57" i="44" s="1"/>
  <c r="AN16" i="44"/>
  <c r="J60" i="44"/>
  <c r="AF20" i="44"/>
  <c r="M60" i="44" s="1"/>
  <c r="AN19" i="44"/>
  <c r="C60" i="44"/>
  <c r="AJ19" i="44"/>
  <c r="AK19" i="44" s="1"/>
  <c r="J75" i="44"/>
  <c r="AF35" i="44"/>
  <c r="M75" i="44" s="1"/>
  <c r="AN34" i="44"/>
  <c r="F77" i="44"/>
  <c r="AD37" i="44"/>
  <c r="I77" i="44" s="1"/>
  <c r="AL36" i="44"/>
  <c r="F73" i="44"/>
  <c r="AD33" i="44"/>
  <c r="I73" i="44" s="1"/>
  <c r="AL32" i="44"/>
  <c r="F70" i="44"/>
  <c r="AD30" i="44"/>
  <c r="I70" i="44" s="1"/>
  <c r="AL29" i="44"/>
  <c r="F69" i="44"/>
  <c r="AD29" i="44"/>
  <c r="I69" i="44" s="1"/>
  <c r="AL28" i="44"/>
  <c r="F65" i="44"/>
  <c r="AD25" i="44"/>
  <c r="I65" i="44" s="1"/>
  <c r="AD27" i="44"/>
  <c r="I67" i="44" s="1"/>
  <c r="F67" i="44"/>
  <c r="AL26" i="44"/>
  <c r="AF38" i="44"/>
  <c r="M78" i="44" s="1"/>
  <c r="J78" i="44"/>
  <c r="AN37" i="44"/>
  <c r="AO36" i="44" s="1"/>
  <c r="AA23" i="44"/>
  <c r="AE23" i="44" s="1"/>
  <c r="AA21" i="44"/>
  <c r="AE21" i="44" s="1"/>
  <c r="AA19" i="44"/>
  <c r="AE19" i="44" s="1"/>
  <c r="AK37" i="44"/>
  <c r="F80" i="44"/>
  <c r="AD40" i="44"/>
  <c r="I80" i="44" s="1"/>
  <c r="AL39" i="44"/>
  <c r="AM39" i="44" s="1"/>
  <c r="AS39" i="44" s="1"/>
  <c r="H79" i="44" s="1"/>
  <c r="F81" i="44"/>
  <c r="AS41" i="44"/>
  <c r="H81" i="44" s="1"/>
  <c r="AD41" i="44"/>
  <c r="I81" i="44" s="1"/>
  <c r="AR41" i="44"/>
  <c r="G81" i="44" s="1"/>
  <c r="AL40" i="44"/>
  <c r="AM40" i="44" s="1"/>
  <c r="AS40" i="44" s="1"/>
  <c r="H80" i="44" s="1"/>
  <c r="AK16" i="44"/>
  <c r="AQ16" i="44" s="1"/>
  <c r="E56" i="44" s="1"/>
  <c r="Y15" i="44"/>
  <c r="AC15" i="44" s="1"/>
  <c r="Y22" i="44"/>
  <c r="AC22" i="44" s="1"/>
  <c r="J74" i="44"/>
  <c r="AF34" i="44"/>
  <c r="M74" i="44" s="1"/>
  <c r="AN33" i="44"/>
  <c r="J72" i="44"/>
  <c r="AF32" i="44"/>
  <c r="M72" i="44" s="1"/>
  <c r="AN31" i="44"/>
  <c r="J68" i="44"/>
  <c r="AF28" i="44"/>
  <c r="M68" i="44" s="1"/>
  <c r="AN27" i="44"/>
  <c r="J69" i="44"/>
  <c r="AF29" i="44"/>
  <c r="M69" i="44" s="1"/>
  <c r="AN28" i="44"/>
  <c r="J65" i="44"/>
  <c r="AF25" i="44"/>
  <c r="M65" i="44" s="1"/>
  <c r="AT42" i="44"/>
  <c r="K82" i="44" s="1"/>
  <c r="AF42" i="44"/>
  <c r="M82" i="44" s="1"/>
  <c r="J82" i="44"/>
  <c r="AU42" i="44"/>
  <c r="L82" i="44" s="1"/>
  <c r="AN41" i="44"/>
  <c r="AO41" i="44" s="1"/>
  <c r="AU41" i="44" s="1"/>
  <c r="L81" i="44" s="1"/>
  <c r="C54" i="44"/>
  <c r="AJ13" i="44"/>
  <c r="C56" i="44"/>
  <c r="AP16" i="44"/>
  <c r="D56" i="44" s="1"/>
  <c r="AJ15" i="44"/>
  <c r="AK15" i="44" s="1"/>
  <c r="AQ15" i="44" s="1"/>
  <c r="E55" i="44" s="1"/>
  <c r="C52" i="44"/>
  <c r="AJ11" i="44"/>
  <c r="AK11" i="44" s="1"/>
  <c r="AQ11" i="44" s="1"/>
  <c r="E51" i="44" s="1"/>
  <c r="C49" i="44"/>
  <c r="AJ8" i="44"/>
  <c r="AK8" i="44" s="1"/>
  <c r="AQ8" i="44" s="1"/>
  <c r="E48" i="44" s="1"/>
  <c r="C47" i="44"/>
  <c r="AA24" i="44"/>
  <c r="AE24" i="44" s="1"/>
  <c r="AA7" i="44"/>
  <c r="AE7" i="44" s="1"/>
  <c r="AA9" i="44"/>
  <c r="AE9" i="44" s="1"/>
  <c r="AA8" i="44"/>
  <c r="AE8" i="44" s="1"/>
  <c r="AA11" i="44"/>
  <c r="AE11" i="44" s="1"/>
  <c r="AA13" i="44"/>
  <c r="AE13" i="44" s="1"/>
  <c r="AA10" i="44"/>
  <c r="AE10" i="44" s="1"/>
  <c r="AA12" i="44"/>
  <c r="AE12" i="44" s="1"/>
  <c r="AA15" i="44"/>
  <c r="AE15" i="44" s="1"/>
  <c r="AA14" i="44"/>
  <c r="AE14" i="44" s="1"/>
  <c r="AA16" i="44"/>
  <c r="AE16" i="44" s="1"/>
  <c r="J76" i="44"/>
  <c r="AF36" i="44"/>
  <c r="M76" i="44" s="1"/>
  <c r="AN35" i="44"/>
  <c r="J81" i="44"/>
  <c r="AT41" i="44"/>
  <c r="K81" i="44" s="1"/>
  <c r="AF41" i="44"/>
  <c r="M81" i="44" s="1"/>
  <c r="AN40" i="44"/>
  <c r="AO40" i="44" s="1"/>
  <c r="AU40" i="44" s="1"/>
  <c r="L80" i="44" s="1"/>
  <c r="AP35" i="44"/>
  <c r="D75" i="44" s="1"/>
  <c r="F77" i="43"/>
  <c r="AD37" i="43"/>
  <c r="I77" i="43" s="1"/>
  <c r="AL36" i="43"/>
  <c r="C79" i="43"/>
  <c r="AJ38" i="43"/>
  <c r="AA41" i="43"/>
  <c r="AE41" i="43" s="1"/>
  <c r="AA35" i="43"/>
  <c r="AE35" i="43" s="1"/>
  <c r="AA39" i="43"/>
  <c r="AE39" i="43" s="1"/>
  <c r="J57" i="43"/>
  <c r="AF17" i="43"/>
  <c r="M57" i="43" s="1"/>
  <c r="AN16" i="43"/>
  <c r="C61" i="43"/>
  <c r="AJ20" i="43"/>
  <c r="J63" i="43"/>
  <c r="AF23" i="43"/>
  <c r="M63" i="43" s="1"/>
  <c r="AN22" i="43"/>
  <c r="AA20" i="43"/>
  <c r="AE20" i="43" s="1"/>
  <c r="AA36" i="43"/>
  <c r="AE36" i="43" s="1"/>
  <c r="AA33" i="43"/>
  <c r="AE33" i="43" s="1"/>
  <c r="AA40" i="43"/>
  <c r="AE40" i="43" s="1"/>
  <c r="Y17" i="43"/>
  <c r="AC17" i="43" s="1"/>
  <c r="AA16" i="43"/>
  <c r="AE16" i="43" s="1"/>
  <c r="AA22" i="43"/>
  <c r="AE22" i="43" s="1"/>
  <c r="C74" i="43"/>
  <c r="AJ33" i="43"/>
  <c r="C68" i="43"/>
  <c r="AJ27" i="43"/>
  <c r="C70" i="43"/>
  <c r="AJ29" i="43"/>
  <c r="C67" i="43"/>
  <c r="AJ26" i="43"/>
  <c r="Y42" i="43"/>
  <c r="AC42" i="43" s="1"/>
  <c r="Y25" i="43"/>
  <c r="AC25" i="43" s="1"/>
  <c r="Y27" i="43"/>
  <c r="AC27" i="43" s="1"/>
  <c r="Y26" i="43"/>
  <c r="AC26" i="43" s="1"/>
  <c r="Y28" i="43"/>
  <c r="AC28" i="43" s="1"/>
  <c r="Y29" i="43"/>
  <c r="AC29" i="43" s="1"/>
  <c r="Y30" i="43"/>
  <c r="AC30" i="43" s="1"/>
  <c r="Y31" i="43"/>
  <c r="AC31" i="43" s="1"/>
  <c r="Y32" i="43"/>
  <c r="AC32" i="43" s="1"/>
  <c r="Y34" i="43"/>
  <c r="AC34" i="43" s="1"/>
  <c r="Y33" i="43"/>
  <c r="AC33" i="43" s="1"/>
  <c r="C82" i="43"/>
  <c r="AQ42" i="43"/>
  <c r="E82" i="43" s="1"/>
  <c r="AP42" i="43"/>
  <c r="D82" i="43" s="1"/>
  <c r="AJ41" i="43"/>
  <c r="AK41" i="43" s="1"/>
  <c r="Y39" i="43"/>
  <c r="AC39" i="43" s="1"/>
  <c r="C57" i="43"/>
  <c r="AJ16" i="43"/>
  <c r="C52" i="43"/>
  <c r="AJ11" i="43"/>
  <c r="C54" i="43"/>
  <c r="AJ13" i="43"/>
  <c r="C50" i="43"/>
  <c r="AJ9" i="43"/>
  <c r="C48" i="43"/>
  <c r="AJ7" i="43"/>
  <c r="Y24" i="43"/>
  <c r="AC24" i="43" s="1"/>
  <c r="Y7" i="43"/>
  <c r="AC7" i="43" s="1"/>
  <c r="Y8" i="43"/>
  <c r="AC8" i="43" s="1"/>
  <c r="Y9" i="43"/>
  <c r="AC9" i="43" s="1"/>
  <c r="Y10" i="43"/>
  <c r="AC10" i="43" s="1"/>
  <c r="Y11" i="43"/>
  <c r="AC11" i="43" s="1"/>
  <c r="Y12" i="43"/>
  <c r="AC12" i="43" s="1"/>
  <c r="Y13" i="43"/>
  <c r="AC13" i="43" s="1"/>
  <c r="Y14" i="43"/>
  <c r="AC14" i="43" s="1"/>
  <c r="Y15" i="43"/>
  <c r="AC15" i="43" s="1"/>
  <c r="C64" i="43"/>
  <c r="AQ24" i="43"/>
  <c r="E64" i="43" s="1"/>
  <c r="AP24" i="43"/>
  <c r="D64" i="43" s="1"/>
  <c r="AJ23" i="43"/>
  <c r="AK23" i="43" s="1"/>
  <c r="AP23" i="43" s="1"/>
  <c r="D63" i="43" s="1"/>
  <c r="Y16" i="43"/>
  <c r="AC16" i="43" s="1"/>
  <c r="AK21" i="43"/>
  <c r="AP21" i="43" s="1"/>
  <c r="D61" i="43" s="1"/>
  <c r="Y20" i="43"/>
  <c r="AC20" i="43" s="1"/>
  <c r="Y22" i="43"/>
  <c r="AC22" i="43" s="1"/>
  <c r="Y41" i="43"/>
  <c r="AC41" i="43" s="1"/>
  <c r="Y35" i="43"/>
  <c r="AC35" i="43" s="1"/>
  <c r="C81" i="43"/>
  <c r="AP41" i="43"/>
  <c r="D81" i="43" s="1"/>
  <c r="AQ41" i="43"/>
  <c r="E81" i="43" s="1"/>
  <c r="AJ40" i="43"/>
  <c r="AK40" i="43" s="1"/>
  <c r="Y36" i="43"/>
  <c r="AC36" i="43" s="1"/>
  <c r="F63" i="43"/>
  <c r="AD23" i="43"/>
  <c r="I63" i="43" s="1"/>
  <c r="AL22" i="43"/>
  <c r="C63" i="43"/>
  <c r="AQ23" i="43"/>
  <c r="E63" i="43" s="1"/>
  <c r="AJ22" i="43"/>
  <c r="AK22" i="43" s="1"/>
  <c r="AA37" i="43"/>
  <c r="AE37" i="43" s="1"/>
  <c r="AA38" i="43"/>
  <c r="AE38" i="43" s="1"/>
  <c r="AA34" i="43"/>
  <c r="AE34" i="43" s="1"/>
  <c r="Y21" i="43"/>
  <c r="AC21" i="43" s="1"/>
  <c r="AA15" i="43"/>
  <c r="AE15" i="43" s="1"/>
  <c r="AA18" i="43"/>
  <c r="AE18" i="43" s="1"/>
  <c r="AK18" i="43"/>
  <c r="C72" i="43"/>
  <c r="AJ31" i="43"/>
  <c r="AK31" i="43" s="1"/>
  <c r="AQ31" i="43" s="1"/>
  <c r="E71" i="43" s="1"/>
  <c r="C71" i="43"/>
  <c r="AP31" i="43"/>
  <c r="D71" i="43" s="1"/>
  <c r="AJ30" i="43"/>
  <c r="AK30" i="43" s="1"/>
  <c r="AP30" i="43" s="1"/>
  <c r="D70" i="43" s="1"/>
  <c r="C69" i="43"/>
  <c r="AJ28" i="43"/>
  <c r="AK28" i="43" s="1"/>
  <c r="AP28" i="43" s="1"/>
  <c r="D68" i="43" s="1"/>
  <c r="C66" i="43"/>
  <c r="AJ25" i="43"/>
  <c r="C65" i="43"/>
  <c r="AA42" i="43"/>
  <c r="AE42" i="43" s="1"/>
  <c r="AA25" i="43"/>
  <c r="AE25" i="43" s="1"/>
  <c r="AA26" i="43"/>
  <c r="AE26" i="43" s="1"/>
  <c r="AA27" i="43"/>
  <c r="AE27" i="43" s="1"/>
  <c r="AA30" i="43"/>
  <c r="AE30" i="43" s="1"/>
  <c r="AA28" i="43"/>
  <c r="AE28" i="43" s="1"/>
  <c r="AA29" i="43"/>
  <c r="AE29" i="43" s="1"/>
  <c r="AA32" i="43"/>
  <c r="AE32" i="43" s="1"/>
  <c r="AA31" i="43"/>
  <c r="AE31" i="43" s="1"/>
  <c r="AA19" i="43"/>
  <c r="AE19" i="43" s="1"/>
  <c r="C55" i="43"/>
  <c r="AP15" i="43"/>
  <c r="D55" i="43" s="1"/>
  <c r="AJ14" i="43"/>
  <c r="C56" i="43"/>
  <c r="AJ15" i="43"/>
  <c r="AK15" i="43" s="1"/>
  <c r="AQ15" i="43" s="1"/>
  <c r="E55" i="43" s="1"/>
  <c r="C53" i="43"/>
  <c r="AJ12" i="43"/>
  <c r="AK12" i="43" s="1"/>
  <c r="AP12" i="43" s="1"/>
  <c r="D52" i="43" s="1"/>
  <c r="C51" i="43"/>
  <c r="AJ10" i="43"/>
  <c r="AK10" i="43" s="1"/>
  <c r="AP10" i="43" s="1"/>
  <c r="D50" i="43" s="1"/>
  <c r="C47" i="43"/>
  <c r="C49" i="43"/>
  <c r="AJ8" i="43"/>
  <c r="AK8" i="43" s="1"/>
  <c r="AP8" i="43" s="1"/>
  <c r="D48" i="43" s="1"/>
  <c r="AA24" i="43"/>
  <c r="AE24" i="43" s="1"/>
  <c r="AA7" i="43"/>
  <c r="AE7" i="43" s="1"/>
  <c r="AA8" i="43"/>
  <c r="AE8" i="43" s="1"/>
  <c r="AA10" i="43"/>
  <c r="AE10" i="43" s="1"/>
  <c r="AA9" i="43"/>
  <c r="AE9" i="43" s="1"/>
  <c r="AA13" i="43"/>
  <c r="AE13" i="43" s="1"/>
  <c r="AA11" i="43"/>
  <c r="AE11" i="43" s="1"/>
  <c r="AA12" i="43"/>
  <c r="AE12" i="43" s="1"/>
  <c r="AA14" i="43"/>
  <c r="AE14" i="43" s="1"/>
  <c r="Y38" i="43"/>
  <c r="AC38" i="43" s="1"/>
  <c r="Y40" i="43"/>
  <c r="AC40" i="43" s="1"/>
  <c r="Y18" i="43"/>
  <c r="AC18" i="43" s="1"/>
  <c r="Y19" i="43"/>
  <c r="AC19" i="43" s="1"/>
  <c r="AK17" i="43"/>
  <c r="AP17" i="43" s="1"/>
  <c r="D57" i="43" s="1"/>
  <c r="AK19" i="43"/>
  <c r="AA21" i="43"/>
  <c r="AE21" i="43" s="1"/>
  <c r="C77" i="42"/>
  <c r="AJ36" i="42"/>
  <c r="C78" i="42"/>
  <c r="AJ37" i="42"/>
  <c r="C80" i="42"/>
  <c r="AJ39" i="42"/>
  <c r="AN42" i="42"/>
  <c r="AL42" i="42"/>
  <c r="Z42" i="42"/>
  <c r="X42" i="42"/>
  <c r="W42" i="42"/>
  <c r="AB42" i="42" s="1"/>
  <c r="W26" i="42"/>
  <c r="AB26" i="42" s="1"/>
  <c r="W25" i="42"/>
  <c r="AB25" i="42" s="1"/>
  <c r="W28" i="42"/>
  <c r="AB28" i="42" s="1"/>
  <c r="W27" i="42"/>
  <c r="AB27" i="42" s="1"/>
  <c r="W29" i="42"/>
  <c r="AB29" i="42" s="1"/>
  <c r="W30" i="42"/>
  <c r="AB30" i="42" s="1"/>
  <c r="W31" i="42"/>
  <c r="AB31" i="42" s="1"/>
  <c r="W32" i="42"/>
  <c r="AB32" i="42" s="1"/>
  <c r="W35" i="42"/>
  <c r="AB35" i="42" s="1"/>
  <c r="W34" i="42"/>
  <c r="AB34" i="42" s="1"/>
  <c r="AA37" i="42"/>
  <c r="AE37" i="42" s="1"/>
  <c r="Z22" i="42"/>
  <c r="X22" i="42"/>
  <c r="W33" i="42"/>
  <c r="AB33" i="42" s="1"/>
  <c r="Z41" i="42"/>
  <c r="X41" i="42"/>
  <c r="W41" i="42"/>
  <c r="AB41" i="42" s="1"/>
  <c r="W39" i="42"/>
  <c r="AB39" i="42" s="1"/>
  <c r="W36" i="42"/>
  <c r="AB36" i="42" s="1"/>
  <c r="AA35" i="42"/>
  <c r="AE35" i="42" s="1"/>
  <c r="U24" i="42"/>
  <c r="V24" i="42" s="1"/>
  <c r="V23" i="42"/>
  <c r="Z22" i="41"/>
  <c r="X22" i="41"/>
  <c r="Z40" i="41"/>
  <c r="X40" i="41"/>
  <c r="V23" i="41"/>
  <c r="U24" i="41"/>
  <c r="V24" i="41" s="1"/>
  <c r="U42" i="41"/>
  <c r="V42" i="41" s="1"/>
  <c r="V41" i="41"/>
  <c r="W17" i="41"/>
  <c r="AB17" i="41" s="1"/>
  <c r="V40" i="40"/>
  <c r="U41" i="40"/>
  <c r="Z39" i="40"/>
  <c r="X39" i="40"/>
  <c r="Z21" i="40"/>
  <c r="X21" i="40"/>
  <c r="U23" i="40"/>
  <c r="V22" i="40"/>
  <c r="V39" i="39"/>
  <c r="U40" i="39"/>
  <c r="Z38" i="39"/>
  <c r="X38" i="39"/>
  <c r="Z19" i="39"/>
  <c r="X19" i="39"/>
  <c r="U21" i="39"/>
  <c r="V20" i="39"/>
  <c r="Z19" i="38"/>
  <c r="X19" i="38"/>
  <c r="Z37" i="38"/>
  <c r="X37" i="38"/>
  <c r="U21" i="38"/>
  <c r="V20" i="38"/>
  <c r="V38" i="38"/>
  <c r="U39" i="38"/>
  <c r="V37" i="37"/>
  <c r="U38" i="37"/>
  <c r="V19" i="37"/>
  <c r="U20" i="37"/>
  <c r="Z36" i="37"/>
  <c r="X36" i="37"/>
  <c r="Z18" i="37"/>
  <c r="X18" i="37"/>
  <c r="Z36" i="36"/>
  <c r="X36" i="36"/>
  <c r="U19" i="36"/>
  <c r="V18" i="36"/>
  <c r="U38" i="36"/>
  <c r="V37" i="36"/>
  <c r="Z17" i="36"/>
  <c r="X17" i="36"/>
  <c r="V35" i="35"/>
  <c r="U36" i="35"/>
  <c r="Z34" i="35"/>
  <c r="X34" i="35"/>
  <c r="Z15" i="35"/>
  <c r="X15" i="35"/>
  <c r="U17" i="35"/>
  <c r="V16" i="35"/>
  <c r="Z33" i="34"/>
  <c r="X33" i="34"/>
  <c r="Z15" i="34"/>
  <c r="X15" i="34"/>
  <c r="V34" i="34"/>
  <c r="U35" i="34"/>
  <c r="U17" i="34"/>
  <c r="V16" i="34"/>
  <c r="X13" i="33"/>
  <c r="Z13" i="33"/>
  <c r="V33" i="33"/>
  <c r="U34" i="33"/>
  <c r="Z32" i="33"/>
  <c r="X32" i="33"/>
  <c r="U15" i="33"/>
  <c r="V14" i="33"/>
  <c r="V32" i="32"/>
  <c r="U33" i="32"/>
  <c r="Z12" i="32"/>
  <c r="X12" i="32"/>
  <c r="U14" i="32"/>
  <c r="V13" i="32"/>
  <c r="Z31" i="32"/>
  <c r="X31" i="32"/>
  <c r="U14" i="31"/>
  <c r="V13" i="31"/>
  <c r="Z12" i="31"/>
  <c r="X12" i="31"/>
  <c r="V31" i="31"/>
  <c r="U32" i="31"/>
  <c r="Z30" i="31"/>
  <c r="X30" i="31"/>
  <c r="V30" i="30"/>
  <c r="U31" i="30"/>
  <c r="Z10" i="30"/>
  <c r="X10" i="30"/>
  <c r="Z29" i="30"/>
  <c r="X29" i="30"/>
  <c r="U12" i="30"/>
  <c r="V11" i="30"/>
  <c r="V11" i="29"/>
  <c r="U12" i="29"/>
  <c r="V29" i="29"/>
  <c r="U30" i="29"/>
  <c r="Z10" i="29"/>
  <c r="X10" i="29"/>
  <c r="Z28" i="29"/>
  <c r="X28" i="29"/>
  <c r="Z27" i="28"/>
  <c r="X27" i="28"/>
  <c r="Z9" i="28"/>
  <c r="X9" i="28"/>
  <c r="V28" i="28"/>
  <c r="U29" i="28"/>
  <c r="U11" i="28"/>
  <c r="V10" i="28"/>
  <c r="V9" i="27"/>
  <c r="U10" i="27"/>
  <c r="Z8" i="27"/>
  <c r="X8" i="27"/>
  <c r="U28" i="27"/>
  <c r="V27" i="27"/>
  <c r="Z26" i="27"/>
  <c r="X26" i="27"/>
  <c r="V26" i="26"/>
  <c r="U27" i="26"/>
  <c r="U8" i="26"/>
  <c r="V7" i="26"/>
  <c r="AO24" i="26"/>
  <c r="Z25" i="26"/>
  <c r="X25" i="26"/>
  <c r="U8" i="25"/>
  <c r="AH7" i="25"/>
  <c r="V7" i="25"/>
  <c r="V25" i="25"/>
  <c r="U26" i="25"/>
  <c r="AH25" i="25"/>
  <c r="AM24" i="25"/>
  <c r="AO24" i="25"/>
  <c r="AI42" i="25"/>
  <c r="AO42" i="25" s="1"/>
  <c r="AH42" i="24"/>
  <c r="S42" i="24"/>
  <c r="Q42" i="24"/>
  <c r="P42" i="24"/>
  <c r="AI41" i="24"/>
  <c r="S41" i="24"/>
  <c r="Q41" i="24"/>
  <c r="P41" i="24"/>
  <c r="R41" i="24" s="1"/>
  <c r="T41" i="24" s="1"/>
  <c r="AH41" i="24" s="1"/>
  <c r="O41" i="24"/>
  <c r="AI40" i="24"/>
  <c r="S40" i="24"/>
  <c r="Q40" i="24"/>
  <c r="P40" i="24"/>
  <c r="R40" i="24" s="1"/>
  <c r="T40" i="24" s="1"/>
  <c r="AH40" i="24" s="1"/>
  <c r="O40" i="24"/>
  <c r="AI39" i="24"/>
  <c r="S39" i="24"/>
  <c r="Q39" i="24"/>
  <c r="P39" i="24"/>
  <c r="R39" i="24" s="1"/>
  <c r="T39" i="24" s="1"/>
  <c r="AH39" i="24" s="1"/>
  <c r="O39" i="24"/>
  <c r="AI38" i="24"/>
  <c r="S38" i="24"/>
  <c r="Q38" i="24"/>
  <c r="P38" i="24"/>
  <c r="R38" i="24" s="1"/>
  <c r="T38" i="24" s="1"/>
  <c r="AH38" i="24" s="1"/>
  <c r="O38" i="24"/>
  <c r="AI37" i="24"/>
  <c r="S37" i="24"/>
  <c r="Q37" i="24"/>
  <c r="P37" i="24"/>
  <c r="R37" i="24" s="1"/>
  <c r="T37" i="24" s="1"/>
  <c r="AH37" i="24" s="1"/>
  <c r="O37" i="24"/>
  <c r="AI36" i="24"/>
  <c r="S36" i="24"/>
  <c r="Q36" i="24"/>
  <c r="P36" i="24"/>
  <c r="R36" i="24" s="1"/>
  <c r="T36" i="24" s="1"/>
  <c r="AH36" i="24" s="1"/>
  <c r="O36" i="24"/>
  <c r="AI35" i="24"/>
  <c r="S35" i="24"/>
  <c r="Q35" i="24"/>
  <c r="P35" i="24"/>
  <c r="R35" i="24" s="1"/>
  <c r="T35" i="24" s="1"/>
  <c r="AH35" i="24" s="1"/>
  <c r="O35" i="24"/>
  <c r="AI34" i="24"/>
  <c r="S34" i="24"/>
  <c r="Q34" i="24"/>
  <c r="P34" i="24"/>
  <c r="R34" i="24" s="1"/>
  <c r="T34" i="24" s="1"/>
  <c r="AH34" i="24" s="1"/>
  <c r="O34" i="24"/>
  <c r="AI33" i="24"/>
  <c r="S33" i="24"/>
  <c r="Q33" i="24"/>
  <c r="P33" i="24"/>
  <c r="R33" i="24" s="1"/>
  <c r="T33" i="24" s="1"/>
  <c r="AH33" i="24" s="1"/>
  <c r="O33" i="24"/>
  <c r="AI32" i="24"/>
  <c r="AH32" i="24"/>
  <c r="S32" i="24"/>
  <c r="Q32" i="24"/>
  <c r="P32" i="24"/>
  <c r="R32" i="24" s="1"/>
  <c r="T32" i="24" s="1"/>
  <c r="O32" i="24"/>
  <c r="AI31" i="24"/>
  <c r="AH31" i="24"/>
  <c r="S31" i="24"/>
  <c r="Q31" i="24"/>
  <c r="P31" i="24"/>
  <c r="R31" i="24" s="1"/>
  <c r="T31" i="24" s="1"/>
  <c r="O31" i="24"/>
  <c r="AI30" i="24"/>
  <c r="S30" i="24"/>
  <c r="Q30" i="24"/>
  <c r="P30" i="24"/>
  <c r="R30" i="24" s="1"/>
  <c r="T30" i="24" s="1"/>
  <c r="AH30" i="24" s="1"/>
  <c r="O30" i="24"/>
  <c r="AI29" i="24"/>
  <c r="AH29" i="24"/>
  <c r="S29" i="24"/>
  <c r="Q29" i="24"/>
  <c r="P29" i="24"/>
  <c r="R29" i="24" s="1"/>
  <c r="T29" i="24" s="1"/>
  <c r="O29" i="24"/>
  <c r="AI28" i="24"/>
  <c r="AH28" i="24"/>
  <c r="S28" i="24"/>
  <c r="Q28" i="24"/>
  <c r="P28" i="24"/>
  <c r="R28" i="24" s="1"/>
  <c r="T28" i="24" s="1"/>
  <c r="O28" i="24"/>
  <c r="AI27" i="24"/>
  <c r="AH27" i="24"/>
  <c r="S27" i="24"/>
  <c r="Q27" i="24"/>
  <c r="P27" i="24"/>
  <c r="R27" i="24" s="1"/>
  <c r="T27" i="24" s="1"/>
  <c r="O27" i="24"/>
  <c r="AI26" i="24"/>
  <c r="AH26" i="24"/>
  <c r="S26" i="24"/>
  <c r="Q26" i="24"/>
  <c r="P26" i="24"/>
  <c r="R26" i="24" s="1"/>
  <c r="T26" i="24" s="1"/>
  <c r="O26" i="24"/>
  <c r="AI25" i="24"/>
  <c r="S25" i="24"/>
  <c r="Q25" i="24"/>
  <c r="P25" i="24"/>
  <c r="O25" i="24"/>
  <c r="AH24" i="24"/>
  <c r="S24" i="24"/>
  <c r="Q24" i="24"/>
  <c r="P24" i="24"/>
  <c r="R24" i="24" s="1"/>
  <c r="AK24" i="24" s="1"/>
  <c r="AI23" i="24"/>
  <c r="S23" i="24"/>
  <c r="Q23" i="24"/>
  <c r="P23" i="24"/>
  <c r="R23" i="24" s="1"/>
  <c r="T23" i="24" s="1"/>
  <c r="AH23" i="24" s="1"/>
  <c r="O23" i="24"/>
  <c r="AI22" i="24"/>
  <c r="S22" i="24"/>
  <c r="Q22" i="24"/>
  <c r="P22" i="24"/>
  <c r="R22" i="24" s="1"/>
  <c r="T22" i="24" s="1"/>
  <c r="AH22" i="24" s="1"/>
  <c r="O22" i="24"/>
  <c r="AI21" i="24"/>
  <c r="S21" i="24"/>
  <c r="Q21" i="24"/>
  <c r="P21" i="24"/>
  <c r="R21" i="24" s="1"/>
  <c r="T21" i="24" s="1"/>
  <c r="AH21" i="24" s="1"/>
  <c r="O21" i="24"/>
  <c r="AI20" i="24"/>
  <c r="S20" i="24"/>
  <c r="Q20" i="24"/>
  <c r="P20" i="24"/>
  <c r="R20" i="24" s="1"/>
  <c r="T20" i="24" s="1"/>
  <c r="AH20" i="24" s="1"/>
  <c r="O20" i="24"/>
  <c r="AI19" i="24"/>
  <c r="S19" i="24"/>
  <c r="Q19" i="24"/>
  <c r="P19" i="24"/>
  <c r="R19" i="24" s="1"/>
  <c r="T19" i="24" s="1"/>
  <c r="AH19" i="24" s="1"/>
  <c r="O19" i="24"/>
  <c r="AI18" i="24"/>
  <c r="S18" i="24"/>
  <c r="Q18" i="24"/>
  <c r="P18" i="24"/>
  <c r="R18" i="24" s="1"/>
  <c r="T18" i="24" s="1"/>
  <c r="AH18" i="24" s="1"/>
  <c r="O18" i="24"/>
  <c r="AI17" i="24"/>
  <c r="S17" i="24"/>
  <c r="Q17" i="24"/>
  <c r="P17" i="24"/>
  <c r="R17" i="24" s="1"/>
  <c r="T17" i="24" s="1"/>
  <c r="AH17" i="24" s="1"/>
  <c r="O17" i="24"/>
  <c r="AI16" i="24"/>
  <c r="S16" i="24"/>
  <c r="Q16" i="24"/>
  <c r="P16" i="24"/>
  <c r="R16" i="24" s="1"/>
  <c r="T16" i="24" s="1"/>
  <c r="AH16" i="24" s="1"/>
  <c r="O16" i="24"/>
  <c r="AI15" i="24"/>
  <c r="S15" i="24"/>
  <c r="Q15" i="24"/>
  <c r="P15" i="24"/>
  <c r="R15" i="24" s="1"/>
  <c r="T15" i="24" s="1"/>
  <c r="AH15" i="24" s="1"/>
  <c r="O15" i="24"/>
  <c r="AI14" i="24"/>
  <c r="S14" i="24"/>
  <c r="Q14" i="24"/>
  <c r="P14" i="24"/>
  <c r="R14" i="24" s="1"/>
  <c r="T14" i="24" s="1"/>
  <c r="AH14" i="24" s="1"/>
  <c r="O14" i="24"/>
  <c r="AI13" i="24"/>
  <c r="S13" i="24"/>
  <c r="Q13" i="24"/>
  <c r="P13" i="24"/>
  <c r="R13" i="24" s="1"/>
  <c r="T13" i="24" s="1"/>
  <c r="AH13" i="24" s="1"/>
  <c r="O13" i="24"/>
  <c r="AI12" i="24"/>
  <c r="S12" i="24"/>
  <c r="Q12" i="24"/>
  <c r="P12" i="24"/>
  <c r="R12" i="24" s="1"/>
  <c r="T12" i="24" s="1"/>
  <c r="AH12" i="24" s="1"/>
  <c r="O12" i="24"/>
  <c r="AI11" i="24"/>
  <c r="AH11" i="24"/>
  <c r="S11" i="24"/>
  <c r="Q11" i="24"/>
  <c r="P11" i="24"/>
  <c r="R11" i="24" s="1"/>
  <c r="T11" i="24" s="1"/>
  <c r="O11" i="24"/>
  <c r="AI10" i="24"/>
  <c r="AH10" i="24"/>
  <c r="S10" i="24"/>
  <c r="Q10" i="24"/>
  <c r="P10" i="24"/>
  <c r="R10" i="24" s="1"/>
  <c r="T10" i="24" s="1"/>
  <c r="O10" i="24"/>
  <c r="AI9" i="24"/>
  <c r="AH9" i="24"/>
  <c r="S9" i="24"/>
  <c r="Q9" i="24"/>
  <c r="P9" i="24"/>
  <c r="R9" i="24" s="1"/>
  <c r="T9" i="24" s="1"/>
  <c r="O9" i="24"/>
  <c r="AI8" i="24"/>
  <c r="AH8" i="24"/>
  <c r="S8" i="24"/>
  <c r="Q8" i="24"/>
  <c r="P8" i="24"/>
  <c r="R8" i="24" s="1"/>
  <c r="T8" i="24" s="1"/>
  <c r="O8" i="24"/>
  <c r="S7" i="24"/>
  <c r="AI7" i="24" s="1"/>
  <c r="Q7" i="24"/>
  <c r="P7" i="24"/>
  <c r="R7" i="24" s="1"/>
  <c r="T7" i="24" s="1"/>
  <c r="O7" i="24"/>
  <c r="AS31" i="45" l="1"/>
  <c r="H71" i="45" s="1"/>
  <c r="AR31" i="45"/>
  <c r="G71" i="45" s="1"/>
  <c r="AU38" i="45"/>
  <c r="L78" i="45" s="1"/>
  <c r="AT38" i="45"/>
  <c r="K78" i="45" s="1"/>
  <c r="AP14" i="45"/>
  <c r="D54" i="45" s="1"/>
  <c r="AQ14" i="45"/>
  <c r="E54" i="45" s="1"/>
  <c r="AQ10" i="45"/>
  <c r="E50" i="45" s="1"/>
  <c r="AP10" i="45"/>
  <c r="D50" i="45" s="1"/>
  <c r="AO9" i="45"/>
  <c r="AO13" i="45"/>
  <c r="AU30" i="45"/>
  <c r="L70" i="45" s="1"/>
  <c r="AT30" i="45"/>
  <c r="K70" i="45" s="1"/>
  <c r="AS37" i="45"/>
  <c r="H77" i="45" s="1"/>
  <c r="AR37" i="45"/>
  <c r="G77" i="45" s="1"/>
  <c r="AQ16" i="45"/>
  <c r="E56" i="45" s="1"/>
  <c r="AP16" i="45"/>
  <c r="D56" i="45" s="1"/>
  <c r="AO17" i="45"/>
  <c r="AS32" i="45"/>
  <c r="H72" i="45" s="1"/>
  <c r="AR32" i="45"/>
  <c r="G72" i="45" s="1"/>
  <c r="AO20" i="45"/>
  <c r="AM9" i="45"/>
  <c r="AM13" i="45"/>
  <c r="AU29" i="45"/>
  <c r="L69" i="45" s="1"/>
  <c r="AT29" i="45"/>
  <c r="K69" i="45" s="1"/>
  <c r="AM15" i="45"/>
  <c r="AS38" i="45"/>
  <c r="H78" i="45" s="1"/>
  <c r="AR38" i="45"/>
  <c r="G78" i="45" s="1"/>
  <c r="AS33" i="45"/>
  <c r="H73" i="45" s="1"/>
  <c r="AR33" i="45"/>
  <c r="G73" i="45" s="1"/>
  <c r="AS25" i="45"/>
  <c r="H65" i="45" s="1"/>
  <c r="AR25" i="45"/>
  <c r="G65" i="45" s="1"/>
  <c r="AQ19" i="45"/>
  <c r="E59" i="45" s="1"/>
  <c r="AP19" i="45"/>
  <c r="D59" i="45" s="1"/>
  <c r="AO8" i="45"/>
  <c r="AO12" i="45"/>
  <c r="AU35" i="45"/>
  <c r="L75" i="45" s="1"/>
  <c r="AT35" i="45"/>
  <c r="K75" i="45" s="1"/>
  <c r="AU26" i="45"/>
  <c r="L66" i="45" s="1"/>
  <c r="AT26" i="45"/>
  <c r="K66" i="45" s="1"/>
  <c r="AP17" i="45"/>
  <c r="D57" i="45" s="1"/>
  <c r="AQ17" i="45"/>
  <c r="E57" i="45" s="1"/>
  <c r="AS36" i="45"/>
  <c r="H76" i="45" s="1"/>
  <c r="AR36" i="45"/>
  <c r="G76" i="45" s="1"/>
  <c r="AO16" i="45"/>
  <c r="AS29" i="45"/>
  <c r="H69" i="45" s="1"/>
  <c r="AR29" i="45"/>
  <c r="G69" i="45" s="1"/>
  <c r="AO21" i="45"/>
  <c r="AP15" i="45"/>
  <c r="D55" i="45" s="1"/>
  <c r="AQ15" i="45"/>
  <c r="E55" i="45" s="1"/>
  <c r="AP11" i="45"/>
  <c r="D51" i="45" s="1"/>
  <c r="AQ11" i="45"/>
  <c r="E51" i="45" s="1"/>
  <c r="AP7" i="45"/>
  <c r="D47" i="45" s="1"/>
  <c r="AQ7" i="45"/>
  <c r="E47" i="45" s="1"/>
  <c r="AM10" i="45"/>
  <c r="AU28" i="45"/>
  <c r="L68" i="45" s="1"/>
  <c r="AT28" i="45"/>
  <c r="K68" i="45" s="1"/>
  <c r="AM21" i="45"/>
  <c r="AM22" i="45"/>
  <c r="AS23" i="45"/>
  <c r="H63" i="45" s="1"/>
  <c r="AU39" i="45"/>
  <c r="L79" i="45" s="1"/>
  <c r="AT39" i="45"/>
  <c r="K79" i="45" s="1"/>
  <c r="AS27" i="45"/>
  <c r="H67" i="45" s="1"/>
  <c r="AR27" i="45"/>
  <c r="G67" i="45" s="1"/>
  <c r="AM17" i="45"/>
  <c r="AQ13" i="45"/>
  <c r="E53" i="45" s="1"/>
  <c r="AP13" i="45"/>
  <c r="D53" i="45" s="1"/>
  <c r="AQ8" i="45"/>
  <c r="E48" i="45" s="1"/>
  <c r="AP8" i="45"/>
  <c r="D48" i="45" s="1"/>
  <c r="AO7" i="45"/>
  <c r="AO10" i="45"/>
  <c r="AU32" i="45"/>
  <c r="L72" i="45" s="1"/>
  <c r="AT32" i="45"/>
  <c r="K72" i="45" s="1"/>
  <c r="AM16" i="45"/>
  <c r="AP20" i="45"/>
  <c r="D60" i="45" s="1"/>
  <c r="AQ20" i="45"/>
  <c r="E60" i="45" s="1"/>
  <c r="AO18" i="45"/>
  <c r="AU37" i="45"/>
  <c r="L77" i="45" s="1"/>
  <c r="AT37" i="45"/>
  <c r="K77" i="45" s="1"/>
  <c r="AS26" i="45"/>
  <c r="H66" i="45" s="1"/>
  <c r="AR26" i="45"/>
  <c r="G66" i="45" s="1"/>
  <c r="AU40" i="45"/>
  <c r="L80" i="45" s="1"/>
  <c r="AT40" i="45"/>
  <c r="K80" i="45" s="1"/>
  <c r="AM7" i="45"/>
  <c r="AM11" i="45"/>
  <c r="AU33" i="45"/>
  <c r="L73" i="45" s="1"/>
  <c r="AT33" i="45"/>
  <c r="K73" i="45" s="1"/>
  <c r="AU25" i="45"/>
  <c r="L65" i="45" s="1"/>
  <c r="AT25" i="45"/>
  <c r="K65" i="45" s="1"/>
  <c r="AU34" i="45"/>
  <c r="L74" i="45" s="1"/>
  <c r="AT34" i="45"/>
  <c r="K74" i="45" s="1"/>
  <c r="AS35" i="45"/>
  <c r="H75" i="45" s="1"/>
  <c r="AR35" i="45"/>
  <c r="G75" i="45" s="1"/>
  <c r="AM18" i="45"/>
  <c r="AS30" i="45"/>
  <c r="H70" i="45" s="1"/>
  <c r="AR30" i="45"/>
  <c r="G70" i="45" s="1"/>
  <c r="AO15" i="45"/>
  <c r="AM20" i="45"/>
  <c r="AO11" i="45"/>
  <c r="AO14" i="45"/>
  <c r="AU31" i="45"/>
  <c r="L71" i="45" s="1"/>
  <c r="AT31" i="45"/>
  <c r="K71" i="45" s="1"/>
  <c r="AM14" i="45"/>
  <c r="AQ18" i="45"/>
  <c r="E58" i="45" s="1"/>
  <c r="AP18" i="45"/>
  <c r="D58" i="45" s="1"/>
  <c r="AO22" i="45"/>
  <c r="AU23" i="45"/>
  <c r="L63" i="45" s="1"/>
  <c r="AO19" i="45"/>
  <c r="AS28" i="45"/>
  <c r="H68" i="45" s="1"/>
  <c r="AR28" i="45"/>
  <c r="G68" i="45" s="1"/>
  <c r="AU36" i="45"/>
  <c r="L76" i="45" s="1"/>
  <c r="AT36" i="45"/>
  <c r="K76" i="45" s="1"/>
  <c r="AR34" i="45"/>
  <c r="G74" i="45" s="1"/>
  <c r="AS34" i="45"/>
  <c r="H74" i="45" s="1"/>
  <c r="AP12" i="45"/>
  <c r="D52" i="45" s="1"/>
  <c r="AQ12" i="45"/>
  <c r="E52" i="45" s="1"/>
  <c r="AP9" i="45"/>
  <c r="D49" i="45" s="1"/>
  <c r="AQ9" i="45"/>
  <c r="E49" i="45" s="1"/>
  <c r="AM8" i="45"/>
  <c r="AM12" i="45"/>
  <c r="AU27" i="45"/>
  <c r="L67" i="45" s="1"/>
  <c r="AT27" i="45"/>
  <c r="K67" i="45" s="1"/>
  <c r="AP21" i="45"/>
  <c r="D61" i="45" s="1"/>
  <c r="AQ21" i="45"/>
  <c r="E61" i="45" s="1"/>
  <c r="AS39" i="45"/>
  <c r="H79" i="45" s="1"/>
  <c r="AR39" i="45"/>
  <c r="G79" i="45" s="1"/>
  <c r="AM19" i="45"/>
  <c r="AU36" i="44"/>
  <c r="L76" i="44" s="1"/>
  <c r="AT36" i="44"/>
  <c r="K76" i="44" s="1"/>
  <c r="J56" i="44"/>
  <c r="AF16" i="44"/>
  <c r="M56" i="44" s="1"/>
  <c r="AN15" i="44"/>
  <c r="J55" i="44"/>
  <c r="AF15" i="44"/>
  <c r="M55" i="44" s="1"/>
  <c r="AN14" i="44"/>
  <c r="J50" i="44"/>
  <c r="AF10" i="44"/>
  <c r="M50" i="44" s="1"/>
  <c r="AN9" i="44"/>
  <c r="J51" i="44"/>
  <c r="AF11" i="44"/>
  <c r="M51" i="44" s="1"/>
  <c r="AN10" i="44"/>
  <c r="J49" i="44"/>
  <c r="AF9" i="44"/>
  <c r="M49" i="44" s="1"/>
  <c r="AN8" i="44"/>
  <c r="J64" i="44"/>
  <c r="AT24" i="44"/>
  <c r="K64" i="44" s="1"/>
  <c r="AU24" i="44"/>
  <c r="L64" i="44" s="1"/>
  <c r="AF24" i="44"/>
  <c r="M64" i="44" s="1"/>
  <c r="AN23" i="44"/>
  <c r="AO23" i="44" s="1"/>
  <c r="AK13" i="44"/>
  <c r="AO27" i="44"/>
  <c r="AO33" i="44"/>
  <c r="F55" i="44"/>
  <c r="AD15" i="44"/>
  <c r="I55" i="44" s="1"/>
  <c r="AL14" i="44"/>
  <c r="J59" i="44"/>
  <c r="AF19" i="44"/>
  <c r="M59" i="44" s="1"/>
  <c r="AN18" i="44"/>
  <c r="AT23" i="44"/>
  <c r="K63" i="44" s="1"/>
  <c r="J63" i="44"/>
  <c r="AU23" i="44"/>
  <c r="L63" i="44" s="1"/>
  <c r="AF23" i="44"/>
  <c r="M63" i="44" s="1"/>
  <c r="AN22" i="44"/>
  <c r="AO22" i="44" s="1"/>
  <c r="AM26" i="44"/>
  <c r="AM29" i="44"/>
  <c r="AM36" i="44"/>
  <c r="AQ19" i="44"/>
  <c r="E59" i="44" s="1"/>
  <c r="AP19" i="44"/>
  <c r="D59" i="44" s="1"/>
  <c r="AQ21" i="44"/>
  <c r="E61" i="44" s="1"/>
  <c r="AP21" i="44"/>
  <c r="D61" i="44" s="1"/>
  <c r="AK18" i="44"/>
  <c r="AO38" i="44"/>
  <c r="F57" i="44"/>
  <c r="AD17" i="44"/>
  <c r="I57" i="44" s="1"/>
  <c r="AL16" i="44"/>
  <c r="F52" i="44"/>
  <c r="AD12" i="44"/>
  <c r="I52" i="44" s="1"/>
  <c r="AL11" i="44"/>
  <c r="F54" i="44"/>
  <c r="AD14" i="44"/>
  <c r="I54" i="44" s="1"/>
  <c r="AL13" i="44"/>
  <c r="F50" i="44"/>
  <c r="AD10" i="44"/>
  <c r="I50" i="44" s="1"/>
  <c r="AL9" i="44"/>
  <c r="F47" i="44"/>
  <c r="AD7" i="44"/>
  <c r="I47" i="44" s="1"/>
  <c r="AK7" i="44"/>
  <c r="AP8" i="44"/>
  <c r="D48" i="44" s="1"/>
  <c r="AK9" i="44"/>
  <c r="AK10" i="44"/>
  <c r="AP11" i="44"/>
  <c r="D51" i="44" s="1"/>
  <c r="AK12" i="44"/>
  <c r="AK17" i="44"/>
  <c r="AO25" i="44"/>
  <c r="AO29" i="44"/>
  <c r="AO32" i="44"/>
  <c r="AT40" i="44"/>
  <c r="K80" i="44" s="1"/>
  <c r="F59" i="44"/>
  <c r="AD19" i="44"/>
  <c r="I59" i="44" s="1"/>
  <c r="AL18" i="44"/>
  <c r="AK22" i="44"/>
  <c r="AP23" i="44"/>
  <c r="D63" i="44" s="1"/>
  <c r="F58" i="44"/>
  <c r="AD18" i="44"/>
  <c r="I58" i="44" s="1"/>
  <c r="AL17" i="44"/>
  <c r="F60" i="44"/>
  <c r="AD20" i="44"/>
  <c r="I60" i="44" s="1"/>
  <c r="AL19" i="44"/>
  <c r="AK14" i="44"/>
  <c r="AP15" i="44"/>
  <c r="D55" i="44" s="1"/>
  <c r="AM27" i="44"/>
  <c r="AM30" i="44"/>
  <c r="AM33" i="44"/>
  <c r="AR39" i="44"/>
  <c r="G79" i="44" s="1"/>
  <c r="AO35" i="44"/>
  <c r="J54" i="44"/>
  <c r="AF14" i="44"/>
  <c r="M54" i="44" s="1"/>
  <c r="AN13" i="44"/>
  <c r="J52" i="44"/>
  <c r="AF12" i="44"/>
  <c r="M52" i="44" s="1"/>
  <c r="AN11" i="44"/>
  <c r="J53" i="44"/>
  <c r="AF13" i="44"/>
  <c r="M53" i="44" s="1"/>
  <c r="AN12" i="44"/>
  <c r="J48" i="44"/>
  <c r="AF8" i="44"/>
  <c r="M48" i="44" s="1"/>
  <c r="AN7" i="44"/>
  <c r="J47" i="44"/>
  <c r="AF7" i="44"/>
  <c r="M47" i="44" s="1"/>
  <c r="AO28" i="44"/>
  <c r="AO31" i="44"/>
  <c r="F62" i="44"/>
  <c r="AD22" i="44"/>
  <c r="I62" i="44" s="1"/>
  <c r="AL21" i="44"/>
  <c r="AM35" i="44"/>
  <c r="AR40" i="44"/>
  <c r="G80" i="44" s="1"/>
  <c r="AP37" i="44"/>
  <c r="D77" i="44" s="1"/>
  <c r="AQ37" i="44"/>
  <c r="E77" i="44" s="1"/>
  <c r="J61" i="44"/>
  <c r="AF21" i="44"/>
  <c r="M61" i="44" s="1"/>
  <c r="AN20" i="44"/>
  <c r="AO20" i="44" s="1"/>
  <c r="AO37" i="44"/>
  <c r="AM28" i="44"/>
  <c r="AM32" i="44"/>
  <c r="AO34" i="44"/>
  <c r="AK20" i="44"/>
  <c r="AQ34" i="44"/>
  <c r="E74" i="44" s="1"/>
  <c r="AP34" i="44"/>
  <c r="D74" i="44" s="1"/>
  <c r="AP32" i="44"/>
  <c r="D72" i="44" s="1"/>
  <c r="AQ32" i="44"/>
  <c r="E72" i="44" s="1"/>
  <c r="AQ40" i="44"/>
  <c r="E80" i="44" s="1"/>
  <c r="AP40" i="44"/>
  <c r="D80" i="44" s="1"/>
  <c r="AP31" i="44"/>
  <c r="D71" i="44" s="1"/>
  <c r="AQ31" i="44"/>
  <c r="E71" i="44" s="1"/>
  <c r="F53" i="44"/>
  <c r="AD13" i="44"/>
  <c r="I53" i="44" s="1"/>
  <c r="AL12" i="44"/>
  <c r="F51" i="44"/>
  <c r="AD11" i="44"/>
  <c r="I51" i="44" s="1"/>
  <c r="AL10" i="44"/>
  <c r="F49" i="44"/>
  <c r="AD9" i="44"/>
  <c r="I49" i="44" s="1"/>
  <c r="AL8" i="44"/>
  <c r="F48" i="44"/>
  <c r="AD8" i="44"/>
  <c r="I48" i="44" s="1"/>
  <c r="AL7" i="44"/>
  <c r="F64" i="44"/>
  <c r="AR24" i="44"/>
  <c r="G64" i="44" s="1"/>
  <c r="AS24" i="44"/>
  <c r="H64" i="44" s="1"/>
  <c r="AD24" i="44"/>
  <c r="I64" i="44" s="1"/>
  <c r="AL23" i="44"/>
  <c r="AM23" i="44" s="1"/>
  <c r="AP29" i="44"/>
  <c r="D69" i="44" s="1"/>
  <c r="AQ29" i="44"/>
  <c r="E69" i="44" s="1"/>
  <c r="AP27" i="44"/>
  <c r="D67" i="44" s="1"/>
  <c r="AQ27" i="44"/>
  <c r="E67" i="44" s="1"/>
  <c r="AP25" i="44"/>
  <c r="D65" i="44" s="1"/>
  <c r="AQ25" i="44"/>
  <c r="E65" i="44" s="1"/>
  <c r="AO26" i="44"/>
  <c r="AO30" i="44"/>
  <c r="AO39" i="44"/>
  <c r="F56" i="44"/>
  <c r="AD16" i="44"/>
  <c r="I56" i="44" s="1"/>
  <c r="AL15" i="44"/>
  <c r="AQ36" i="44"/>
  <c r="E76" i="44" s="1"/>
  <c r="AP36" i="44"/>
  <c r="D76" i="44" s="1"/>
  <c r="AM37" i="44"/>
  <c r="F61" i="44"/>
  <c r="AD21" i="44"/>
  <c r="I61" i="44" s="1"/>
  <c r="AL20" i="44"/>
  <c r="F63" i="44"/>
  <c r="AR23" i="44"/>
  <c r="G63" i="44" s="1"/>
  <c r="AS23" i="44"/>
  <c r="H63" i="44" s="1"/>
  <c r="AD23" i="44"/>
  <c r="I63" i="44" s="1"/>
  <c r="AL22" i="44"/>
  <c r="AM22" i="44" s="1"/>
  <c r="AS22" i="44" s="1"/>
  <c r="H62" i="44" s="1"/>
  <c r="AM25" i="44"/>
  <c r="AM31" i="44"/>
  <c r="AM34" i="44"/>
  <c r="AO21" i="44"/>
  <c r="AT21" i="44" s="1"/>
  <c r="K61" i="44" s="1"/>
  <c r="AM38" i="44"/>
  <c r="J61" i="43"/>
  <c r="AF21" i="43"/>
  <c r="M61" i="43" s="1"/>
  <c r="AN20" i="43"/>
  <c r="F58" i="43"/>
  <c r="AD18" i="43"/>
  <c r="I58" i="43" s="1"/>
  <c r="AL17" i="43"/>
  <c r="F78" i="43"/>
  <c r="AD38" i="43"/>
  <c r="I78" i="43" s="1"/>
  <c r="AL37" i="43"/>
  <c r="J52" i="43"/>
  <c r="AF12" i="43"/>
  <c r="M52" i="43" s="1"/>
  <c r="AN11" i="43"/>
  <c r="J53" i="43"/>
  <c r="AF13" i="43"/>
  <c r="M53" i="43" s="1"/>
  <c r="AN12" i="43"/>
  <c r="J50" i="43"/>
  <c r="AF10" i="43"/>
  <c r="M50" i="43" s="1"/>
  <c r="AN9" i="43"/>
  <c r="J47" i="43"/>
  <c r="AF7" i="43"/>
  <c r="M47" i="43" s="1"/>
  <c r="J71" i="43"/>
  <c r="AF31" i="43"/>
  <c r="M71" i="43" s="1"/>
  <c r="AN30" i="43"/>
  <c r="J69" i="43"/>
  <c r="AF29" i="43"/>
  <c r="M69" i="43" s="1"/>
  <c r="AN28" i="43"/>
  <c r="J70" i="43"/>
  <c r="AF30" i="43"/>
  <c r="M70" i="43" s="1"/>
  <c r="AN29" i="43"/>
  <c r="J66" i="43"/>
  <c r="AN25" i="43"/>
  <c r="AF26" i="43"/>
  <c r="M66" i="43" s="1"/>
  <c r="J82" i="43"/>
  <c r="AU42" i="43"/>
  <c r="L82" i="43" s="1"/>
  <c r="AT42" i="43"/>
  <c r="K82" i="43" s="1"/>
  <c r="AF42" i="43"/>
  <c r="M82" i="43" s="1"/>
  <c r="AN41" i="43"/>
  <c r="AO41" i="43" s="1"/>
  <c r="AQ18" i="43"/>
  <c r="E58" i="43" s="1"/>
  <c r="AP18" i="43"/>
  <c r="D58" i="43" s="1"/>
  <c r="J55" i="43"/>
  <c r="AF15" i="43"/>
  <c r="M55" i="43" s="1"/>
  <c r="AN14" i="43"/>
  <c r="F61" i="43"/>
  <c r="AD21" i="43"/>
  <c r="I61" i="43" s="1"/>
  <c r="AL20" i="43"/>
  <c r="J74" i="43"/>
  <c r="AF34" i="43"/>
  <c r="M74" i="43" s="1"/>
  <c r="AN33" i="43"/>
  <c r="J77" i="43"/>
  <c r="AF37" i="43"/>
  <c r="M77" i="43" s="1"/>
  <c r="AN36" i="43"/>
  <c r="F76" i="43"/>
  <c r="AD36" i="43"/>
  <c r="I76" i="43" s="1"/>
  <c r="AL35" i="43"/>
  <c r="AQ40" i="43"/>
  <c r="E80" i="43" s="1"/>
  <c r="AP40" i="43"/>
  <c r="D80" i="43" s="1"/>
  <c r="F75" i="43"/>
  <c r="AD35" i="43"/>
  <c r="I75" i="43" s="1"/>
  <c r="AL34" i="43"/>
  <c r="F62" i="43"/>
  <c r="AD22" i="43"/>
  <c r="I62" i="43" s="1"/>
  <c r="AL21" i="43"/>
  <c r="AK35" i="43"/>
  <c r="F55" i="43"/>
  <c r="AD15" i="43"/>
  <c r="I55" i="43" s="1"/>
  <c r="AL14" i="43"/>
  <c r="F53" i="43"/>
  <c r="AD13" i="43"/>
  <c r="I53" i="43" s="1"/>
  <c r="AL12" i="43"/>
  <c r="F51" i="43"/>
  <c r="AD11" i="43"/>
  <c r="I51" i="43" s="1"/>
  <c r="AL10" i="43"/>
  <c r="F49" i="43"/>
  <c r="AD9" i="43"/>
  <c r="I49" i="43" s="1"/>
  <c r="AL8" i="43"/>
  <c r="F47" i="43"/>
  <c r="AD7" i="43"/>
  <c r="I47" i="43" s="1"/>
  <c r="AK7" i="43"/>
  <c r="AQ8" i="43"/>
  <c r="E48" i="43" s="1"/>
  <c r="AK9" i="43"/>
  <c r="AQ10" i="43"/>
  <c r="E50" i="43" s="1"/>
  <c r="AK13" i="43"/>
  <c r="AK11" i="43"/>
  <c r="AQ12" i="43"/>
  <c r="E52" i="43" s="1"/>
  <c r="AK16" i="43"/>
  <c r="AQ17" i="43"/>
  <c r="E57" i="43" s="1"/>
  <c r="F79" i="43"/>
  <c r="AD39" i="43"/>
  <c r="I79" i="43" s="1"/>
  <c r="AL38" i="43"/>
  <c r="F73" i="43"/>
  <c r="AD33" i="43"/>
  <c r="I73" i="43" s="1"/>
  <c r="AL32" i="43"/>
  <c r="F72" i="43"/>
  <c r="AD32" i="43"/>
  <c r="I72" i="43" s="1"/>
  <c r="AL31" i="43"/>
  <c r="F70" i="43"/>
  <c r="AD30" i="43"/>
  <c r="I70" i="43" s="1"/>
  <c r="AL29" i="43"/>
  <c r="F68" i="43"/>
  <c r="AD28" i="43"/>
  <c r="I68" i="43" s="1"/>
  <c r="AL27" i="43"/>
  <c r="F67" i="43"/>
  <c r="AD27" i="43"/>
  <c r="I67" i="43" s="1"/>
  <c r="AL26" i="43"/>
  <c r="F82" i="43"/>
  <c r="AS42" i="43"/>
  <c r="H82" i="43" s="1"/>
  <c r="AR42" i="43"/>
  <c r="G82" i="43" s="1"/>
  <c r="AD42" i="43"/>
  <c r="I82" i="43" s="1"/>
  <c r="AL41" i="43"/>
  <c r="AM41" i="43" s="1"/>
  <c r="AQ30" i="43"/>
  <c r="E70" i="43" s="1"/>
  <c r="AQ28" i="43"/>
  <c r="E68" i="43" s="1"/>
  <c r="J56" i="43"/>
  <c r="AF16" i="43"/>
  <c r="M56" i="43" s="1"/>
  <c r="AN15" i="43"/>
  <c r="J80" i="43"/>
  <c r="AF40" i="43"/>
  <c r="M80" i="43" s="1"/>
  <c r="AN39" i="43"/>
  <c r="J76" i="43"/>
  <c r="AF36" i="43"/>
  <c r="M76" i="43" s="1"/>
  <c r="AN35" i="43"/>
  <c r="AQ21" i="43"/>
  <c r="E61" i="43" s="1"/>
  <c r="J79" i="43"/>
  <c r="AF39" i="43"/>
  <c r="M79" i="43" s="1"/>
  <c r="AN38" i="43"/>
  <c r="J81" i="43"/>
  <c r="AT41" i="43"/>
  <c r="K81" i="43" s="1"/>
  <c r="AU41" i="43"/>
  <c r="L81" i="43" s="1"/>
  <c r="AF41" i="43"/>
  <c r="M81" i="43" s="1"/>
  <c r="AN40" i="43"/>
  <c r="AO40" i="43" s="1"/>
  <c r="AU40" i="43" s="1"/>
  <c r="L80" i="43" s="1"/>
  <c r="AQ19" i="43"/>
  <c r="E59" i="43" s="1"/>
  <c r="AP19" i="43"/>
  <c r="D59" i="43" s="1"/>
  <c r="F59" i="43"/>
  <c r="AD19" i="43"/>
  <c r="I59" i="43" s="1"/>
  <c r="AL18" i="43"/>
  <c r="F80" i="43"/>
  <c r="AD40" i="43"/>
  <c r="I80" i="43" s="1"/>
  <c r="AL39" i="43"/>
  <c r="J54" i="43"/>
  <c r="AF14" i="43"/>
  <c r="M54" i="43" s="1"/>
  <c r="AN13" i="43"/>
  <c r="J51" i="43"/>
  <c r="AF11" i="43"/>
  <c r="M51" i="43" s="1"/>
  <c r="AN10" i="43"/>
  <c r="J49" i="43"/>
  <c r="AF9" i="43"/>
  <c r="M49" i="43" s="1"/>
  <c r="AN8" i="43"/>
  <c r="J48" i="43"/>
  <c r="AF8" i="43"/>
  <c r="M48" i="43" s="1"/>
  <c r="AN7" i="43"/>
  <c r="J64" i="43"/>
  <c r="AU24" i="43"/>
  <c r="L64" i="43" s="1"/>
  <c r="AT24" i="43"/>
  <c r="K64" i="43" s="1"/>
  <c r="AF24" i="43"/>
  <c r="M64" i="43" s="1"/>
  <c r="AN23" i="43"/>
  <c r="AO23" i="43" s="1"/>
  <c r="AK14" i="43"/>
  <c r="J59" i="43"/>
  <c r="AF19" i="43"/>
  <c r="M59" i="43" s="1"/>
  <c r="AN18" i="43"/>
  <c r="J72" i="43"/>
  <c r="AF32" i="43"/>
  <c r="M72" i="43" s="1"/>
  <c r="AN31" i="43"/>
  <c r="J68" i="43"/>
  <c r="AF28" i="43"/>
  <c r="M68" i="43" s="1"/>
  <c r="AN27" i="43"/>
  <c r="J67" i="43"/>
  <c r="AF27" i="43"/>
  <c r="M67" i="43" s="1"/>
  <c r="AN26" i="43"/>
  <c r="J65" i="43"/>
  <c r="AF25" i="43"/>
  <c r="M65" i="43" s="1"/>
  <c r="AK25" i="43"/>
  <c r="J58" i="43"/>
  <c r="AF18" i="43"/>
  <c r="M58" i="43" s="1"/>
  <c r="AN17" i="43"/>
  <c r="AK36" i="43"/>
  <c r="AK37" i="43"/>
  <c r="J78" i="43"/>
  <c r="AF38" i="43"/>
  <c r="M78" i="43" s="1"/>
  <c r="AN37" i="43"/>
  <c r="AO37" i="43" s="1"/>
  <c r="AU37" i="43" s="1"/>
  <c r="L77" i="43" s="1"/>
  <c r="AQ22" i="43"/>
  <c r="E62" i="43" s="1"/>
  <c r="AP22" i="43"/>
  <c r="D62" i="43" s="1"/>
  <c r="AK32" i="43"/>
  <c r="F81" i="43"/>
  <c r="AR41" i="43"/>
  <c r="G81" i="43" s="1"/>
  <c r="AS41" i="43"/>
  <c r="H81" i="43" s="1"/>
  <c r="AD41" i="43"/>
  <c r="I81" i="43" s="1"/>
  <c r="AL40" i="43"/>
  <c r="AM40" i="43" s="1"/>
  <c r="AR40" i="43" s="1"/>
  <c r="G80" i="43" s="1"/>
  <c r="F60" i="43"/>
  <c r="AD20" i="43"/>
  <c r="I60" i="43" s="1"/>
  <c r="AL19" i="43"/>
  <c r="F56" i="43"/>
  <c r="AD16" i="43"/>
  <c r="I56" i="43" s="1"/>
  <c r="AL15" i="43"/>
  <c r="AK39" i="43"/>
  <c r="F54" i="43"/>
  <c r="AD14" i="43"/>
  <c r="I54" i="43" s="1"/>
  <c r="AL13" i="43"/>
  <c r="F52" i="43"/>
  <c r="AD12" i="43"/>
  <c r="I52" i="43" s="1"/>
  <c r="AL11" i="43"/>
  <c r="F50" i="43"/>
  <c r="AD10" i="43"/>
  <c r="I50" i="43" s="1"/>
  <c r="AL9" i="43"/>
  <c r="F48" i="43"/>
  <c r="AD8" i="43"/>
  <c r="I48" i="43" s="1"/>
  <c r="AL7" i="43"/>
  <c r="F64" i="43"/>
  <c r="AS24" i="43"/>
  <c r="H64" i="43" s="1"/>
  <c r="AR24" i="43"/>
  <c r="G64" i="43" s="1"/>
  <c r="AD24" i="43"/>
  <c r="I64" i="43" s="1"/>
  <c r="AL23" i="43"/>
  <c r="AM23" i="43" s="1"/>
  <c r="AK34" i="43"/>
  <c r="F74" i="43"/>
  <c r="AD34" i="43"/>
  <c r="I74" i="43" s="1"/>
  <c r="AL33" i="43"/>
  <c r="AM33" i="43" s="1"/>
  <c r="AS33" i="43" s="1"/>
  <c r="H73" i="43" s="1"/>
  <c r="F71" i="43"/>
  <c r="AD31" i="43"/>
  <c r="I71" i="43" s="1"/>
  <c r="AL30" i="43"/>
  <c r="F69" i="43"/>
  <c r="AD29" i="43"/>
  <c r="I69" i="43" s="1"/>
  <c r="AL28" i="43"/>
  <c r="AM28" i="43" s="1"/>
  <c r="AS28" i="43" s="1"/>
  <c r="H68" i="43" s="1"/>
  <c r="F66" i="43"/>
  <c r="AL25" i="43"/>
  <c r="AD26" i="43"/>
  <c r="I66" i="43" s="1"/>
  <c r="F65" i="43"/>
  <c r="AD25" i="43"/>
  <c r="I65" i="43" s="1"/>
  <c r="AK26" i="43"/>
  <c r="AK29" i="43"/>
  <c r="AK27" i="43"/>
  <c r="AK33" i="43"/>
  <c r="J62" i="43"/>
  <c r="AF22" i="43"/>
  <c r="M62" i="43" s="1"/>
  <c r="AN21" i="43"/>
  <c r="AO21" i="43" s="1"/>
  <c r="AU21" i="43" s="1"/>
  <c r="L61" i="43" s="1"/>
  <c r="F57" i="43"/>
  <c r="AD17" i="43"/>
  <c r="I57" i="43" s="1"/>
  <c r="AL16" i="43"/>
  <c r="AM16" i="43" s="1"/>
  <c r="AS16" i="43" s="1"/>
  <c r="H56" i="43" s="1"/>
  <c r="J73" i="43"/>
  <c r="AF33" i="43"/>
  <c r="M73" i="43" s="1"/>
  <c r="AN32" i="43"/>
  <c r="J60" i="43"/>
  <c r="AF20" i="43"/>
  <c r="M60" i="43" s="1"/>
  <c r="AN19" i="43"/>
  <c r="AK20" i="43"/>
  <c r="J75" i="43"/>
  <c r="AF35" i="43"/>
  <c r="M75" i="43" s="1"/>
  <c r="AN34" i="43"/>
  <c r="AO34" i="43" s="1"/>
  <c r="AT34" i="43" s="1"/>
  <c r="K74" i="43" s="1"/>
  <c r="AK38" i="43"/>
  <c r="AM36" i="43"/>
  <c r="AR36" i="43" s="1"/>
  <c r="G76" i="43" s="1"/>
  <c r="W23" i="42"/>
  <c r="AB23" i="42" s="1"/>
  <c r="Z23" i="42"/>
  <c r="X23" i="42"/>
  <c r="W17" i="42"/>
  <c r="AB17" i="42" s="1"/>
  <c r="W20" i="42"/>
  <c r="AB20" i="42" s="1"/>
  <c r="J75" i="42"/>
  <c r="AF35" i="42"/>
  <c r="M75" i="42" s="1"/>
  <c r="AN34" i="42"/>
  <c r="C79" i="42"/>
  <c r="AJ38" i="42"/>
  <c r="Y41" i="42"/>
  <c r="AC41" i="42" s="1"/>
  <c r="Y39" i="42"/>
  <c r="AC39" i="42" s="1"/>
  <c r="Y35" i="42"/>
  <c r="AC35" i="42" s="1"/>
  <c r="Y36" i="42"/>
  <c r="AC36" i="42" s="1"/>
  <c r="Y38" i="42"/>
  <c r="AC38" i="42" s="1"/>
  <c r="Y34" i="42"/>
  <c r="AC34" i="42" s="1"/>
  <c r="Y40" i="42"/>
  <c r="AC40" i="42" s="1"/>
  <c r="W18" i="42"/>
  <c r="AB18" i="42" s="1"/>
  <c r="W22" i="42"/>
  <c r="AB22" i="42" s="1"/>
  <c r="J77" i="42"/>
  <c r="AF37" i="42"/>
  <c r="M77" i="42" s="1"/>
  <c r="AN36" i="42"/>
  <c r="C74" i="42"/>
  <c r="AJ33" i="42"/>
  <c r="C72" i="42"/>
  <c r="AJ31" i="42"/>
  <c r="C70" i="42"/>
  <c r="AJ29" i="42"/>
  <c r="C67" i="42"/>
  <c r="AJ26" i="42"/>
  <c r="C65" i="42"/>
  <c r="C82" i="42"/>
  <c r="AP42" i="42"/>
  <c r="D82" i="42" s="1"/>
  <c r="AQ42" i="42"/>
  <c r="E82" i="42" s="1"/>
  <c r="AJ41" i="42"/>
  <c r="AK41" i="42" s="1"/>
  <c r="AA42" i="42"/>
  <c r="AE42" i="42" s="1"/>
  <c r="AA25" i="42"/>
  <c r="AE25" i="42" s="1"/>
  <c r="AA26" i="42"/>
  <c r="AE26" i="42" s="1"/>
  <c r="AA27" i="42"/>
  <c r="AE27" i="42" s="1"/>
  <c r="AA28" i="42"/>
  <c r="AE28" i="42" s="1"/>
  <c r="AA31" i="42"/>
  <c r="AE31" i="42" s="1"/>
  <c r="AA29" i="42"/>
  <c r="AE29" i="42" s="1"/>
  <c r="AA32" i="42"/>
  <c r="AE32" i="42" s="1"/>
  <c r="AA30" i="42"/>
  <c r="AE30" i="42" s="1"/>
  <c r="AA34" i="42"/>
  <c r="AE34" i="42" s="1"/>
  <c r="AA38" i="42"/>
  <c r="AE38" i="42" s="1"/>
  <c r="AN24" i="42"/>
  <c r="AL24" i="42"/>
  <c r="W24" i="42"/>
  <c r="AB24" i="42" s="1"/>
  <c r="Z24" i="42"/>
  <c r="X24" i="42"/>
  <c r="W7" i="42"/>
  <c r="AB7" i="42" s="1"/>
  <c r="W8" i="42"/>
  <c r="AB8" i="42" s="1"/>
  <c r="W9" i="42"/>
  <c r="AB9" i="42" s="1"/>
  <c r="W10" i="42"/>
  <c r="AB10" i="42" s="1"/>
  <c r="W11" i="42"/>
  <c r="AB11" i="42" s="1"/>
  <c r="W12" i="42"/>
  <c r="AB12" i="42" s="1"/>
  <c r="W14" i="42"/>
  <c r="AB14" i="42" s="1"/>
  <c r="W13" i="42"/>
  <c r="AB13" i="42" s="1"/>
  <c r="W15" i="42"/>
  <c r="AB15" i="42" s="1"/>
  <c r="AA39" i="42"/>
  <c r="AE39" i="42" s="1"/>
  <c r="W21" i="42"/>
  <c r="AB21" i="42" s="1"/>
  <c r="Y19" i="42"/>
  <c r="AC19" i="42" s="1"/>
  <c r="C76" i="42"/>
  <c r="AJ35" i="42"/>
  <c r="C81" i="42"/>
  <c r="AQ41" i="42"/>
  <c r="E81" i="42" s="1"/>
  <c r="AP41" i="42"/>
  <c r="D81" i="42" s="1"/>
  <c r="AJ40" i="42"/>
  <c r="AK40" i="42" s="1"/>
  <c r="AA41" i="42"/>
  <c r="AE41" i="42" s="1"/>
  <c r="AA36" i="42"/>
  <c r="AE36" i="42" s="1"/>
  <c r="Y37" i="42"/>
  <c r="AC37" i="42" s="1"/>
  <c r="C73" i="42"/>
  <c r="AJ32" i="42"/>
  <c r="W19" i="42"/>
  <c r="AB19" i="42" s="1"/>
  <c r="W16" i="42"/>
  <c r="AB16" i="42" s="1"/>
  <c r="AA22" i="42"/>
  <c r="AE22" i="42" s="1"/>
  <c r="AA21" i="42"/>
  <c r="AE21" i="42" s="1"/>
  <c r="C75" i="42"/>
  <c r="AJ34" i="42"/>
  <c r="AK34" i="42" s="1"/>
  <c r="AP34" i="42" s="1"/>
  <c r="D74" i="42" s="1"/>
  <c r="C71" i="42"/>
  <c r="AJ30" i="42"/>
  <c r="AK30" i="42" s="1"/>
  <c r="AP30" i="42" s="1"/>
  <c r="D70" i="42" s="1"/>
  <c r="C69" i="42"/>
  <c r="AJ28" i="42"/>
  <c r="AK28" i="42" s="1"/>
  <c r="AP28" i="42" s="1"/>
  <c r="D68" i="42" s="1"/>
  <c r="C68" i="42"/>
  <c r="AQ28" i="42"/>
  <c r="E68" i="42" s="1"/>
  <c r="AJ27" i="42"/>
  <c r="AK27" i="42" s="1"/>
  <c r="AP27" i="42" s="1"/>
  <c r="D67" i="42" s="1"/>
  <c r="C66" i="42"/>
  <c r="AJ25" i="42"/>
  <c r="AK25" i="42" s="1"/>
  <c r="AP25" i="42" s="1"/>
  <c r="D65" i="42" s="1"/>
  <c r="Y42" i="42"/>
  <c r="AC42" i="42" s="1"/>
  <c r="Y25" i="42"/>
  <c r="AC25" i="42" s="1"/>
  <c r="Y26" i="42"/>
  <c r="AC26" i="42" s="1"/>
  <c r="Y27" i="42"/>
  <c r="AC27" i="42" s="1"/>
  <c r="Y28" i="42"/>
  <c r="AC28" i="42" s="1"/>
  <c r="Y29" i="42"/>
  <c r="AC29" i="42" s="1"/>
  <c r="Y31" i="42"/>
  <c r="AC31" i="42" s="1"/>
  <c r="Y30" i="42"/>
  <c r="AC30" i="42" s="1"/>
  <c r="Y33" i="42"/>
  <c r="AC33" i="42" s="1"/>
  <c r="Y32" i="42"/>
  <c r="AC32" i="42" s="1"/>
  <c r="AA33" i="42"/>
  <c r="AE33" i="42" s="1"/>
  <c r="AA40" i="42"/>
  <c r="AE40" i="42" s="1"/>
  <c r="C57" i="41"/>
  <c r="AJ16" i="41"/>
  <c r="W41" i="41"/>
  <c r="AB41" i="41" s="1"/>
  <c r="Z41" i="41"/>
  <c r="X41" i="41"/>
  <c r="Z23" i="41"/>
  <c r="X23" i="41"/>
  <c r="W23" i="41"/>
  <c r="AB23" i="41" s="1"/>
  <c r="W20" i="41"/>
  <c r="AB20" i="41" s="1"/>
  <c r="W36" i="41"/>
  <c r="AB36" i="41" s="1"/>
  <c r="W18" i="41"/>
  <c r="AB18" i="41" s="1"/>
  <c r="W40" i="41"/>
  <c r="AB40" i="41" s="1"/>
  <c r="W39" i="41"/>
  <c r="AB39" i="41" s="1"/>
  <c r="W37" i="41"/>
  <c r="AB37" i="41" s="1"/>
  <c r="W21" i="41"/>
  <c r="AB21" i="41" s="1"/>
  <c r="W42" i="41"/>
  <c r="AB42" i="41" s="1"/>
  <c r="AN42" i="41"/>
  <c r="AL42" i="41"/>
  <c r="Z42" i="41"/>
  <c r="X42" i="41"/>
  <c r="W26" i="41"/>
  <c r="AB26" i="41" s="1"/>
  <c r="W25" i="41"/>
  <c r="AB25" i="41" s="1"/>
  <c r="W27" i="41"/>
  <c r="AB27" i="41" s="1"/>
  <c r="W28" i="41"/>
  <c r="AB28" i="41" s="1"/>
  <c r="W30" i="41"/>
  <c r="AB30" i="41" s="1"/>
  <c r="W29" i="41"/>
  <c r="AB29" i="41" s="1"/>
  <c r="W31" i="41"/>
  <c r="AB31" i="41" s="1"/>
  <c r="W32" i="41"/>
  <c r="AB32" i="41" s="1"/>
  <c r="W33" i="41"/>
  <c r="AB33" i="41" s="1"/>
  <c r="W34" i="41"/>
  <c r="AB34" i="41" s="1"/>
  <c r="AN24" i="41"/>
  <c r="AL24" i="41"/>
  <c r="Z24" i="41"/>
  <c r="X24" i="41"/>
  <c r="W24" i="41"/>
  <c r="AB24" i="41" s="1"/>
  <c r="W9" i="41"/>
  <c r="AB9" i="41" s="1"/>
  <c r="W7" i="41"/>
  <c r="AB7" i="41" s="1"/>
  <c r="W8" i="41"/>
  <c r="AB8" i="41" s="1"/>
  <c r="W11" i="41"/>
  <c r="AB11" i="41" s="1"/>
  <c r="W13" i="41"/>
  <c r="AB13" i="41" s="1"/>
  <c r="W10" i="41"/>
  <c r="AB10" i="41" s="1"/>
  <c r="W12" i="41"/>
  <c r="AB12" i="41" s="1"/>
  <c r="W15" i="41"/>
  <c r="AB15" i="41" s="1"/>
  <c r="W14" i="41"/>
  <c r="AB14" i="41" s="1"/>
  <c r="W16" i="41"/>
  <c r="AB16" i="41" s="1"/>
  <c r="Y36" i="41"/>
  <c r="AC36" i="41" s="1"/>
  <c r="Y39" i="41"/>
  <c r="AC39" i="41" s="1"/>
  <c r="W35" i="41"/>
  <c r="AB35" i="41" s="1"/>
  <c r="Y17" i="41"/>
  <c r="AC17" i="41" s="1"/>
  <c r="W19" i="41"/>
  <c r="AB19" i="41" s="1"/>
  <c r="W38" i="41"/>
  <c r="AB38" i="41" s="1"/>
  <c r="AA40" i="41"/>
  <c r="AE40" i="41" s="1"/>
  <c r="AA38" i="41"/>
  <c r="AE38" i="41" s="1"/>
  <c r="AA35" i="41"/>
  <c r="AE35" i="41" s="1"/>
  <c r="W22" i="41"/>
  <c r="AB22" i="41" s="1"/>
  <c r="AA22" i="41"/>
  <c r="AE22" i="41" s="1"/>
  <c r="AA16" i="41"/>
  <c r="AE16" i="41" s="1"/>
  <c r="AA19" i="41"/>
  <c r="AE19" i="41" s="1"/>
  <c r="AA20" i="41"/>
  <c r="AE20" i="41" s="1"/>
  <c r="Z22" i="40"/>
  <c r="X22" i="40"/>
  <c r="Z40" i="40"/>
  <c r="X40" i="40"/>
  <c r="V23" i="40"/>
  <c r="U24" i="40"/>
  <c r="V24" i="40" s="1"/>
  <c r="V41" i="40"/>
  <c r="U42" i="40"/>
  <c r="V42" i="40" s="1"/>
  <c r="U22" i="39"/>
  <c r="V21" i="39"/>
  <c r="Z39" i="39"/>
  <c r="X39" i="39"/>
  <c r="Z20" i="39"/>
  <c r="X20" i="39"/>
  <c r="V40" i="39"/>
  <c r="U41" i="39"/>
  <c r="U40" i="38"/>
  <c r="V39" i="38"/>
  <c r="U22" i="38"/>
  <c r="V21" i="38"/>
  <c r="Z38" i="38"/>
  <c r="X38" i="38"/>
  <c r="Z20" i="38"/>
  <c r="X20" i="38"/>
  <c r="Z19" i="37"/>
  <c r="X19" i="37"/>
  <c r="Z37" i="37"/>
  <c r="X37" i="37"/>
  <c r="V20" i="37"/>
  <c r="U21" i="37"/>
  <c r="U39" i="37"/>
  <c r="V38" i="37"/>
  <c r="U39" i="36"/>
  <c r="V38" i="36"/>
  <c r="Z18" i="36"/>
  <c r="X18" i="36"/>
  <c r="X37" i="36"/>
  <c r="Z37" i="36"/>
  <c r="U20" i="36"/>
  <c r="V19" i="36"/>
  <c r="Z16" i="35"/>
  <c r="X16" i="35"/>
  <c r="Z35" i="35"/>
  <c r="X35" i="35"/>
  <c r="U18" i="35"/>
  <c r="V17" i="35"/>
  <c r="V36" i="35"/>
  <c r="U37" i="35"/>
  <c r="Z16" i="34"/>
  <c r="X16" i="34"/>
  <c r="Z34" i="34"/>
  <c r="X34" i="34"/>
  <c r="U18" i="34"/>
  <c r="V17" i="34"/>
  <c r="U36" i="34"/>
  <c r="V35" i="34"/>
  <c r="U16" i="33"/>
  <c r="V15" i="33"/>
  <c r="V34" i="33"/>
  <c r="U35" i="33"/>
  <c r="Z14" i="33"/>
  <c r="X14" i="33"/>
  <c r="Z33" i="33"/>
  <c r="X33" i="33"/>
  <c r="Z13" i="32"/>
  <c r="X13" i="32"/>
  <c r="U15" i="32"/>
  <c r="V14" i="32"/>
  <c r="V33" i="32"/>
  <c r="U34" i="32"/>
  <c r="Z32" i="32"/>
  <c r="X32" i="32"/>
  <c r="Z31" i="31"/>
  <c r="X31" i="31"/>
  <c r="Z13" i="31"/>
  <c r="X13" i="31"/>
  <c r="V32" i="31"/>
  <c r="U33" i="31"/>
  <c r="U15" i="31"/>
  <c r="V14" i="31"/>
  <c r="U13" i="30"/>
  <c r="V12" i="30"/>
  <c r="X11" i="30"/>
  <c r="Z11" i="30"/>
  <c r="V31" i="30"/>
  <c r="U32" i="30"/>
  <c r="Z30" i="30"/>
  <c r="X30" i="30"/>
  <c r="Z29" i="29"/>
  <c r="X29" i="29"/>
  <c r="Z11" i="29"/>
  <c r="X11" i="29"/>
  <c r="V30" i="29"/>
  <c r="U31" i="29"/>
  <c r="V12" i="29"/>
  <c r="U13" i="29"/>
  <c r="U12" i="28"/>
  <c r="V11" i="28"/>
  <c r="Z10" i="28"/>
  <c r="X10" i="28"/>
  <c r="V29" i="28"/>
  <c r="U30" i="28"/>
  <c r="Z28" i="28"/>
  <c r="X28" i="28"/>
  <c r="V10" i="27"/>
  <c r="U11" i="27"/>
  <c r="Z27" i="27"/>
  <c r="X27" i="27"/>
  <c r="U29" i="27"/>
  <c r="V28" i="27"/>
  <c r="Z9" i="27"/>
  <c r="X9" i="27"/>
  <c r="X7" i="26"/>
  <c r="Z7" i="26"/>
  <c r="V27" i="26"/>
  <c r="U28" i="26"/>
  <c r="Z26" i="26"/>
  <c r="X26" i="26"/>
  <c r="U9" i="26"/>
  <c r="V8" i="26"/>
  <c r="V26" i="25"/>
  <c r="U27" i="25"/>
  <c r="Z7" i="25"/>
  <c r="X7" i="25"/>
  <c r="U9" i="25"/>
  <c r="V8" i="25"/>
  <c r="AM42" i="25"/>
  <c r="Z25" i="25"/>
  <c r="X25" i="25"/>
  <c r="U8" i="24"/>
  <c r="AH7" i="24"/>
  <c r="V7" i="24"/>
  <c r="AM24" i="24"/>
  <c r="AI24" i="24"/>
  <c r="AO24" i="24" s="1"/>
  <c r="R25" i="24"/>
  <c r="T25" i="24" s="1"/>
  <c r="R42" i="24"/>
  <c r="AK42" i="24" s="1"/>
  <c r="AM42" i="24"/>
  <c r="AI42" i="24"/>
  <c r="AH42" i="23"/>
  <c r="S42" i="23"/>
  <c r="AI42" i="23" s="1"/>
  <c r="Q42" i="23"/>
  <c r="P42" i="23"/>
  <c r="R42" i="23" s="1"/>
  <c r="S41" i="23"/>
  <c r="AI41" i="23" s="1"/>
  <c r="Q41" i="23"/>
  <c r="P41" i="23"/>
  <c r="O41" i="23"/>
  <c r="S40" i="23"/>
  <c r="AI40" i="23" s="1"/>
  <c r="Q40" i="23"/>
  <c r="P40" i="23"/>
  <c r="R40" i="23" s="1"/>
  <c r="T40" i="23" s="1"/>
  <c r="AH40" i="23" s="1"/>
  <c r="O40" i="23"/>
  <c r="S39" i="23"/>
  <c r="AI39" i="23" s="1"/>
  <c r="Q39" i="23"/>
  <c r="P39" i="23"/>
  <c r="O39" i="23"/>
  <c r="S38" i="23"/>
  <c r="AI38" i="23" s="1"/>
  <c r="Q38" i="23"/>
  <c r="P38" i="23"/>
  <c r="R38" i="23" s="1"/>
  <c r="T38" i="23" s="1"/>
  <c r="AH38" i="23" s="1"/>
  <c r="O38" i="23"/>
  <c r="S37" i="23"/>
  <c r="AI37" i="23" s="1"/>
  <c r="Q37" i="23"/>
  <c r="P37" i="23"/>
  <c r="O37" i="23"/>
  <c r="S36" i="23"/>
  <c r="AI36" i="23" s="1"/>
  <c r="Q36" i="23"/>
  <c r="P36" i="23"/>
  <c r="R36" i="23" s="1"/>
  <c r="T36" i="23" s="1"/>
  <c r="AH36" i="23" s="1"/>
  <c r="O36" i="23"/>
  <c r="S35" i="23"/>
  <c r="AI35" i="23" s="1"/>
  <c r="Q35" i="23"/>
  <c r="P35" i="23"/>
  <c r="O35" i="23"/>
  <c r="S34" i="23"/>
  <c r="AI34" i="23" s="1"/>
  <c r="Q34" i="23"/>
  <c r="P34" i="23"/>
  <c r="R34" i="23" s="1"/>
  <c r="T34" i="23" s="1"/>
  <c r="AH34" i="23" s="1"/>
  <c r="O34" i="23"/>
  <c r="S33" i="23"/>
  <c r="AI33" i="23" s="1"/>
  <c r="Q33" i="23"/>
  <c r="P33" i="23"/>
  <c r="O33" i="23"/>
  <c r="S32" i="23"/>
  <c r="AI32" i="23" s="1"/>
  <c r="Q32" i="23"/>
  <c r="P32" i="23"/>
  <c r="R32" i="23" s="1"/>
  <c r="T32" i="23" s="1"/>
  <c r="AH32" i="23" s="1"/>
  <c r="O32" i="23"/>
  <c r="S31" i="23"/>
  <c r="AI31" i="23" s="1"/>
  <c r="Q31" i="23"/>
  <c r="P31" i="23"/>
  <c r="O31" i="23"/>
  <c r="S30" i="23"/>
  <c r="AI30" i="23" s="1"/>
  <c r="Q30" i="23"/>
  <c r="P30" i="23"/>
  <c r="R30" i="23" s="1"/>
  <c r="T30" i="23" s="1"/>
  <c r="AH30" i="23" s="1"/>
  <c r="O30" i="23"/>
  <c r="S29" i="23"/>
  <c r="AI29" i="23" s="1"/>
  <c r="Q29" i="23"/>
  <c r="P29" i="23"/>
  <c r="O29" i="23"/>
  <c r="S28" i="23"/>
  <c r="AI28" i="23" s="1"/>
  <c r="Q28" i="23"/>
  <c r="P28" i="23"/>
  <c r="R28" i="23" s="1"/>
  <c r="T28" i="23" s="1"/>
  <c r="AH28" i="23" s="1"/>
  <c r="O28" i="23"/>
  <c r="AH27" i="23"/>
  <c r="S27" i="23"/>
  <c r="AI27" i="23" s="1"/>
  <c r="Q27" i="23"/>
  <c r="P27" i="23"/>
  <c r="O27" i="23"/>
  <c r="AH26" i="23"/>
  <c r="S26" i="23"/>
  <c r="AI26" i="23" s="1"/>
  <c r="Q26" i="23"/>
  <c r="P26" i="23"/>
  <c r="R26" i="23" s="1"/>
  <c r="T26" i="23" s="1"/>
  <c r="O26" i="23"/>
  <c r="S25" i="23"/>
  <c r="AI25" i="23" s="1"/>
  <c r="Q25" i="23"/>
  <c r="P25" i="23"/>
  <c r="R25" i="23" s="1"/>
  <c r="T25" i="23" s="1"/>
  <c r="O25" i="23"/>
  <c r="AH24" i="23"/>
  <c r="S24" i="23"/>
  <c r="AI24" i="23" s="1"/>
  <c r="Q24" i="23"/>
  <c r="P24" i="23"/>
  <c r="R24" i="23" s="1"/>
  <c r="AK24" i="23" s="1"/>
  <c r="AI23" i="23"/>
  <c r="S23" i="23"/>
  <c r="Q23" i="23"/>
  <c r="P23" i="23"/>
  <c r="R23" i="23" s="1"/>
  <c r="T23" i="23" s="1"/>
  <c r="AH23" i="23" s="1"/>
  <c r="O23" i="23"/>
  <c r="AI22" i="23"/>
  <c r="S22" i="23"/>
  <c r="Q22" i="23"/>
  <c r="P22" i="23"/>
  <c r="R22" i="23" s="1"/>
  <c r="T22" i="23" s="1"/>
  <c r="AH22" i="23" s="1"/>
  <c r="O22" i="23"/>
  <c r="AI21" i="23"/>
  <c r="S21" i="23"/>
  <c r="Q21" i="23"/>
  <c r="P21" i="23"/>
  <c r="R21" i="23" s="1"/>
  <c r="T21" i="23" s="1"/>
  <c r="AH21" i="23" s="1"/>
  <c r="O21" i="23"/>
  <c r="AI20" i="23"/>
  <c r="S20" i="23"/>
  <c r="Q20" i="23"/>
  <c r="P20" i="23"/>
  <c r="R20" i="23" s="1"/>
  <c r="T20" i="23" s="1"/>
  <c r="AH20" i="23" s="1"/>
  <c r="O20" i="23"/>
  <c r="AI19" i="23"/>
  <c r="S19" i="23"/>
  <c r="Q19" i="23"/>
  <c r="P19" i="23"/>
  <c r="R19" i="23" s="1"/>
  <c r="T19" i="23" s="1"/>
  <c r="AH19" i="23" s="1"/>
  <c r="O19" i="23"/>
  <c r="AI18" i="23"/>
  <c r="S18" i="23"/>
  <c r="Q18" i="23"/>
  <c r="P18" i="23"/>
  <c r="R18" i="23" s="1"/>
  <c r="T18" i="23" s="1"/>
  <c r="AH18" i="23" s="1"/>
  <c r="O18" i="23"/>
  <c r="AI17" i="23"/>
  <c r="S17" i="23"/>
  <c r="Q17" i="23"/>
  <c r="P17" i="23"/>
  <c r="R17" i="23" s="1"/>
  <c r="T17" i="23" s="1"/>
  <c r="AH17" i="23" s="1"/>
  <c r="O17" i="23"/>
  <c r="AI16" i="23"/>
  <c r="S16" i="23"/>
  <c r="Q16" i="23"/>
  <c r="P16" i="23"/>
  <c r="R16" i="23" s="1"/>
  <c r="T16" i="23" s="1"/>
  <c r="AH16" i="23" s="1"/>
  <c r="O16" i="23"/>
  <c r="AI15" i="23"/>
  <c r="S15" i="23"/>
  <c r="Q15" i="23"/>
  <c r="P15" i="23"/>
  <c r="R15" i="23" s="1"/>
  <c r="T15" i="23" s="1"/>
  <c r="AH15" i="23" s="1"/>
  <c r="O15" i="23"/>
  <c r="AI14" i="23"/>
  <c r="S14" i="23"/>
  <c r="Q14" i="23"/>
  <c r="P14" i="23"/>
  <c r="R14" i="23" s="1"/>
  <c r="T14" i="23" s="1"/>
  <c r="AH14" i="23" s="1"/>
  <c r="O14" i="23"/>
  <c r="AI13" i="23"/>
  <c r="S13" i="23"/>
  <c r="Q13" i="23"/>
  <c r="P13" i="23"/>
  <c r="R13" i="23" s="1"/>
  <c r="T13" i="23" s="1"/>
  <c r="AH13" i="23" s="1"/>
  <c r="O13" i="23"/>
  <c r="AI12" i="23"/>
  <c r="AH12" i="23"/>
  <c r="S12" i="23"/>
  <c r="Q12" i="23"/>
  <c r="P12" i="23"/>
  <c r="R12" i="23" s="1"/>
  <c r="T12" i="23" s="1"/>
  <c r="O12" i="23"/>
  <c r="AI11" i="23"/>
  <c r="S11" i="23"/>
  <c r="Q11" i="23"/>
  <c r="P11" i="23"/>
  <c r="R11" i="23" s="1"/>
  <c r="T11" i="23" s="1"/>
  <c r="AH11" i="23" s="1"/>
  <c r="O11" i="23"/>
  <c r="AI10" i="23"/>
  <c r="S10" i="23"/>
  <c r="Q10" i="23"/>
  <c r="P10" i="23"/>
  <c r="R10" i="23" s="1"/>
  <c r="T10" i="23" s="1"/>
  <c r="AH10" i="23" s="1"/>
  <c r="O10" i="23"/>
  <c r="AI9" i="23"/>
  <c r="AH9" i="23"/>
  <c r="S9" i="23"/>
  <c r="Q9" i="23"/>
  <c r="P9" i="23"/>
  <c r="R9" i="23" s="1"/>
  <c r="T9" i="23" s="1"/>
  <c r="O9" i="23"/>
  <c r="AI8" i="23"/>
  <c r="S8" i="23"/>
  <c r="Q8" i="23"/>
  <c r="P8" i="23"/>
  <c r="R8" i="23" s="1"/>
  <c r="T8" i="23" s="1"/>
  <c r="AH8" i="23" s="1"/>
  <c r="O8" i="23"/>
  <c r="S7" i="23"/>
  <c r="AI7" i="23" s="1"/>
  <c r="Q7" i="23"/>
  <c r="P7" i="23"/>
  <c r="R7" i="23" s="1"/>
  <c r="T7" i="23" s="1"/>
  <c r="O7" i="23"/>
  <c r="AT10" i="45" l="1"/>
  <c r="K50" i="45" s="1"/>
  <c r="AU10" i="45"/>
  <c r="L50" i="45" s="1"/>
  <c r="AS17" i="45"/>
  <c r="H57" i="45" s="1"/>
  <c r="AR17" i="45"/>
  <c r="G57" i="45" s="1"/>
  <c r="AR22" i="45"/>
  <c r="G62" i="45" s="1"/>
  <c r="AS22" i="45"/>
  <c r="H62" i="45" s="1"/>
  <c r="AR10" i="45"/>
  <c r="G50" i="45" s="1"/>
  <c r="AS10" i="45"/>
  <c r="H50" i="45" s="1"/>
  <c r="AT16" i="45"/>
  <c r="K56" i="45" s="1"/>
  <c r="AU16" i="45"/>
  <c r="L56" i="45" s="1"/>
  <c r="AU8" i="45"/>
  <c r="L48" i="45" s="1"/>
  <c r="AT8" i="45"/>
  <c r="K48" i="45" s="1"/>
  <c r="AS13" i="45"/>
  <c r="H53" i="45" s="1"/>
  <c r="AR13" i="45"/>
  <c r="G53" i="45" s="1"/>
  <c r="AU20" i="45"/>
  <c r="L60" i="45" s="1"/>
  <c r="AT20" i="45"/>
  <c r="K60" i="45" s="1"/>
  <c r="AT13" i="45"/>
  <c r="K53" i="45" s="1"/>
  <c r="AU13" i="45"/>
  <c r="L53" i="45" s="1"/>
  <c r="AR19" i="45"/>
  <c r="G59" i="45" s="1"/>
  <c r="AS19" i="45"/>
  <c r="H59" i="45" s="1"/>
  <c r="AS8" i="45"/>
  <c r="H48" i="45" s="1"/>
  <c r="AR8" i="45"/>
  <c r="G48" i="45" s="1"/>
  <c r="AR14" i="45"/>
  <c r="G54" i="45" s="1"/>
  <c r="AS14" i="45"/>
  <c r="H54" i="45" s="1"/>
  <c r="AU11" i="45"/>
  <c r="L51" i="45" s="1"/>
  <c r="AT11" i="45"/>
  <c r="K51" i="45" s="1"/>
  <c r="AT15" i="45"/>
  <c r="K55" i="45" s="1"/>
  <c r="AU15" i="45"/>
  <c r="L55" i="45" s="1"/>
  <c r="AR11" i="45"/>
  <c r="G51" i="45" s="1"/>
  <c r="AS11" i="45"/>
  <c r="H51" i="45" s="1"/>
  <c r="AT18" i="45"/>
  <c r="K58" i="45" s="1"/>
  <c r="AU18" i="45"/>
  <c r="L58" i="45" s="1"/>
  <c r="AS12" i="45"/>
  <c r="H52" i="45" s="1"/>
  <c r="AR12" i="45"/>
  <c r="G52" i="45" s="1"/>
  <c r="AU19" i="45"/>
  <c r="L59" i="45" s="1"/>
  <c r="AT19" i="45"/>
  <c r="K59" i="45" s="1"/>
  <c r="AT22" i="45"/>
  <c r="K62" i="45" s="1"/>
  <c r="AU22" i="45"/>
  <c r="L62" i="45" s="1"/>
  <c r="AT14" i="45"/>
  <c r="K54" i="45" s="1"/>
  <c r="AU14" i="45"/>
  <c r="L54" i="45" s="1"/>
  <c r="AS20" i="45"/>
  <c r="H60" i="45" s="1"/>
  <c r="AR20" i="45"/>
  <c r="G60" i="45" s="1"/>
  <c r="AS18" i="45"/>
  <c r="H58" i="45" s="1"/>
  <c r="AR18" i="45"/>
  <c r="G58" i="45" s="1"/>
  <c r="AR7" i="45"/>
  <c r="G47" i="45" s="1"/>
  <c r="AS7" i="45"/>
  <c r="H47" i="45" s="1"/>
  <c r="AR16" i="45"/>
  <c r="G56" i="45" s="1"/>
  <c r="AS16" i="45"/>
  <c r="H56" i="45" s="1"/>
  <c r="AT7" i="45"/>
  <c r="K47" i="45" s="1"/>
  <c r="AU7" i="45"/>
  <c r="L47" i="45" s="1"/>
  <c r="AR21" i="45"/>
  <c r="G61" i="45" s="1"/>
  <c r="AS21" i="45"/>
  <c r="H61" i="45" s="1"/>
  <c r="AT21" i="45"/>
  <c r="K61" i="45" s="1"/>
  <c r="AU21" i="45"/>
  <c r="L61" i="45" s="1"/>
  <c r="AT12" i="45"/>
  <c r="K52" i="45" s="1"/>
  <c r="AU12" i="45"/>
  <c r="L52" i="45" s="1"/>
  <c r="AR15" i="45"/>
  <c r="G55" i="45" s="1"/>
  <c r="AS15" i="45"/>
  <c r="H55" i="45" s="1"/>
  <c r="AS9" i="45"/>
  <c r="H49" i="45" s="1"/>
  <c r="AR9" i="45"/>
  <c r="G49" i="45" s="1"/>
  <c r="AT17" i="45"/>
  <c r="K57" i="45" s="1"/>
  <c r="AU17" i="45"/>
  <c r="L57" i="45" s="1"/>
  <c r="AT9" i="45"/>
  <c r="K49" i="45" s="1"/>
  <c r="AU9" i="45"/>
  <c r="L49" i="45" s="1"/>
  <c r="AS31" i="44"/>
  <c r="H71" i="44" s="1"/>
  <c r="AR31" i="44"/>
  <c r="G71" i="44" s="1"/>
  <c r="AS37" i="44"/>
  <c r="H77" i="44" s="1"/>
  <c r="AR37" i="44"/>
  <c r="G77" i="44" s="1"/>
  <c r="AU39" i="44"/>
  <c r="L79" i="44" s="1"/>
  <c r="AT39" i="44"/>
  <c r="K79" i="44" s="1"/>
  <c r="AU26" i="44"/>
  <c r="L66" i="44" s="1"/>
  <c r="AT26" i="44"/>
  <c r="K66" i="44" s="1"/>
  <c r="AM7" i="44"/>
  <c r="AM10" i="44"/>
  <c r="AP20" i="44"/>
  <c r="D60" i="44" s="1"/>
  <c r="AQ20" i="44"/>
  <c r="E60" i="44" s="1"/>
  <c r="AU34" i="44"/>
  <c r="L74" i="44" s="1"/>
  <c r="AT34" i="44"/>
  <c r="K74" i="44" s="1"/>
  <c r="AS28" i="44"/>
  <c r="H68" i="44" s="1"/>
  <c r="AR28" i="44"/>
  <c r="G68" i="44" s="1"/>
  <c r="AT20" i="44"/>
  <c r="K60" i="44" s="1"/>
  <c r="AU20" i="44"/>
  <c r="L60" i="44" s="1"/>
  <c r="AU21" i="44"/>
  <c r="L61" i="44" s="1"/>
  <c r="AS35" i="44"/>
  <c r="H75" i="44" s="1"/>
  <c r="AR35" i="44"/>
  <c r="G75" i="44" s="1"/>
  <c r="AR22" i="44"/>
  <c r="G62" i="44" s="1"/>
  <c r="AU31" i="44"/>
  <c r="L71" i="44" s="1"/>
  <c r="AT31" i="44"/>
  <c r="K71" i="44" s="1"/>
  <c r="AO7" i="44"/>
  <c r="AO11" i="44"/>
  <c r="AU35" i="44"/>
  <c r="L75" i="44" s="1"/>
  <c r="AT35" i="44"/>
  <c r="K75" i="44" s="1"/>
  <c r="AO17" i="44"/>
  <c r="AS30" i="44"/>
  <c r="H70" i="44" s="1"/>
  <c r="AR30" i="44"/>
  <c r="G70" i="44" s="1"/>
  <c r="AM19" i="44"/>
  <c r="AM18" i="44"/>
  <c r="AU32" i="44"/>
  <c r="L72" i="44" s="1"/>
  <c r="AT32" i="44"/>
  <c r="K72" i="44" s="1"/>
  <c r="AU25" i="44"/>
  <c r="L65" i="44" s="1"/>
  <c r="AT25" i="44"/>
  <c r="K65" i="44" s="1"/>
  <c r="AP12" i="44"/>
  <c r="D52" i="44" s="1"/>
  <c r="AQ12" i="44"/>
  <c r="E52" i="44" s="1"/>
  <c r="AQ10" i="44"/>
  <c r="E50" i="44" s="1"/>
  <c r="AP10" i="44"/>
  <c r="D50" i="44" s="1"/>
  <c r="AM9" i="44"/>
  <c r="AM11" i="44"/>
  <c r="AU38" i="44"/>
  <c r="L78" i="44" s="1"/>
  <c r="AT38" i="44"/>
  <c r="K78" i="44" s="1"/>
  <c r="AO19" i="44"/>
  <c r="AS29" i="44"/>
  <c r="H69" i="44" s="1"/>
  <c r="AR29" i="44"/>
  <c r="G69" i="44" s="1"/>
  <c r="AU22" i="44"/>
  <c r="L62" i="44" s="1"/>
  <c r="AT22" i="44"/>
  <c r="K62" i="44" s="1"/>
  <c r="AM14" i="44"/>
  <c r="AU27" i="44"/>
  <c r="L67" i="44" s="1"/>
  <c r="AT27" i="44"/>
  <c r="K67" i="44" s="1"/>
  <c r="AO10" i="44"/>
  <c r="AO14" i="44"/>
  <c r="AS38" i="44"/>
  <c r="H78" i="44" s="1"/>
  <c r="AR38" i="44"/>
  <c r="G78" i="44" s="1"/>
  <c r="AR34" i="44"/>
  <c r="G74" i="44" s="1"/>
  <c r="AS34" i="44"/>
  <c r="H74" i="44" s="1"/>
  <c r="AS25" i="44"/>
  <c r="H65" i="44" s="1"/>
  <c r="AR25" i="44"/>
  <c r="G65" i="44" s="1"/>
  <c r="AM20" i="44"/>
  <c r="AM15" i="44"/>
  <c r="AT30" i="44"/>
  <c r="K70" i="44" s="1"/>
  <c r="AU30" i="44"/>
  <c r="L70" i="44" s="1"/>
  <c r="AM8" i="44"/>
  <c r="AM12" i="44"/>
  <c r="AO16" i="44"/>
  <c r="AS32" i="44"/>
  <c r="H72" i="44" s="1"/>
  <c r="AR32" i="44"/>
  <c r="G72" i="44" s="1"/>
  <c r="AU37" i="44"/>
  <c r="L77" i="44" s="1"/>
  <c r="AT37" i="44"/>
  <c r="K77" i="44" s="1"/>
  <c r="AM21" i="44"/>
  <c r="AU28" i="44"/>
  <c r="L68" i="44" s="1"/>
  <c r="AT28" i="44"/>
  <c r="K68" i="44" s="1"/>
  <c r="AO12" i="44"/>
  <c r="AO13" i="44"/>
  <c r="AS33" i="44"/>
  <c r="H73" i="44" s="1"/>
  <c r="AR33" i="44"/>
  <c r="G73" i="44" s="1"/>
  <c r="AS27" i="44"/>
  <c r="H67" i="44" s="1"/>
  <c r="AR27" i="44"/>
  <c r="G67" i="44" s="1"/>
  <c r="AQ14" i="44"/>
  <c r="E54" i="44" s="1"/>
  <c r="AP14" i="44"/>
  <c r="D54" i="44" s="1"/>
  <c r="AM17" i="44"/>
  <c r="AQ22" i="44"/>
  <c r="E62" i="44" s="1"/>
  <c r="AP22" i="44"/>
  <c r="D62" i="44" s="1"/>
  <c r="AU29" i="44"/>
  <c r="L69" i="44" s="1"/>
  <c r="AT29" i="44"/>
  <c r="K69" i="44" s="1"/>
  <c r="AP17" i="44"/>
  <c r="D57" i="44" s="1"/>
  <c r="AQ17" i="44"/>
  <c r="E57" i="44" s="1"/>
  <c r="AQ9" i="44"/>
  <c r="E49" i="44" s="1"/>
  <c r="AP9" i="44"/>
  <c r="D49" i="44" s="1"/>
  <c r="AQ7" i="44"/>
  <c r="E47" i="44" s="1"/>
  <c r="AP7" i="44"/>
  <c r="D47" i="44" s="1"/>
  <c r="AM13" i="44"/>
  <c r="AM16" i="44"/>
  <c r="AQ18" i="44"/>
  <c r="E58" i="44" s="1"/>
  <c r="AP18" i="44"/>
  <c r="D58" i="44" s="1"/>
  <c r="AS36" i="44"/>
  <c r="H76" i="44" s="1"/>
  <c r="AR36" i="44"/>
  <c r="G76" i="44" s="1"/>
  <c r="AS26" i="44"/>
  <c r="H66" i="44" s="1"/>
  <c r="AR26" i="44"/>
  <c r="G66" i="44" s="1"/>
  <c r="AO18" i="44"/>
  <c r="AU33" i="44"/>
  <c r="L73" i="44" s="1"/>
  <c r="AT33" i="44"/>
  <c r="K73" i="44" s="1"/>
  <c r="AQ13" i="44"/>
  <c r="E53" i="44" s="1"/>
  <c r="AP13" i="44"/>
  <c r="D53" i="44" s="1"/>
  <c r="AO8" i="44"/>
  <c r="AO9" i="44"/>
  <c r="AO15" i="44"/>
  <c r="AP20" i="43"/>
  <c r="D60" i="43" s="1"/>
  <c r="AQ20" i="43"/>
  <c r="E60" i="43" s="1"/>
  <c r="AO32" i="43"/>
  <c r="AP27" i="43"/>
  <c r="D67" i="43" s="1"/>
  <c r="AQ27" i="43"/>
  <c r="E67" i="43" s="1"/>
  <c r="AP26" i="43"/>
  <c r="D66" i="43" s="1"/>
  <c r="AQ26" i="43"/>
  <c r="E66" i="43" s="1"/>
  <c r="AS23" i="43"/>
  <c r="H63" i="43" s="1"/>
  <c r="AR23" i="43"/>
  <c r="G63" i="43" s="1"/>
  <c r="AM9" i="43"/>
  <c r="AM13" i="43"/>
  <c r="AM15" i="43"/>
  <c r="AM22" i="43"/>
  <c r="AP37" i="43"/>
  <c r="D77" i="43" s="1"/>
  <c r="AQ37" i="43"/>
  <c r="E77" i="43" s="1"/>
  <c r="AO17" i="43"/>
  <c r="AO26" i="43"/>
  <c r="AO31" i="43"/>
  <c r="AP14" i="43"/>
  <c r="D54" i="43" s="1"/>
  <c r="AQ14" i="43"/>
  <c r="E54" i="43" s="1"/>
  <c r="AO7" i="43"/>
  <c r="AO10" i="43"/>
  <c r="AM39" i="43"/>
  <c r="AS40" i="43"/>
  <c r="H80" i="43" s="1"/>
  <c r="AO35" i="43"/>
  <c r="AT40" i="43"/>
  <c r="K80" i="43" s="1"/>
  <c r="AO15" i="43"/>
  <c r="AM26" i="43"/>
  <c r="AR28" i="43"/>
  <c r="G68" i="43" s="1"/>
  <c r="AM29" i="43"/>
  <c r="AM32" i="43"/>
  <c r="AQ13" i="43"/>
  <c r="E53" i="43" s="1"/>
  <c r="AP13" i="43"/>
  <c r="D53" i="43" s="1"/>
  <c r="AP9" i="43"/>
  <c r="D49" i="43" s="1"/>
  <c r="AQ9" i="43"/>
  <c r="E49" i="43" s="1"/>
  <c r="AQ7" i="43"/>
  <c r="E47" i="43" s="1"/>
  <c r="AP7" i="43"/>
  <c r="D47" i="43" s="1"/>
  <c r="AM10" i="43"/>
  <c r="AM14" i="43"/>
  <c r="AM21" i="43"/>
  <c r="AM35" i="43"/>
  <c r="AS36" i="43"/>
  <c r="H76" i="43" s="1"/>
  <c r="AT37" i="43"/>
  <c r="K77" i="43" s="1"/>
  <c r="AO33" i="43"/>
  <c r="AU34" i="43"/>
  <c r="L74" i="43" s="1"/>
  <c r="AO14" i="43"/>
  <c r="AO25" i="43"/>
  <c r="AO28" i="43"/>
  <c r="AO9" i="43"/>
  <c r="AO11" i="43"/>
  <c r="AM17" i="43"/>
  <c r="AT21" i="43"/>
  <c r="K61" i="43" s="1"/>
  <c r="AP38" i="43"/>
  <c r="D78" i="43" s="1"/>
  <c r="AQ38" i="43"/>
  <c r="E78" i="43" s="1"/>
  <c r="AO16" i="43"/>
  <c r="AO19" i="43"/>
  <c r="AQ33" i="43"/>
  <c r="E73" i="43" s="1"/>
  <c r="AP33" i="43"/>
  <c r="D73" i="43" s="1"/>
  <c r="AQ29" i="43"/>
  <c r="E69" i="43" s="1"/>
  <c r="AP29" i="43"/>
  <c r="D69" i="43" s="1"/>
  <c r="AM25" i="43"/>
  <c r="AM30" i="43"/>
  <c r="AP34" i="43"/>
  <c r="D74" i="43" s="1"/>
  <c r="AQ34" i="43"/>
  <c r="E74" i="43" s="1"/>
  <c r="AM7" i="43"/>
  <c r="AM11" i="43"/>
  <c r="AP39" i="43"/>
  <c r="D79" i="43" s="1"/>
  <c r="AQ39" i="43"/>
  <c r="E79" i="43" s="1"/>
  <c r="AR16" i="43"/>
  <c r="G56" i="43" s="1"/>
  <c r="AM19" i="43"/>
  <c r="AQ32" i="43"/>
  <c r="E72" i="43" s="1"/>
  <c r="AP32" i="43"/>
  <c r="D72" i="43" s="1"/>
  <c r="AQ36" i="43"/>
  <c r="E76" i="43" s="1"/>
  <c r="AP36" i="43"/>
  <c r="D76" i="43" s="1"/>
  <c r="AQ25" i="43"/>
  <c r="E65" i="43" s="1"/>
  <c r="AP25" i="43"/>
  <c r="D65" i="43" s="1"/>
  <c r="AO27" i="43"/>
  <c r="AO18" i="43"/>
  <c r="AT23" i="43"/>
  <c r="K63" i="43" s="1"/>
  <c r="AU23" i="43"/>
  <c r="L63" i="43" s="1"/>
  <c r="AO8" i="43"/>
  <c r="AO13" i="43"/>
  <c r="AM18" i="43"/>
  <c r="AO38" i="43"/>
  <c r="AO22" i="43"/>
  <c r="AO39" i="43"/>
  <c r="AM27" i="43"/>
  <c r="AM31" i="43"/>
  <c r="AR33" i="43"/>
  <c r="G73" i="43" s="1"/>
  <c r="AM38" i="43"/>
  <c r="AQ16" i="43"/>
  <c r="E56" i="43" s="1"/>
  <c r="AP16" i="43"/>
  <c r="D56" i="43" s="1"/>
  <c r="AQ11" i="43"/>
  <c r="E51" i="43" s="1"/>
  <c r="AP11" i="43"/>
  <c r="D51" i="43" s="1"/>
  <c r="AM8" i="43"/>
  <c r="AM12" i="43"/>
  <c r="AQ35" i="43"/>
  <c r="E75" i="43" s="1"/>
  <c r="AP35" i="43"/>
  <c r="D75" i="43" s="1"/>
  <c r="AM34" i="43"/>
  <c r="AO36" i="43"/>
  <c r="AM20" i="43"/>
  <c r="AO29" i="43"/>
  <c r="AO30" i="43"/>
  <c r="AO12" i="43"/>
  <c r="AM37" i="43"/>
  <c r="AO20" i="43"/>
  <c r="J80" i="42"/>
  <c r="AF40" i="42"/>
  <c r="M80" i="42" s="1"/>
  <c r="AN39" i="42"/>
  <c r="F72" i="42"/>
  <c r="AD32" i="42"/>
  <c r="I72" i="42" s="1"/>
  <c r="AL31" i="42"/>
  <c r="F70" i="42"/>
  <c r="AD30" i="42"/>
  <c r="I70" i="42" s="1"/>
  <c r="AL29" i="42"/>
  <c r="F69" i="42"/>
  <c r="AD29" i="42"/>
  <c r="I69" i="42" s="1"/>
  <c r="AL28" i="42"/>
  <c r="AD27" i="42"/>
  <c r="I67" i="42" s="1"/>
  <c r="F67" i="42"/>
  <c r="AL26" i="42"/>
  <c r="F65" i="42"/>
  <c r="AD25" i="42"/>
  <c r="I65" i="42" s="1"/>
  <c r="J61" i="42"/>
  <c r="AF21" i="42"/>
  <c r="M61" i="42" s="1"/>
  <c r="AN20" i="42"/>
  <c r="J62" i="42"/>
  <c r="AF22" i="42"/>
  <c r="M62" i="42" s="1"/>
  <c r="AN21" i="42"/>
  <c r="C59" i="42"/>
  <c r="AJ18" i="42"/>
  <c r="J76" i="42"/>
  <c r="AF36" i="42"/>
  <c r="M76" i="42" s="1"/>
  <c r="AN35" i="42"/>
  <c r="AP40" i="42"/>
  <c r="D80" i="42" s="1"/>
  <c r="AQ40" i="42"/>
  <c r="E80" i="42" s="1"/>
  <c r="AK35" i="42"/>
  <c r="F59" i="42"/>
  <c r="AD19" i="42"/>
  <c r="I59" i="42" s="1"/>
  <c r="AL18" i="42"/>
  <c r="J79" i="42"/>
  <c r="AF39" i="42"/>
  <c r="M79" i="42" s="1"/>
  <c r="AN38" i="42"/>
  <c r="C53" i="42"/>
  <c r="AJ12" i="42"/>
  <c r="C52" i="42"/>
  <c r="AJ11" i="42"/>
  <c r="C50" i="42"/>
  <c r="AJ9" i="42"/>
  <c r="C48" i="42"/>
  <c r="AJ7" i="42"/>
  <c r="Y24" i="42"/>
  <c r="AC24" i="42" s="1"/>
  <c r="Y7" i="42"/>
  <c r="AC7" i="42" s="1"/>
  <c r="Y8" i="42"/>
  <c r="AC8" i="42" s="1"/>
  <c r="Y9" i="42"/>
  <c r="AC9" i="42" s="1"/>
  <c r="Y11" i="42"/>
  <c r="AC11" i="42" s="1"/>
  <c r="Y10" i="42"/>
  <c r="AC10" i="42" s="1"/>
  <c r="Y13" i="42"/>
  <c r="AC13" i="42" s="1"/>
  <c r="Y12" i="42"/>
  <c r="AC12" i="42" s="1"/>
  <c r="Y14" i="42"/>
  <c r="AC14" i="42" s="1"/>
  <c r="AP24" i="42"/>
  <c r="D64" i="42" s="1"/>
  <c r="C64" i="42"/>
  <c r="AQ24" i="42"/>
  <c r="E64" i="42" s="1"/>
  <c r="AJ23" i="42"/>
  <c r="AK23" i="42" s="1"/>
  <c r="AP23" i="42" s="1"/>
  <c r="D63" i="42" s="1"/>
  <c r="AK37" i="42"/>
  <c r="AF38" i="42"/>
  <c r="M78" i="42" s="1"/>
  <c r="J78" i="42"/>
  <c r="AN37" i="42"/>
  <c r="AF30" i="42"/>
  <c r="M70" i="42" s="1"/>
  <c r="J70" i="42"/>
  <c r="AN29" i="42"/>
  <c r="J69" i="42"/>
  <c r="AF29" i="42"/>
  <c r="M69" i="42" s="1"/>
  <c r="AN28" i="42"/>
  <c r="J68" i="42"/>
  <c r="AF28" i="42"/>
  <c r="M68" i="42" s="1"/>
  <c r="AN27" i="42"/>
  <c r="J66" i="42"/>
  <c r="AF26" i="42"/>
  <c r="M66" i="42" s="1"/>
  <c r="AN25" i="42"/>
  <c r="AT42" i="42"/>
  <c r="K82" i="42" s="1"/>
  <c r="AF42" i="42"/>
  <c r="M82" i="42" s="1"/>
  <c r="J82" i="42"/>
  <c r="AU42" i="42"/>
  <c r="L82" i="42" s="1"/>
  <c r="AN41" i="42"/>
  <c r="AO41" i="42" s="1"/>
  <c r="AQ25" i="42"/>
  <c r="E65" i="42" s="1"/>
  <c r="AK26" i="42"/>
  <c r="AQ27" i="42"/>
  <c r="E67" i="42" s="1"/>
  <c r="AK29" i="42"/>
  <c r="AQ30" i="42"/>
  <c r="E70" i="42" s="1"/>
  <c r="AK31" i="42"/>
  <c r="AK33" i="42"/>
  <c r="AQ34" i="42"/>
  <c r="E74" i="42" s="1"/>
  <c r="Y18" i="42"/>
  <c r="AC18" i="42" s="1"/>
  <c r="Y15" i="42"/>
  <c r="AC15" i="42" s="1"/>
  <c r="Y20" i="42"/>
  <c r="AC20" i="42" s="1"/>
  <c r="C58" i="42"/>
  <c r="AJ17" i="42"/>
  <c r="AD34" i="42"/>
  <c r="I74" i="42" s="1"/>
  <c r="F74" i="42"/>
  <c r="AL33" i="42"/>
  <c r="F76" i="42"/>
  <c r="AD36" i="42"/>
  <c r="I76" i="42" s="1"/>
  <c r="AL35" i="42"/>
  <c r="F79" i="42"/>
  <c r="AD39" i="42"/>
  <c r="I79" i="42" s="1"/>
  <c r="AL38" i="42"/>
  <c r="AK38" i="42"/>
  <c r="C57" i="42"/>
  <c r="AJ16" i="42"/>
  <c r="AA23" i="42"/>
  <c r="AE23" i="42" s="1"/>
  <c r="AA17" i="42"/>
  <c r="AE17" i="42" s="1"/>
  <c r="AA19" i="42"/>
  <c r="AE19" i="42" s="1"/>
  <c r="AA20" i="42"/>
  <c r="AE20" i="42" s="1"/>
  <c r="J73" i="42"/>
  <c r="AF33" i="42"/>
  <c r="M73" i="42" s="1"/>
  <c r="AN32" i="42"/>
  <c r="F73" i="42"/>
  <c r="AD33" i="42"/>
  <c r="I73" i="42" s="1"/>
  <c r="AL32" i="42"/>
  <c r="F71" i="42"/>
  <c r="AD31" i="42"/>
  <c r="I71" i="42" s="1"/>
  <c r="AL30" i="42"/>
  <c r="F68" i="42"/>
  <c r="AD28" i="42"/>
  <c r="I68" i="42" s="1"/>
  <c r="AL27" i="42"/>
  <c r="F66" i="42"/>
  <c r="AD26" i="42"/>
  <c r="I66" i="42" s="1"/>
  <c r="AL25" i="42"/>
  <c r="AR42" i="42"/>
  <c r="G82" i="42" s="1"/>
  <c r="AD42" i="42"/>
  <c r="I82" i="42" s="1"/>
  <c r="AS42" i="42"/>
  <c r="H82" i="42" s="1"/>
  <c r="F82" i="42"/>
  <c r="AL41" i="42"/>
  <c r="AM41" i="42" s="1"/>
  <c r="AA18" i="42"/>
  <c r="AE18" i="42" s="1"/>
  <c r="C56" i="42"/>
  <c r="AJ15" i="42"/>
  <c r="AK32" i="42"/>
  <c r="F77" i="42"/>
  <c r="AD37" i="42"/>
  <c r="I77" i="42" s="1"/>
  <c r="AL36" i="42"/>
  <c r="J81" i="42"/>
  <c r="AU41" i="42"/>
  <c r="L81" i="42" s="1"/>
  <c r="AT41" i="42"/>
  <c r="K81" i="42" s="1"/>
  <c r="AF41" i="42"/>
  <c r="M81" i="42" s="1"/>
  <c r="AN40" i="42"/>
  <c r="AO40" i="42" s="1"/>
  <c r="AU40" i="42" s="1"/>
  <c r="L80" i="42" s="1"/>
  <c r="C61" i="42"/>
  <c r="AJ20" i="42"/>
  <c r="C55" i="42"/>
  <c r="AJ14" i="42"/>
  <c r="C54" i="42"/>
  <c r="AJ13" i="42"/>
  <c r="C51" i="42"/>
  <c r="AJ10" i="42"/>
  <c r="C49" i="42"/>
  <c r="AJ8" i="42"/>
  <c r="C47" i="42"/>
  <c r="AA24" i="42"/>
  <c r="AE24" i="42" s="1"/>
  <c r="AA7" i="42"/>
  <c r="AE7" i="42" s="1"/>
  <c r="AA8" i="42"/>
  <c r="AE8" i="42" s="1"/>
  <c r="AA9" i="42"/>
  <c r="AE9" i="42" s="1"/>
  <c r="AA10" i="42"/>
  <c r="AE10" i="42" s="1"/>
  <c r="AA12" i="42"/>
  <c r="AE12" i="42" s="1"/>
  <c r="AA11" i="42"/>
  <c r="AE11" i="42" s="1"/>
  <c r="AA13" i="42"/>
  <c r="AE13" i="42" s="1"/>
  <c r="AA14" i="42"/>
  <c r="AE14" i="42" s="1"/>
  <c r="AA15" i="42"/>
  <c r="AE15" i="42" s="1"/>
  <c r="AA16" i="42"/>
  <c r="AE16" i="42" s="1"/>
  <c r="AK36" i="42"/>
  <c r="AK39" i="42"/>
  <c r="J74" i="42"/>
  <c r="AF34" i="42"/>
  <c r="M74" i="42" s="1"/>
  <c r="AN33" i="42"/>
  <c r="J72" i="42"/>
  <c r="AF32" i="42"/>
  <c r="M72" i="42" s="1"/>
  <c r="AN31" i="42"/>
  <c r="AO31" i="42" s="1"/>
  <c r="J71" i="42"/>
  <c r="AU31" i="42"/>
  <c r="L71" i="42" s="1"/>
  <c r="AF31" i="42"/>
  <c r="M71" i="42" s="1"/>
  <c r="AT31" i="42"/>
  <c r="K71" i="42" s="1"/>
  <c r="AN30" i="42"/>
  <c r="J67" i="42"/>
  <c r="AF27" i="42"/>
  <c r="M67" i="42" s="1"/>
  <c r="AN26" i="42"/>
  <c r="AO26" i="42" s="1"/>
  <c r="AU26" i="42" s="1"/>
  <c r="L66" i="42" s="1"/>
  <c r="J65" i="42"/>
  <c r="AF25" i="42"/>
  <c r="M65" i="42" s="1"/>
  <c r="C62" i="42"/>
  <c r="AJ21" i="42"/>
  <c r="AK21" i="42" s="1"/>
  <c r="AQ21" i="42" s="1"/>
  <c r="E61" i="42" s="1"/>
  <c r="Y16" i="42"/>
  <c r="AC16" i="42" s="1"/>
  <c r="Y17" i="42"/>
  <c r="AC17" i="42" s="1"/>
  <c r="Y22" i="42"/>
  <c r="AC22" i="42" s="1"/>
  <c r="F80" i="42"/>
  <c r="AD40" i="42"/>
  <c r="I80" i="42" s="1"/>
  <c r="AL39" i="42"/>
  <c r="AM39" i="42" s="1"/>
  <c r="AS39" i="42" s="1"/>
  <c r="H79" i="42" s="1"/>
  <c r="F78" i="42"/>
  <c r="AD38" i="42"/>
  <c r="I78" i="42" s="1"/>
  <c r="AL37" i="42"/>
  <c r="F75" i="42"/>
  <c r="AD35" i="42"/>
  <c r="I75" i="42" s="1"/>
  <c r="AL34" i="42"/>
  <c r="AM34" i="42" s="1"/>
  <c r="AR34" i="42" s="1"/>
  <c r="G74" i="42" s="1"/>
  <c r="F81" i="42"/>
  <c r="AS41" i="42"/>
  <c r="H81" i="42" s="1"/>
  <c r="AD41" i="42"/>
  <c r="I81" i="42" s="1"/>
  <c r="AR41" i="42"/>
  <c r="G81" i="42" s="1"/>
  <c r="AL40" i="42"/>
  <c r="C60" i="42"/>
  <c r="AJ19" i="42"/>
  <c r="Y23" i="42"/>
  <c r="AC23" i="42" s="1"/>
  <c r="Y21" i="42"/>
  <c r="AC21" i="42" s="1"/>
  <c r="C63" i="42"/>
  <c r="AQ23" i="42"/>
  <c r="E63" i="42" s="1"/>
  <c r="AJ22" i="42"/>
  <c r="J59" i="41"/>
  <c r="AF19" i="41"/>
  <c r="M59" i="41" s="1"/>
  <c r="AN18" i="41"/>
  <c r="J62" i="41"/>
  <c r="AF22" i="41"/>
  <c r="M62" i="41" s="1"/>
  <c r="AN21" i="41"/>
  <c r="J75" i="41"/>
  <c r="AF35" i="41"/>
  <c r="M75" i="41" s="1"/>
  <c r="AN34" i="41"/>
  <c r="J80" i="41"/>
  <c r="AF40" i="41"/>
  <c r="M80" i="41" s="1"/>
  <c r="AN39" i="41"/>
  <c r="C59" i="41"/>
  <c r="AJ18" i="41"/>
  <c r="C75" i="41"/>
  <c r="AJ34" i="41"/>
  <c r="F76" i="41"/>
  <c r="AD36" i="41"/>
  <c r="I76" i="41" s="1"/>
  <c r="AL35" i="41"/>
  <c r="C54" i="41"/>
  <c r="AJ13" i="41"/>
  <c r="C52" i="41"/>
  <c r="AJ11" i="41"/>
  <c r="C53" i="41"/>
  <c r="AJ12" i="41"/>
  <c r="C48" i="41"/>
  <c r="AJ7" i="41"/>
  <c r="C49" i="41"/>
  <c r="AJ8" i="41"/>
  <c r="Y24" i="41"/>
  <c r="AC24" i="41" s="1"/>
  <c r="Y7" i="41"/>
  <c r="AC7" i="41" s="1"/>
  <c r="Y8" i="41"/>
  <c r="AC8" i="41" s="1"/>
  <c r="Y9" i="41"/>
  <c r="AC9" i="41" s="1"/>
  <c r="Y10" i="41"/>
  <c r="AC10" i="41" s="1"/>
  <c r="Y11" i="41"/>
  <c r="AC11" i="41" s="1"/>
  <c r="Y12" i="41"/>
  <c r="AC12" i="41" s="1"/>
  <c r="Y14" i="41"/>
  <c r="AC14" i="41" s="1"/>
  <c r="Y16" i="41"/>
  <c r="AC16" i="41" s="1"/>
  <c r="Y13" i="41"/>
  <c r="AC13" i="41" s="1"/>
  <c r="C74" i="41"/>
  <c r="AJ33" i="41"/>
  <c r="C72" i="41"/>
  <c r="AJ31" i="41"/>
  <c r="C69" i="41"/>
  <c r="AJ28" i="41"/>
  <c r="C68" i="41"/>
  <c r="AJ27" i="41"/>
  <c r="C65" i="41"/>
  <c r="Y42" i="41"/>
  <c r="AC42" i="41" s="1"/>
  <c r="Y25" i="41"/>
  <c r="AC25" i="41" s="1"/>
  <c r="Y28" i="41"/>
  <c r="AC28" i="41" s="1"/>
  <c r="Y26" i="41"/>
  <c r="AC26" i="41" s="1"/>
  <c r="Y27" i="41"/>
  <c r="AC27" i="41" s="1"/>
  <c r="Y30" i="41"/>
  <c r="AC30" i="41" s="1"/>
  <c r="Y29" i="41"/>
  <c r="AC29" i="41" s="1"/>
  <c r="Y32" i="41"/>
  <c r="AC32" i="41" s="1"/>
  <c r="Y31" i="41"/>
  <c r="AC31" i="41" s="1"/>
  <c r="Y33" i="41"/>
  <c r="AC33" i="41" s="1"/>
  <c r="C82" i="41"/>
  <c r="AQ42" i="41"/>
  <c r="E82" i="41" s="1"/>
  <c r="AP42" i="41"/>
  <c r="D82" i="41" s="1"/>
  <c r="AJ41" i="41"/>
  <c r="AK41" i="41" s="1"/>
  <c r="C77" i="41"/>
  <c r="AJ36" i="41"/>
  <c r="Y15" i="41"/>
  <c r="AC15" i="41" s="1"/>
  <c r="Y22" i="41"/>
  <c r="AC22" i="41" s="1"/>
  <c r="Y37" i="41"/>
  <c r="AC37" i="41" s="1"/>
  <c r="Y40" i="41"/>
  <c r="AC40" i="41" s="1"/>
  <c r="C76" i="41"/>
  <c r="AJ35" i="41"/>
  <c r="C63" i="41"/>
  <c r="AJ22" i="41"/>
  <c r="AA23" i="41"/>
  <c r="AE23" i="41" s="1"/>
  <c r="AA17" i="41"/>
  <c r="AE17" i="41" s="1"/>
  <c r="AA21" i="41"/>
  <c r="AE21" i="41" s="1"/>
  <c r="AA18" i="41"/>
  <c r="AE18" i="41" s="1"/>
  <c r="AA41" i="41"/>
  <c r="AE41" i="41" s="1"/>
  <c r="AA33" i="41"/>
  <c r="AE33" i="41" s="1"/>
  <c r="AA37" i="41"/>
  <c r="AE37" i="41" s="1"/>
  <c r="AA39" i="41"/>
  <c r="AE39" i="41" s="1"/>
  <c r="AA34" i="41"/>
  <c r="AE34" i="41" s="1"/>
  <c r="AA36" i="41"/>
  <c r="AE36" i="41" s="1"/>
  <c r="J60" i="41"/>
  <c r="AF20" i="41"/>
  <c r="M60" i="41" s="1"/>
  <c r="AN19" i="41"/>
  <c r="J56" i="41"/>
  <c r="AF16" i="41"/>
  <c r="M56" i="41" s="1"/>
  <c r="AN15" i="41"/>
  <c r="C62" i="41"/>
  <c r="AJ21" i="41"/>
  <c r="J78" i="41"/>
  <c r="AF38" i="41"/>
  <c r="M78" i="41" s="1"/>
  <c r="AN37" i="41"/>
  <c r="C78" i="41"/>
  <c r="AJ37" i="41"/>
  <c r="F57" i="41"/>
  <c r="AD17" i="41"/>
  <c r="I57" i="41" s="1"/>
  <c r="AL16" i="41"/>
  <c r="F79" i="41"/>
  <c r="AD39" i="41"/>
  <c r="I79" i="41" s="1"/>
  <c r="AL38" i="41"/>
  <c r="C56" i="41"/>
  <c r="AJ15" i="41"/>
  <c r="C55" i="41"/>
  <c r="AJ14" i="41"/>
  <c r="C50" i="41"/>
  <c r="AJ9" i="41"/>
  <c r="C51" i="41"/>
  <c r="AJ10" i="41"/>
  <c r="C47" i="41"/>
  <c r="C64" i="41"/>
  <c r="AP24" i="41"/>
  <c r="D64" i="41" s="1"/>
  <c r="AQ24" i="41"/>
  <c r="E64" i="41" s="1"/>
  <c r="AJ23" i="41"/>
  <c r="AK23" i="41" s="1"/>
  <c r="AP23" i="41" s="1"/>
  <c r="D63" i="41" s="1"/>
  <c r="AA24" i="41"/>
  <c r="AE24" i="41" s="1"/>
  <c r="AA7" i="41"/>
  <c r="AE7" i="41" s="1"/>
  <c r="AA8" i="41"/>
  <c r="AE8" i="41" s="1"/>
  <c r="AA9" i="41"/>
  <c r="AE9" i="41" s="1"/>
  <c r="AA11" i="41"/>
  <c r="AE11" i="41" s="1"/>
  <c r="AA10" i="41"/>
  <c r="AE10" i="41" s="1"/>
  <c r="AA12" i="41"/>
  <c r="AE12" i="41" s="1"/>
  <c r="AA13" i="41"/>
  <c r="AE13" i="41" s="1"/>
  <c r="AA14" i="41"/>
  <c r="AE14" i="41" s="1"/>
  <c r="AA15" i="41"/>
  <c r="AE15" i="41" s="1"/>
  <c r="C73" i="41"/>
  <c r="AJ32" i="41"/>
  <c r="C71" i="41"/>
  <c r="AJ30" i="41"/>
  <c r="C70" i="41"/>
  <c r="AJ29" i="41"/>
  <c r="C67" i="41"/>
  <c r="AJ26" i="41"/>
  <c r="C66" i="41"/>
  <c r="AJ25" i="41"/>
  <c r="AA42" i="41"/>
  <c r="AE42" i="41" s="1"/>
  <c r="AA25" i="41"/>
  <c r="AE25" i="41" s="1"/>
  <c r="AA26" i="41"/>
  <c r="AE26" i="41" s="1"/>
  <c r="AA27" i="41"/>
  <c r="AE27" i="41" s="1"/>
  <c r="AA28" i="41"/>
  <c r="AE28" i="41" s="1"/>
  <c r="AA29" i="41"/>
  <c r="AE29" i="41" s="1"/>
  <c r="AA31" i="41"/>
  <c r="AE31" i="41" s="1"/>
  <c r="AA30" i="41"/>
  <c r="AE30" i="41" s="1"/>
  <c r="AA32" i="41"/>
  <c r="AE32" i="41" s="1"/>
  <c r="C61" i="41"/>
  <c r="AJ20" i="41"/>
  <c r="AK20" i="41" s="1"/>
  <c r="C79" i="41"/>
  <c r="AJ38" i="41"/>
  <c r="Y19" i="41"/>
  <c r="AC19" i="41" s="1"/>
  <c r="C80" i="41"/>
  <c r="AJ39" i="41"/>
  <c r="Y34" i="41"/>
  <c r="AC34" i="41" s="1"/>
  <c r="C58" i="41"/>
  <c r="AJ17" i="41"/>
  <c r="C60" i="41"/>
  <c r="AQ20" i="41"/>
  <c r="E60" i="41" s="1"/>
  <c r="AP20" i="41"/>
  <c r="D60" i="41" s="1"/>
  <c r="AJ19" i="41"/>
  <c r="AK19" i="41" s="1"/>
  <c r="AP19" i="41" s="1"/>
  <c r="D59" i="41" s="1"/>
  <c r="Y23" i="41"/>
  <c r="AC23" i="41" s="1"/>
  <c r="Y20" i="41"/>
  <c r="AC20" i="41" s="1"/>
  <c r="Y21" i="41"/>
  <c r="AC21" i="41" s="1"/>
  <c r="Y18" i="41"/>
  <c r="AC18" i="41" s="1"/>
  <c r="Y41" i="41"/>
  <c r="AC41" i="41" s="1"/>
  <c r="Y38" i="41"/>
  <c r="AC38" i="41" s="1"/>
  <c r="Y35" i="41"/>
  <c r="AC35" i="41" s="1"/>
  <c r="C81" i="41"/>
  <c r="AP41" i="41"/>
  <c r="D81" i="41" s="1"/>
  <c r="AQ41" i="41"/>
  <c r="E81" i="41" s="1"/>
  <c r="AJ40" i="41"/>
  <c r="AK40" i="41" s="1"/>
  <c r="AP40" i="41" s="1"/>
  <c r="D80" i="41" s="1"/>
  <c r="AN42" i="40"/>
  <c r="AL42" i="40"/>
  <c r="Z42" i="40"/>
  <c r="X42" i="40"/>
  <c r="W42" i="40"/>
  <c r="AB42" i="40" s="1"/>
  <c r="W25" i="40"/>
  <c r="AB25" i="40" s="1"/>
  <c r="W26" i="40"/>
  <c r="AB26" i="40" s="1"/>
  <c r="W27" i="40"/>
  <c r="AB27" i="40" s="1"/>
  <c r="W29" i="40"/>
  <c r="AB29" i="40" s="1"/>
  <c r="W28" i="40"/>
  <c r="AB28" i="40" s="1"/>
  <c r="W30" i="40"/>
  <c r="AB30" i="40" s="1"/>
  <c r="W32" i="40"/>
  <c r="AB32" i="40" s="1"/>
  <c r="W33" i="40"/>
  <c r="AB33" i="40" s="1"/>
  <c r="W31" i="40"/>
  <c r="AB31" i="40" s="1"/>
  <c r="W39" i="40"/>
  <c r="AB39" i="40" s="1"/>
  <c r="W34" i="40"/>
  <c r="AB34" i="40" s="1"/>
  <c r="AN24" i="40"/>
  <c r="AL24" i="40"/>
  <c r="Z24" i="40"/>
  <c r="X24" i="40"/>
  <c r="W24" i="40"/>
  <c r="AB24" i="40" s="1"/>
  <c r="W7" i="40"/>
  <c r="AB7" i="40" s="1"/>
  <c r="W8" i="40"/>
  <c r="AB8" i="40" s="1"/>
  <c r="W9" i="40"/>
  <c r="AB9" i="40" s="1"/>
  <c r="W10" i="40"/>
  <c r="AB10" i="40" s="1"/>
  <c r="W11" i="40"/>
  <c r="AB11" i="40" s="1"/>
  <c r="W12" i="40"/>
  <c r="AB12" i="40" s="1"/>
  <c r="W13" i="40"/>
  <c r="AB13" i="40" s="1"/>
  <c r="W15" i="40"/>
  <c r="AB15" i="40" s="1"/>
  <c r="W14" i="40"/>
  <c r="AB14" i="40" s="1"/>
  <c r="Y34" i="40"/>
  <c r="AC34" i="40" s="1"/>
  <c r="Y37" i="40"/>
  <c r="AC37" i="40" s="1"/>
  <c r="W19" i="40"/>
  <c r="AB19" i="40" s="1"/>
  <c r="W18" i="40"/>
  <c r="AB18" i="40" s="1"/>
  <c r="Z41" i="40"/>
  <c r="X41" i="40"/>
  <c r="W41" i="40"/>
  <c r="AB41" i="40" s="1"/>
  <c r="W35" i="40"/>
  <c r="AB35" i="40" s="1"/>
  <c r="W37" i="40"/>
  <c r="AB37" i="40" s="1"/>
  <c r="W38" i="40"/>
  <c r="AB38" i="40" s="1"/>
  <c r="W36" i="40"/>
  <c r="AB36" i="40" s="1"/>
  <c r="W16" i="40"/>
  <c r="AB16" i="40" s="1"/>
  <c r="W20" i="40"/>
  <c r="AB20" i="40" s="1"/>
  <c r="Z23" i="40"/>
  <c r="X23" i="40"/>
  <c r="W23" i="40"/>
  <c r="AB23" i="40" s="1"/>
  <c r="W40" i="40"/>
  <c r="AB40" i="40" s="1"/>
  <c r="AA40" i="40"/>
  <c r="AE40" i="40" s="1"/>
  <c r="AA33" i="40"/>
  <c r="AE33" i="40" s="1"/>
  <c r="AA19" i="40"/>
  <c r="AE19" i="40" s="1"/>
  <c r="W21" i="40"/>
  <c r="AB21" i="40" s="1"/>
  <c r="W17" i="40"/>
  <c r="AB17" i="40" s="1"/>
  <c r="Y16" i="40"/>
  <c r="AC16" i="40" s="1"/>
  <c r="Y15" i="40"/>
  <c r="AC15" i="40" s="1"/>
  <c r="W22" i="40"/>
  <c r="AB22" i="40" s="1"/>
  <c r="Z21" i="39"/>
  <c r="X21" i="39"/>
  <c r="V41" i="39"/>
  <c r="U42" i="39"/>
  <c r="V42" i="39" s="1"/>
  <c r="Z40" i="39"/>
  <c r="X40" i="39"/>
  <c r="W40" i="39"/>
  <c r="AB40" i="39" s="1"/>
  <c r="W38" i="39"/>
  <c r="AB38" i="39" s="1"/>
  <c r="W32" i="39"/>
  <c r="AB32" i="39" s="1"/>
  <c r="W35" i="39"/>
  <c r="AB35" i="39" s="1"/>
  <c r="W36" i="39"/>
  <c r="AB36" i="39" s="1"/>
  <c r="W33" i="39"/>
  <c r="AB33" i="39" s="1"/>
  <c r="W37" i="39"/>
  <c r="AB37" i="39" s="1"/>
  <c r="W39" i="39"/>
  <c r="AB39" i="39" s="1"/>
  <c r="U23" i="39"/>
  <c r="V22" i="39"/>
  <c r="Z21" i="38"/>
  <c r="X21" i="38"/>
  <c r="U23" i="38"/>
  <c r="V22" i="38"/>
  <c r="Z39" i="38"/>
  <c r="X39" i="38"/>
  <c r="U41" i="38"/>
  <c r="V40" i="38"/>
  <c r="Z38" i="37"/>
  <c r="X38" i="37"/>
  <c r="U40" i="37"/>
  <c r="V39" i="37"/>
  <c r="V21" i="37"/>
  <c r="U22" i="37"/>
  <c r="Z20" i="37"/>
  <c r="X20" i="37"/>
  <c r="U21" i="36"/>
  <c r="V20" i="36"/>
  <c r="X19" i="36"/>
  <c r="Z19" i="36"/>
  <c r="Z38" i="36"/>
  <c r="X38" i="36"/>
  <c r="U40" i="36"/>
  <c r="V39" i="36"/>
  <c r="U19" i="35"/>
  <c r="V18" i="35"/>
  <c r="V37" i="35"/>
  <c r="U38" i="35"/>
  <c r="Z36" i="35"/>
  <c r="X36" i="35"/>
  <c r="Z17" i="35"/>
  <c r="X17" i="35"/>
  <c r="Z35" i="34"/>
  <c r="X35" i="34"/>
  <c r="V36" i="34"/>
  <c r="U37" i="34"/>
  <c r="U19" i="34"/>
  <c r="V18" i="34"/>
  <c r="Z17" i="34"/>
  <c r="X17" i="34"/>
  <c r="V35" i="33"/>
  <c r="U36" i="33"/>
  <c r="Z34" i="33"/>
  <c r="X34" i="33"/>
  <c r="Z15" i="33"/>
  <c r="X15" i="33"/>
  <c r="U17" i="33"/>
  <c r="V16" i="33"/>
  <c r="Z33" i="32"/>
  <c r="X33" i="32"/>
  <c r="U16" i="32"/>
  <c r="V15" i="32"/>
  <c r="V34" i="32"/>
  <c r="U35" i="32"/>
  <c r="Z14" i="32"/>
  <c r="X14" i="32"/>
  <c r="U16" i="31"/>
  <c r="V15" i="31"/>
  <c r="Z14" i="31"/>
  <c r="X14" i="31"/>
  <c r="V33" i="31"/>
  <c r="U34" i="31"/>
  <c r="Z32" i="31"/>
  <c r="X32" i="31"/>
  <c r="Z31" i="30"/>
  <c r="X31" i="30"/>
  <c r="X12" i="30"/>
  <c r="Z12" i="30"/>
  <c r="V32" i="30"/>
  <c r="U33" i="30"/>
  <c r="U14" i="30"/>
  <c r="V13" i="30"/>
  <c r="V13" i="29"/>
  <c r="U14" i="29"/>
  <c r="V31" i="29"/>
  <c r="U32" i="29"/>
  <c r="Z12" i="29"/>
  <c r="X12" i="29"/>
  <c r="Z30" i="29"/>
  <c r="X30" i="29"/>
  <c r="Z29" i="28"/>
  <c r="X29" i="28"/>
  <c r="Z11" i="28"/>
  <c r="X11" i="28"/>
  <c r="V30" i="28"/>
  <c r="U31" i="28"/>
  <c r="U13" i="28"/>
  <c r="V12" i="28"/>
  <c r="U30" i="27"/>
  <c r="V29" i="27"/>
  <c r="V11" i="27"/>
  <c r="U12" i="27"/>
  <c r="Z28" i="27"/>
  <c r="X28" i="27"/>
  <c r="Z10" i="27"/>
  <c r="X10" i="27"/>
  <c r="X8" i="26"/>
  <c r="Z8" i="26"/>
  <c r="Z27" i="26"/>
  <c r="X27" i="26"/>
  <c r="U10" i="26"/>
  <c r="V9" i="26"/>
  <c r="V28" i="26"/>
  <c r="U29" i="26"/>
  <c r="U10" i="25"/>
  <c r="V9" i="25"/>
  <c r="Z26" i="25"/>
  <c r="X26" i="25"/>
  <c r="Z8" i="25"/>
  <c r="X8" i="25"/>
  <c r="V27" i="25"/>
  <c r="U28" i="25"/>
  <c r="AO42" i="24"/>
  <c r="U26" i="24"/>
  <c r="AH25" i="24"/>
  <c r="V25" i="24"/>
  <c r="Z7" i="24"/>
  <c r="X7" i="24"/>
  <c r="U9" i="24"/>
  <c r="V8" i="24"/>
  <c r="U8" i="23"/>
  <c r="AH7" i="23"/>
  <c r="AO42" i="23"/>
  <c r="AK42" i="23"/>
  <c r="AM42" i="23"/>
  <c r="V7" i="23"/>
  <c r="V25" i="23"/>
  <c r="U26" i="23"/>
  <c r="AH25" i="23"/>
  <c r="AM24" i="23"/>
  <c r="AO24" i="23"/>
  <c r="R27" i="23"/>
  <c r="T27" i="23" s="1"/>
  <c r="R29" i="23"/>
  <c r="T29" i="23" s="1"/>
  <c r="AH29" i="23" s="1"/>
  <c r="R31" i="23"/>
  <c r="T31" i="23" s="1"/>
  <c r="AH31" i="23" s="1"/>
  <c r="R33" i="23"/>
  <c r="T33" i="23" s="1"/>
  <c r="AH33" i="23" s="1"/>
  <c r="R35" i="23"/>
  <c r="T35" i="23" s="1"/>
  <c r="AH35" i="23" s="1"/>
  <c r="R37" i="23"/>
  <c r="T37" i="23" s="1"/>
  <c r="AH37" i="23" s="1"/>
  <c r="R39" i="23"/>
  <c r="T39" i="23" s="1"/>
  <c r="AH39" i="23" s="1"/>
  <c r="R41" i="23"/>
  <c r="T41" i="23" s="1"/>
  <c r="AH41" i="23" s="1"/>
  <c r="AH42" i="22"/>
  <c r="S42" i="22"/>
  <c r="Q42" i="22"/>
  <c r="P42" i="22"/>
  <c r="R42" i="22" s="1"/>
  <c r="AK42" i="22" s="1"/>
  <c r="S41" i="22"/>
  <c r="AI41" i="22" s="1"/>
  <c r="Q41" i="22"/>
  <c r="P41" i="22"/>
  <c r="R41" i="22" s="1"/>
  <c r="T41" i="22" s="1"/>
  <c r="AH41" i="22" s="1"/>
  <c r="O41" i="22"/>
  <c r="S40" i="22"/>
  <c r="AI40" i="22" s="1"/>
  <c r="Q40" i="22"/>
  <c r="P40" i="22"/>
  <c r="R40" i="22" s="1"/>
  <c r="T40" i="22" s="1"/>
  <c r="AH40" i="22" s="1"/>
  <c r="O40" i="22"/>
  <c r="S39" i="22"/>
  <c r="AI39" i="22" s="1"/>
  <c r="Q39" i="22"/>
  <c r="P39" i="22"/>
  <c r="R39" i="22" s="1"/>
  <c r="T39" i="22" s="1"/>
  <c r="AH39" i="22" s="1"/>
  <c r="O39" i="22"/>
  <c r="S38" i="22"/>
  <c r="AI38" i="22" s="1"/>
  <c r="Q38" i="22"/>
  <c r="P38" i="22"/>
  <c r="R38" i="22" s="1"/>
  <c r="T38" i="22" s="1"/>
  <c r="AH38" i="22" s="1"/>
  <c r="O38" i="22"/>
  <c r="S37" i="22"/>
  <c r="AI37" i="22" s="1"/>
  <c r="Q37" i="22"/>
  <c r="P37" i="22"/>
  <c r="R37" i="22" s="1"/>
  <c r="T37" i="22" s="1"/>
  <c r="AH37" i="22" s="1"/>
  <c r="O37" i="22"/>
  <c r="S36" i="22"/>
  <c r="AI36" i="22" s="1"/>
  <c r="Q36" i="22"/>
  <c r="P36" i="22"/>
  <c r="R36" i="22" s="1"/>
  <c r="T36" i="22" s="1"/>
  <c r="AH36" i="22" s="1"/>
  <c r="O36" i="22"/>
  <c r="S35" i="22"/>
  <c r="AI35" i="22" s="1"/>
  <c r="Q35" i="22"/>
  <c r="P35" i="22"/>
  <c r="R35" i="22" s="1"/>
  <c r="T35" i="22" s="1"/>
  <c r="AH35" i="22" s="1"/>
  <c r="O35" i="22"/>
  <c r="S34" i="22"/>
  <c r="AI34" i="22" s="1"/>
  <c r="Q34" i="22"/>
  <c r="P34" i="22"/>
  <c r="O34" i="22"/>
  <c r="S33" i="22"/>
  <c r="AI33" i="22" s="1"/>
  <c r="Q33" i="22"/>
  <c r="P33" i="22"/>
  <c r="R33" i="22" s="1"/>
  <c r="T33" i="22" s="1"/>
  <c r="AH33" i="22" s="1"/>
  <c r="O33" i="22"/>
  <c r="S32" i="22"/>
  <c r="AI32" i="22" s="1"/>
  <c r="Q32" i="22"/>
  <c r="P32" i="22"/>
  <c r="R32" i="22" s="1"/>
  <c r="T32" i="22" s="1"/>
  <c r="AH32" i="22" s="1"/>
  <c r="O32" i="22"/>
  <c r="S31" i="22"/>
  <c r="AI31" i="22" s="1"/>
  <c r="Q31" i="22"/>
  <c r="P31" i="22"/>
  <c r="R31" i="22" s="1"/>
  <c r="T31" i="22" s="1"/>
  <c r="AH31" i="22" s="1"/>
  <c r="O31" i="22"/>
  <c r="S30" i="22"/>
  <c r="AI30" i="22" s="1"/>
  <c r="Q30" i="22"/>
  <c r="P30" i="22"/>
  <c r="R30" i="22" s="1"/>
  <c r="T30" i="22" s="1"/>
  <c r="AH30" i="22" s="1"/>
  <c r="O30" i="22"/>
  <c r="S29" i="22"/>
  <c r="AI29" i="22" s="1"/>
  <c r="Q29" i="22"/>
  <c r="P29" i="22"/>
  <c r="R29" i="22" s="1"/>
  <c r="T29" i="22" s="1"/>
  <c r="AH29" i="22" s="1"/>
  <c r="O29" i="22"/>
  <c r="AH28" i="22"/>
  <c r="S28" i="22"/>
  <c r="AI28" i="22" s="1"/>
  <c r="Q28" i="22"/>
  <c r="P28" i="22"/>
  <c r="R28" i="22" s="1"/>
  <c r="T28" i="22" s="1"/>
  <c r="O28" i="22"/>
  <c r="AH27" i="22"/>
  <c r="S27" i="22"/>
  <c r="AI27" i="22" s="1"/>
  <c r="Q27" i="22"/>
  <c r="P27" i="22"/>
  <c r="R27" i="22" s="1"/>
  <c r="T27" i="22" s="1"/>
  <c r="O27" i="22"/>
  <c r="S26" i="22"/>
  <c r="AI26" i="22" s="1"/>
  <c r="Q26" i="22"/>
  <c r="P26" i="22"/>
  <c r="R26" i="22" s="1"/>
  <c r="T26" i="22" s="1"/>
  <c r="AH26" i="22" s="1"/>
  <c r="O26" i="22"/>
  <c r="S25" i="22"/>
  <c r="AI25" i="22" s="1"/>
  <c r="Q25" i="22"/>
  <c r="P25" i="22"/>
  <c r="R25" i="22" s="1"/>
  <c r="T25" i="22" s="1"/>
  <c r="O25" i="22"/>
  <c r="AH24" i="22"/>
  <c r="S24" i="22"/>
  <c r="AI24" i="22" s="1"/>
  <c r="Q24" i="22"/>
  <c r="P24" i="22"/>
  <c r="R24" i="22" s="1"/>
  <c r="S23" i="22"/>
  <c r="AI23" i="22" s="1"/>
  <c r="Q23" i="22"/>
  <c r="P23" i="22"/>
  <c r="R23" i="22" s="1"/>
  <c r="T23" i="22" s="1"/>
  <c r="AH23" i="22" s="1"/>
  <c r="O23" i="22"/>
  <c r="S22" i="22"/>
  <c r="AI22" i="22" s="1"/>
  <c r="Q22" i="22"/>
  <c r="P22" i="22"/>
  <c r="R22" i="22" s="1"/>
  <c r="T22" i="22" s="1"/>
  <c r="AH22" i="22" s="1"/>
  <c r="O22" i="22"/>
  <c r="S21" i="22"/>
  <c r="AI21" i="22" s="1"/>
  <c r="Q21" i="22"/>
  <c r="P21" i="22"/>
  <c r="R21" i="22" s="1"/>
  <c r="T21" i="22" s="1"/>
  <c r="AH21" i="22" s="1"/>
  <c r="O21" i="22"/>
  <c r="S20" i="22"/>
  <c r="AI20" i="22" s="1"/>
  <c r="Q20" i="22"/>
  <c r="P20" i="22"/>
  <c r="R20" i="22" s="1"/>
  <c r="T20" i="22" s="1"/>
  <c r="AH20" i="22" s="1"/>
  <c r="O20" i="22"/>
  <c r="S19" i="22"/>
  <c r="AI19" i="22" s="1"/>
  <c r="Q19" i="22"/>
  <c r="P19" i="22"/>
  <c r="O19" i="22"/>
  <c r="S18" i="22"/>
  <c r="AI18" i="22" s="1"/>
  <c r="Q18" i="22"/>
  <c r="P18" i="22"/>
  <c r="R18" i="22" s="1"/>
  <c r="T18" i="22" s="1"/>
  <c r="AH18" i="22" s="1"/>
  <c r="O18" i="22"/>
  <c r="S17" i="22"/>
  <c r="AI17" i="22" s="1"/>
  <c r="Q17" i="22"/>
  <c r="P17" i="22"/>
  <c r="R17" i="22" s="1"/>
  <c r="T17" i="22" s="1"/>
  <c r="AH17" i="22" s="1"/>
  <c r="O17" i="22"/>
  <c r="S16" i="22"/>
  <c r="AI16" i="22" s="1"/>
  <c r="Q16" i="22"/>
  <c r="P16" i="22"/>
  <c r="R16" i="22" s="1"/>
  <c r="T16" i="22" s="1"/>
  <c r="AH16" i="22" s="1"/>
  <c r="O16" i="22"/>
  <c r="S15" i="22"/>
  <c r="AI15" i="22" s="1"/>
  <c r="Q15" i="22"/>
  <c r="P15" i="22"/>
  <c r="R15" i="22" s="1"/>
  <c r="T15" i="22" s="1"/>
  <c r="AH15" i="22" s="1"/>
  <c r="O15" i="22"/>
  <c r="S14" i="22"/>
  <c r="AI14" i="22" s="1"/>
  <c r="Q14" i="22"/>
  <c r="P14" i="22"/>
  <c r="R14" i="22" s="1"/>
  <c r="T14" i="22" s="1"/>
  <c r="AH14" i="22" s="1"/>
  <c r="O14" i="22"/>
  <c r="S13" i="22"/>
  <c r="AI13" i="22" s="1"/>
  <c r="Q13" i="22"/>
  <c r="P13" i="22"/>
  <c r="R13" i="22" s="1"/>
  <c r="T13" i="22" s="1"/>
  <c r="AH13" i="22" s="1"/>
  <c r="O13" i="22"/>
  <c r="S12" i="22"/>
  <c r="AI12" i="22" s="1"/>
  <c r="Q12" i="22"/>
  <c r="P12" i="22"/>
  <c r="R12" i="22" s="1"/>
  <c r="T12" i="22" s="1"/>
  <c r="AH12" i="22" s="1"/>
  <c r="O12" i="22"/>
  <c r="S11" i="22"/>
  <c r="AI11" i="22" s="1"/>
  <c r="Q11" i="22"/>
  <c r="P11" i="22"/>
  <c r="R11" i="22" s="1"/>
  <c r="T11" i="22" s="1"/>
  <c r="AH11" i="22" s="1"/>
  <c r="O11" i="22"/>
  <c r="S10" i="22"/>
  <c r="AI10" i="22" s="1"/>
  <c r="Q10" i="22"/>
  <c r="P10" i="22"/>
  <c r="R10" i="22" s="1"/>
  <c r="T10" i="22" s="1"/>
  <c r="AH10" i="22" s="1"/>
  <c r="O10" i="22"/>
  <c r="AH9" i="22"/>
  <c r="S9" i="22"/>
  <c r="AI9" i="22" s="1"/>
  <c r="Q9" i="22"/>
  <c r="P9" i="22"/>
  <c r="R9" i="22" s="1"/>
  <c r="T9" i="22" s="1"/>
  <c r="O9" i="22"/>
  <c r="S8" i="22"/>
  <c r="AI8" i="22" s="1"/>
  <c r="Q8" i="22"/>
  <c r="P8" i="22"/>
  <c r="R8" i="22" s="1"/>
  <c r="T8" i="22" s="1"/>
  <c r="AH8" i="22" s="1"/>
  <c r="O8" i="22"/>
  <c r="S7" i="22"/>
  <c r="AI7" i="22" s="1"/>
  <c r="Q7" i="22"/>
  <c r="P7" i="22"/>
  <c r="R7" i="22" s="1"/>
  <c r="T7" i="22" s="1"/>
  <c r="O7" i="22"/>
  <c r="AT15" i="44" l="1"/>
  <c r="K55" i="44" s="1"/>
  <c r="AU15" i="44"/>
  <c r="L55" i="44" s="1"/>
  <c r="AT8" i="44"/>
  <c r="K48" i="44" s="1"/>
  <c r="AU8" i="44"/>
  <c r="L48" i="44" s="1"/>
  <c r="AS16" i="44"/>
  <c r="H56" i="44" s="1"/>
  <c r="AR16" i="44"/>
  <c r="G56" i="44" s="1"/>
  <c r="AS17" i="44"/>
  <c r="H57" i="44" s="1"/>
  <c r="AR17" i="44"/>
  <c r="G57" i="44" s="1"/>
  <c r="AT12" i="44"/>
  <c r="K52" i="44" s="1"/>
  <c r="AU12" i="44"/>
  <c r="L52" i="44" s="1"/>
  <c r="AU16" i="44"/>
  <c r="L56" i="44" s="1"/>
  <c r="AT16" i="44"/>
  <c r="K56" i="44" s="1"/>
  <c r="AR8" i="44"/>
  <c r="G48" i="44" s="1"/>
  <c r="AS8" i="44"/>
  <c r="H48" i="44" s="1"/>
  <c r="AR20" i="44"/>
  <c r="G60" i="44" s="1"/>
  <c r="AS20" i="44"/>
  <c r="H60" i="44" s="1"/>
  <c r="AU10" i="44"/>
  <c r="L50" i="44" s="1"/>
  <c r="AT10" i="44"/>
  <c r="K50" i="44" s="1"/>
  <c r="AU19" i="44"/>
  <c r="L59" i="44" s="1"/>
  <c r="AT19" i="44"/>
  <c r="K59" i="44" s="1"/>
  <c r="AS9" i="44"/>
  <c r="H49" i="44" s="1"/>
  <c r="AR9" i="44"/>
  <c r="G49" i="44" s="1"/>
  <c r="AR19" i="44"/>
  <c r="G59" i="44" s="1"/>
  <c r="AS19" i="44"/>
  <c r="H59" i="44" s="1"/>
  <c r="AT11" i="44"/>
  <c r="K51" i="44" s="1"/>
  <c r="AU11" i="44"/>
  <c r="L51" i="44" s="1"/>
  <c r="AR10" i="44"/>
  <c r="G50" i="44" s="1"/>
  <c r="AS10" i="44"/>
  <c r="H50" i="44" s="1"/>
  <c r="AU9" i="44"/>
  <c r="L49" i="44" s="1"/>
  <c r="AT9" i="44"/>
  <c r="K49" i="44" s="1"/>
  <c r="AT18" i="44"/>
  <c r="K58" i="44" s="1"/>
  <c r="AU18" i="44"/>
  <c r="L58" i="44" s="1"/>
  <c r="AS13" i="44"/>
  <c r="H53" i="44" s="1"/>
  <c r="AR13" i="44"/>
  <c r="G53" i="44" s="1"/>
  <c r="AU13" i="44"/>
  <c r="L53" i="44" s="1"/>
  <c r="AT13" i="44"/>
  <c r="K53" i="44" s="1"/>
  <c r="AS21" i="44"/>
  <c r="H61" i="44" s="1"/>
  <c r="AR21" i="44"/>
  <c r="G61" i="44" s="1"/>
  <c r="AR12" i="44"/>
  <c r="G52" i="44" s="1"/>
  <c r="AS12" i="44"/>
  <c r="H52" i="44" s="1"/>
  <c r="AR15" i="44"/>
  <c r="G55" i="44" s="1"/>
  <c r="AS15" i="44"/>
  <c r="H55" i="44" s="1"/>
  <c r="AU14" i="44"/>
  <c r="L54" i="44" s="1"/>
  <c r="AT14" i="44"/>
  <c r="K54" i="44" s="1"/>
  <c r="AS14" i="44"/>
  <c r="H54" i="44" s="1"/>
  <c r="AR14" i="44"/>
  <c r="G54" i="44" s="1"/>
  <c r="AR11" i="44"/>
  <c r="G51" i="44" s="1"/>
  <c r="AS11" i="44"/>
  <c r="H51" i="44" s="1"/>
  <c r="AS18" i="44"/>
  <c r="H58" i="44" s="1"/>
  <c r="AR18" i="44"/>
  <c r="G58" i="44" s="1"/>
  <c r="AU17" i="44"/>
  <c r="L57" i="44" s="1"/>
  <c r="AT17" i="44"/>
  <c r="K57" i="44" s="1"/>
  <c r="AT7" i="44"/>
  <c r="K47" i="44" s="1"/>
  <c r="AU7" i="44"/>
  <c r="L47" i="44" s="1"/>
  <c r="AS7" i="44"/>
  <c r="H47" i="44" s="1"/>
  <c r="AR7" i="44"/>
  <c r="G47" i="44" s="1"/>
  <c r="AU20" i="43"/>
  <c r="L60" i="43" s="1"/>
  <c r="AT20" i="43"/>
  <c r="K60" i="43" s="1"/>
  <c r="AU12" i="43"/>
  <c r="L52" i="43" s="1"/>
  <c r="AT12" i="43"/>
  <c r="K52" i="43" s="1"/>
  <c r="AT29" i="43"/>
  <c r="K69" i="43" s="1"/>
  <c r="AU29" i="43"/>
  <c r="L69" i="43" s="1"/>
  <c r="AT36" i="43"/>
  <c r="K76" i="43" s="1"/>
  <c r="AU36" i="43"/>
  <c r="L76" i="43" s="1"/>
  <c r="AS12" i="43"/>
  <c r="H52" i="43" s="1"/>
  <c r="AR12" i="43"/>
  <c r="G52" i="43" s="1"/>
  <c r="AS38" i="43"/>
  <c r="H78" i="43" s="1"/>
  <c r="AR38" i="43"/>
  <c r="G78" i="43" s="1"/>
  <c r="AS31" i="43"/>
  <c r="H71" i="43" s="1"/>
  <c r="AR31" i="43"/>
  <c r="G71" i="43" s="1"/>
  <c r="AU39" i="43"/>
  <c r="L79" i="43" s="1"/>
  <c r="AT39" i="43"/>
  <c r="K79" i="43" s="1"/>
  <c r="AU38" i="43"/>
  <c r="L78" i="43" s="1"/>
  <c r="AT38" i="43"/>
  <c r="K78" i="43" s="1"/>
  <c r="AU13" i="43"/>
  <c r="L53" i="43" s="1"/>
  <c r="AT13" i="43"/>
  <c r="K53" i="43" s="1"/>
  <c r="AU18" i="43"/>
  <c r="L58" i="43" s="1"/>
  <c r="AT18" i="43"/>
  <c r="K58" i="43" s="1"/>
  <c r="AS19" i="43"/>
  <c r="H59" i="43" s="1"/>
  <c r="AR19" i="43"/>
  <c r="G59" i="43" s="1"/>
  <c r="AS11" i="43"/>
  <c r="H51" i="43" s="1"/>
  <c r="AR11" i="43"/>
  <c r="G51" i="43" s="1"/>
  <c r="AR30" i="43"/>
  <c r="G70" i="43" s="1"/>
  <c r="AS30" i="43"/>
  <c r="H70" i="43" s="1"/>
  <c r="AU19" i="43"/>
  <c r="L59" i="43" s="1"/>
  <c r="AT19" i="43"/>
  <c r="K59" i="43" s="1"/>
  <c r="AU11" i="43"/>
  <c r="L51" i="43" s="1"/>
  <c r="AT11" i="43"/>
  <c r="K51" i="43" s="1"/>
  <c r="AU28" i="43"/>
  <c r="L68" i="43" s="1"/>
  <c r="AT28" i="43"/>
  <c r="K68" i="43" s="1"/>
  <c r="AU14" i="43"/>
  <c r="L54" i="43" s="1"/>
  <c r="AT14" i="43"/>
  <c r="K54" i="43" s="1"/>
  <c r="AU33" i="43"/>
  <c r="L73" i="43" s="1"/>
  <c r="AT33" i="43"/>
  <c r="K73" i="43" s="1"/>
  <c r="AS21" i="43"/>
  <c r="H61" i="43" s="1"/>
  <c r="AR21" i="43"/>
  <c r="G61" i="43" s="1"/>
  <c r="AS10" i="43"/>
  <c r="H50" i="43" s="1"/>
  <c r="AR10" i="43"/>
  <c r="G50" i="43" s="1"/>
  <c r="AR29" i="43"/>
  <c r="G69" i="43" s="1"/>
  <c r="AS29" i="43"/>
  <c r="H69" i="43" s="1"/>
  <c r="AR26" i="43"/>
  <c r="G66" i="43" s="1"/>
  <c r="AS26" i="43"/>
  <c r="H66" i="43" s="1"/>
  <c r="AU10" i="43"/>
  <c r="L50" i="43" s="1"/>
  <c r="AT10" i="43"/>
  <c r="K50" i="43" s="1"/>
  <c r="AU31" i="43"/>
  <c r="L71" i="43" s="1"/>
  <c r="AT31" i="43"/>
  <c r="K71" i="43" s="1"/>
  <c r="AU17" i="43"/>
  <c r="L57" i="43" s="1"/>
  <c r="AT17" i="43"/>
  <c r="K57" i="43" s="1"/>
  <c r="AS15" i="43"/>
  <c r="H55" i="43" s="1"/>
  <c r="AR15" i="43"/>
  <c r="G55" i="43" s="1"/>
  <c r="AS9" i="43"/>
  <c r="H49" i="43" s="1"/>
  <c r="AR9" i="43"/>
  <c r="G49" i="43" s="1"/>
  <c r="AS37" i="43"/>
  <c r="H77" i="43" s="1"/>
  <c r="AR37" i="43"/>
  <c r="G77" i="43" s="1"/>
  <c r="AU30" i="43"/>
  <c r="L70" i="43" s="1"/>
  <c r="AT30" i="43"/>
  <c r="K70" i="43" s="1"/>
  <c r="AS20" i="43"/>
  <c r="H60" i="43" s="1"/>
  <c r="AR20" i="43"/>
  <c r="G60" i="43" s="1"/>
  <c r="AR34" i="43"/>
  <c r="G74" i="43" s="1"/>
  <c r="AS34" i="43"/>
  <c r="H74" i="43" s="1"/>
  <c r="AS8" i="43"/>
  <c r="H48" i="43" s="1"/>
  <c r="AR8" i="43"/>
  <c r="G48" i="43" s="1"/>
  <c r="AR27" i="43"/>
  <c r="G67" i="43" s="1"/>
  <c r="AS27" i="43"/>
  <c r="H67" i="43" s="1"/>
  <c r="AT22" i="43"/>
  <c r="K62" i="43" s="1"/>
  <c r="AU22" i="43"/>
  <c r="L62" i="43" s="1"/>
  <c r="AS18" i="43"/>
  <c r="H58" i="43" s="1"/>
  <c r="AR18" i="43"/>
  <c r="G58" i="43" s="1"/>
  <c r="AU8" i="43"/>
  <c r="L48" i="43" s="1"/>
  <c r="AT8" i="43"/>
  <c r="K48" i="43" s="1"/>
  <c r="AT27" i="43"/>
  <c r="K67" i="43" s="1"/>
  <c r="AU27" i="43"/>
  <c r="L67" i="43" s="1"/>
  <c r="AS7" i="43"/>
  <c r="H47" i="43" s="1"/>
  <c r="AR7" i="43"/>
  <c r="G47" i="43" s="1"/>
  <c r="AR25" i="43"/>
  <c r="G65" i="43" s="1"/>
  <c r="AS25" i="43"/>
  <c r="H65" i="43" s="1"/>
  <c r="AU16" i="43"/>
  <c r="L56" i="43" s="1"/>
  <c r="AT16" i="43"/>
  <c r="K56" i="43" s="1"/>
  <c r="AS17" i="43"/>
  <c r="H57" i="43" s="1"/>
  <c r="AR17" i="43"/>
  <c r="G57" i="43" s="1"/>
  <c r="AU9" i="43"/>
  <c r="L49" i="43" s="1"/>
  <c r="AT9" i="43"/>
  <c r="K49" i="43" s="1"/>
  <c r="AU25" i="43"/>
  <c r="L65" i="43" s="1"/>
  <c r="AT25" i="43"/>
  <c r="K65" i="43" s="1"/>
  <c r="AS35" i="43"/>
  <c r="H75" i="43" s="1"/>
  <c r="AR35" i="43"/>
  <c r="G75" i="43" s="1"/>
  <c r="AS14" i="43"/>
  <c r="H54" i="43" s="1"/>
  <c r="AR14" i="43"/>
  <c r="G54" i="43" s="1"/>
  <c r="AS32" i="43"/>
  <c r="H72" i="43" s="1"/>
  <c r="AR32" i="43"/>
  <c r="G72" i="43" s="1"/>
  <c r="AU15" i="43"/>
  <c r="L55" i="43" s="1"/>
  <c r="AT15" i="43"/>
  <c r="K55" i="43" s="1"/>
  <c r="AT35" i="43"/>
  <c r="K75" i="43" s="1"/>
  <c r="AU35" i="43"/>
  <c r="L75" i="43" s="1"/>
  <c r="AS39" i="43"/>
  <c r="H79" i="43" s="1"/>
  <c r="AR39" i="43"/>
  <c r="G79" i="43" s="1"/>
  <c r="AU7" i="43"/>
  <c r="L47" i="43" s="1"/>
  <c r="AT7" i="43"/>
  <c r="K47" i="43" s="1"/>
  <c r="AT26" i="43"/>
  <c r="K66" i="43" s="1"/>
  <c r="AU26" i="43"/>
  <c r="L66" i="43" s="1"/>
  <c r="AR22" i="43"/>
  <c r="G62" i="43" s="1"/>
  <c r="AS22" i="43"/>
  <c r="H62" i="43" s="1"/>
  <c r="AS13" i="43"/>
  <c r="H53" i="43" s="1"/>
  <c r="AR13" i="43"/>
  <c r="G53" i="43" s="1"/>
  <c r="AT32" i="43"/>
  <c r="K72" i="43" s="1"/>
  <c r="AU32" i="43"/>
  <c r="L72" i="43" s="1"/>
  <c r="F63" i="42"/>
  <c r="AR23" i="42"/>
  <c r="G63" i="42" s="1"/>
  <c r="AD23" i="42"/>
  <c r="I63" i="42" s="1"/>
  <c r="AL22" i="42"/>
  <c r="F57" i="42"/>
  <c r="AD17" i="42"/>
  <c r="I57" i="42" s="1"/>
  <c r="AL16" i="42"/>
  <c r="AP39" i="42"/>
  <c r="D79" i="42" s="1"/>
  <c r="AQ39" i="42"/>
  <c r="E79" i="42" s="1"/>
  <c r="J56" i="42"/>
  <c r="AF16" i="42"/>
  <c r="M56" i="42" s="1"/>
  <c r="AN15" i="42"/>
  <c r="J54" i="42"/>
  <c r="AF14" i="42"/>
  <c r="M54" i="42" s="1"/>
  <c r="AN13" i="42"/>
  <c r="J51" i="42"/>
  <c r="AF11" i="42"/>
  <c r="M51" i="42" s="1"/>
  <c r="AN10" i="42"/>
  <c r="J50" i="42"/>
  <c r="AF10" i="42"/>
  <c r="M50" i="42" s="1"/>
  <c r="AN9" i="42"/>
  <c r="J48" i="42"/>
  <c r="AF8" i="42"/>
  <c r="M48" i="42" s="1"/>
  <c r="AN7" i="42"/>
  <c r="J64" i="42"/>
  <c r="AT24" i="42"/>
  <c r="K64" i="42" s="1"/>
  <c r="AU24" i="42"/>
  <c r="L64" i="42" s="1"/>
  <c r="AF24" i="42"/>
  <c r="M64" i="42" s="1"/>
  <c r="AN23" i="42"/>
  <c r="AO23" i="42" s="1"/>
  <c r="AK8" i="42"/>
  <c r="AK10" i="42"/>
  <c r="AK13" i="42"/>
  <c r="AK14" i="42"/>
  <c r="AK20" i="42"/>
  <c r="AP21" i="42"/>
  <c r="D61" i="42" s="1"/>
  <c r="AP32" i="42"/>
  <c r="D72" i="42" s="1"/>
  <c r="AQ32" i="42"/>
  <c r="E72" i="42" s="1"/>
  <c r="AM27" i="42"/>
  <c r="AM32" i="42"/>
  <c r="J60" i="42"/>
  <c r="AF20" i="42"/>
  <c r="M60" i="42" s="1"/>
  <c r="AN19" i="42"/>
  <c r="J57" i="42"/>
  <c r="AF17" i="42"/>
  <c r="M57" i="42" s="1"/>
  <c r="AN16" i="42"/>
  <c r="AK16" i="42"/>
  <c r="AO34" i="42"/>
  <c r="AM38" i="42"/>
  <c r="AM33" i="42"/>
  <c r="AS34" i="42"/>
  <c r="H74" i="42" s="1"/>
  <c r="F55" i="42"/>
  <c r="AD15" i="42"/>
  <c r="I55" i="42" s="1"/>
  <c r="AL14" i="42"/>
  <c r="AO36" i="42"/>
  <c r="AQ33" i="42"/>
  <c r="E73" i="42" s="1"/>
  <c r="AP33" i="42"/>
  <c r="D73" i="42" s="1"/>
  <c r="AO25" i="42"/>
  <c r="AO28" i="42"/>
  <c r="AO37" i="42"/>
  <c r="F54" i="42"/>
  <c r="AD14" i="42"/>
  <c r="I54" i="42" s="1"/>
  <c r="AL13" i="42"/>
  <c r="F53" i="42"/>
  <c r="AD13" i="42"/>
  <c r="I53" i="42" s="1"/>
  <c r="AL12" i="42"/>
  <c r="F51" i="42"/>
  <c r="AD11" i="42"/>
  <c r="I51" i="42" s="1"/>
  <c r="AL10" i="42"/>
  <c r="F48" i="42"/>
  <c r="AD8" i="42"/>
  <c r="I48" i="42" s="1"/>
  <c r="AL7" i="42"/>
  <c r="F64" i="42"/>
  <c r="AR24" i="42"/>
  <c r="G64" i="42" s="1"/>
  <c r="AS24" i="42"/>
  <c r="H64" i="42" s="1"/>
  <c r="AD24" i="42"/>
  <c r="I64" i="42" s="1"/>
  <c r="AL23" i="42"/>
  <c r="AM23" i="42" s="1"/>
  <c r="AS23" i="42" s="1"/>
  <c r="H63" i="42" s="1"/>
  <c r="AO35" i="42"/>
  <c r="AM28" i="42"/>
  <c r="AM31" i="42"/>
  <c r="AT40" i="42"/>
  <c r="K80" i="42" s="1"/>
  <c r="AK22" i="42"/>
  <c r="F61" i="42"/>
  <c r="AR21" i="42"/>
  <c r="G61" i="42" s="1"/>
  <c r="AD21" i="42"/>
  <c r="I61" i="42" s="1"/>
  <c r="AL20" i="42"/>
  <c r="AK19" i="42"/>
  <c r="AM40" i="42"/>
  <c r="AM37" i="42"/>
  <c r="F62" i="42"/>
  <c r="AD22" i="42"/>
  <c r="I62" i="42" s="1"/>
  <c r="AL21" i="42"/>
  <c r="AM21" i="42" s="1"/>
  <c r="AS21" i="42" s="1"/>
  <c r="H61" i="42" s="1"/>
  <c r="F56" i="42"/>
  <c r="AD16" i="42"/>
  <c r="I56" i="42" s="1"/>
  <c r="AL15" i="42"/>
  <c r="AO30" i="42"/>
  <c r="AO33" i="42"/>
  <c r="AP36" i="42"/>
  <c r="D76" i="42" s="1"/>
  <c r="AQ36" i="42"/>
  <c r="E76" i="42" s="1"/>
  <c r="J55" i="42"/>
  <c r="AF15" i="42"/>
  <c r="M55" i="42" s="1"/>
  <c r="AN14" i="42"/>
  <c r="J53" i="42"/>
  <c r="AF13" i="42"/>
  <c r="M53" i="42" s="1"/>
  <c r="AN12" i="42"/>
  <c r="J52" i="42"/>
  <c r="AF12" i="42"/>
  <c r="M52" i="42" s="1"/>
  <c r="AN11" i="42"/>
  <c r="J49" i="42"/>
  <c r="AF9" i="42"/>
  <c r="M49" i="42" s="1"/>
  <c r="AN8" i="42"/>
  <c r="J47" i="42"/>
  <c r="AF7" i="42"/>
  <c r="M47" i="42" s="1"/>
  <c r="AM36" i="42"/>
  <c r="AK15" i="42"/>
  <c r="J58" i="42"/>
  <c r="AF18" i="42"/>
  <c r="M58" i="42" s="1"/>
  <c r="AN17" i="42"/>
  <c r="AM25" i="42"/>
  <c r="AM30" i="42"/>
  <c r="AO32" i="42"/>
  <c r="J59" i="42"/>
  <c r="AF19" i="42"/>
  <c r="M59" i="42" s="1"/>
  <c r="AN18" i="42"/>
  <c r="AT23" i="42"/>
  <c r="K63" i="42" s="1"/>
  <c r="J63" i="42"/>
  <c r="AU23" i="42"/>
  <c r="L63" i="42" s="1"/>
  <c r="AF23" i="42"/>
  <c r="M63" i="42" s="1"/>
  <c r="AN22" i="42"/>
  <c r="AO22" i="42" s="1"/>
  <c r="AP38" i="42"/>
  <c r="D78" i="42" s="1"/>
  <c r="AQ38" i="42"/>
  <c r="E78" i="42" s="1"/>
  <c r="AR39" i="42"/>
  <c r="G79" i="42" s="1"/>
  <c r="AM35" i="42"/>
  <c r="AK17" i="42"/>
  <c r="F60" i="42"/>
  <c r="AD20" i="42"/>
  <c r="I60" i="42" s="1"/>
  <c r="AL19" i="42"/>
  <c r="AM19" i="42" s="1"/>
  <c r="F58" i="42"/>
  <c r="AD18" i="42"/>
  <c r="I58" i="42" s="1"/>
  <c r="AL17" i="42"/>
  <c r="AP31" i="42"/>
  <c r="D71" i="42" s="1"/>
  <c r="AQ31" i="42"/>
  <c r="E71" i="42" s="1"/>
  <c r="AP29" i="42"/>
  <c r="D69" i="42" s="1"/>
  <c r="AQ29" i="42"/>
  <c r="E69" i="42" s="1"/>
  <c r="AP26" i="42"/>
  <c r="D66" i="42" s="1"/>
  <c r="AQ26" i="42"/>
  <c r="E66" i="42" s="1"/>
  <c r="AT26" i="42"/>
  <c r="K66" i="42" s="1"/>
  <c r="AO27" i="42"/>
  <c r="AO29" i="42"/>
  <c r="AP37" i="42"/>
  <c r="D77" i="42" s="1"/>
  <c r="AQ37" i="42"/>
  <c r="E77" i="42" s="1"/>
  <c r="F52" i="42"/>
  <c r="AD12" i="42"/>
  <c r="I52" i="42" s="1"/>
  <c r="AL11" i="42"/>
  <c r="F50" i="42"/>
  <c r="AD10" i="42"/>
  <c r="I50" i="42" s="1"/>
  <c r="AL9" i="42"/>
  <c r="AM9" i="42" s="1"/>
  <c r="AS9" i="42" s="1"/>
  <c r="H49" i="42" s="1"/>
  <c r="F49" i="42"/>
  <c r="AR9" i="42"/>
  <c r="G49" i="42" s="1"/>
  <c r="AD9" i="42"/>
  <c r="I49" i="42" s="1"/>
  <c r="AL8" i="42"/>
  <c r="F47" i="42"/>
  <c r="AD7" i="42"/>
  <c r="I47" i="42" s="1"/>
  <c r="AK7" i="42"/>
  <c r="AK9" i="42"/>
  <c r="AK11" i="42"/>
  <c r="AK12" i="42"/>
  <c r="AO38" i="42"/>
  <c r="AQ35" i="42"/>
  <c r="E75" i="42" s="1"/>
  <c r="AP35" i="42"/>
  <c r="D75" i="42" s="1"/>
  <c r="AK18" i="42"/>
  <c r="AO21" i="42"/>
  <c r="AM26" i="42"/>
  <c r="AM29" i="42"/>
  <c r="AO39" i="42"/>
  <c r="F78" i="41"/>
  <c r="AD38" i="41"/>
  <c r="I78" i="41" s="1"/>
  <c r="AL37" i="41"/>
  <c r="F58" i="41"/>
  <c r="AD18" i="41"/>
  <c r="I58" i="41" s="1"/>
  <c r="AL17" i="41"/>
  <c r="F60" i="41"/>
  <c r="AD20" i="41"/>
  <c r="I60" i="41" s="1"/>
  <c r="AL19" i="41"/>
  <c r="AK17" i="41"/>
  <c r="F74" i="41"/>
  <c r="AD34" i="41"/>
  <c r="I74" i="41" s="1"/>
  <c r="AL33" i="41"/>
  <c r="AQ40" i="41"/>
  <c r="E80" i="41" s="1"/>
  <c r="AK38" i="41"/>
  <c r="J72" i="41"/>
  <c r="AF32" i="41"/>
  <c r="M72" i="41" s="1"/>
  <c r="AN31" i="41"/>
  <c r="J71" i="41"/>
  <c r="AF31" i="41"/>
  <c r="M71" i="41" s="1"/>
  <c r="AN30" i="41"/>
  <c r="J68" i="41"/>
  <c r="AF28" i="41"/>
  <c r="M68" i="41" s="1"/>
  <c r="AN27" i="41"/>
  <c r="J66" i="41"/>
  <c r="AF26" i="41"/>
  <c r="M66" i="41" s="1"/>
  <c r="AN25" i="41"/>
  <c r="J82" i="41"/>
  <c r="AU42" i="41"/>
  <c r="L82" i="41" s="1"/>
  <c r="AT42" i="41"/>
  <c r="K82" i="41" s="1"/>
  <c r="AF42" i="41"/>
  <c r="M82" i="41" s="1"/>
  <c r="AN41" i="41"/>
  <c r="AO41" i="41" s="1"/>
  <c r="J54" i="41"/>
  <c r="AF14" i="41"/>
  <c r="M54" i="41" s="1"/>
  <c r="AN13" i="41"/>
  <c r="J52" i="41"/>
  <c r="AF12" i="41"/>
  <c r="M52" i="41" s="1"/>
  <c r="AN11" i="41"/>
  <c r="J51" i="41"/>
  <c r="AF11" i="41"/>
  <c r="M51" i="41" s="1"/>
  <c r="AN10" i="41"/>
  <c r="J48" i="41"/>
  <c r="AF8" i="41"/>
  <c r="M48" i="41" s="1"/>
  <c r="AN7" i="41"/>
  <c r="J64" i="41"/>
  <c r="AT24" i="41"/>
  <c r="K64" i="41" s="1"/>
  <c r="AF24" i="41"/>
  <c r="M64" i="41" s="1"/>
  <c r="AU24" i="41"/>
  <c r="L64" i="41" s="1"/>
  <c r="AN23" i="41"/>
  <c r="AO23" i="41" s="1"/>
  <c r="AK10" i="41"/>
  <c r="AK9" i="41"/>
  <c r="AK14" i="41"/>
  <c r="AK15" i="41"/>
  <c r="AK37" i="41"/>
  <c r="J76" i="41"/>
  <c r="AF36" i="41"/>
  <c r="M76" i="41" s="1"/>
  <c r="AN35" i="41"/>
  <c r="J79" i="41"/>
  <c r="AF39" i="41"/>
  <c r="M79" i="41" s="1"/>
  <c r="AN38" i="41"/>
  <c r="AO37" i="41" s="1"/>
  <c r="J73" i="41"/>
  <c r="AF33" i="41"/>
  <c r="M73" i="41" s="1"/>
  <c r="AN32" i="41"/>
  <c r="J58" i="41"/>
  <c r="AF18" i="41"/>
  <c r="M58" i="41" s="1"/>
  <c r="AN17" i="41"/>
  <c r="J57" i="41"/>
  <c r="AF17" i="41"/>
  <c r="M57" i="41" s="1"/>
  <c r="AN16" i="41"/>
  <c r="AK22" i="41"/>
  <c r="AQ23" i="41"/>
  <c r="E63" i="41" s="1"/>
  <c r="AK35" i="41"/>
  <c r="F80" i="41"/>
  <c r="AD40" i="41"/>
  <c r="I80" i="41" s="1"/>
  <c r="AL39" i="41"/>
  <c r="F62" i="41"/>
  <c r="AD22" i="41"/>
  <c r="I62" i="41" s="1"/>
  <c r="AL21" i="41"/>
  <c r="AK36" i="41"/>
  <c r="F73" i="41"/>
  <c r="AD33" i="41"/>
  <c r="I73" i="41" s="1"/>
  <c r="AL32" i="41"/>
  <c r="F72" i="41"/>
  <c r="AD32" i="41"/>
  <c r="I72" i="41" s="1"/>
  <c r="AL31" i="41"/>
  <c r="F70" i="41"/>
  <c r="AD30" i="41"/>
  <c r="I70" i="41" s="1"/>
  <c r="AL29" i="41"/>
  <c r="F66" i="41"/>
  <c r="AD26" i="41"/>
  <c r="I66" i="41" s="1"/>
  <c r="AL25" i="41"/>
  <c r="F65" i="41"/>
  <c r="AD25" i="41"/>
  <c r="I65" i="41" s="1"/>
  <c r="F56" i="41"/>
  <c r="AD16" i="41"/>
  <c r="I56" i="41" s="1"/>
  <c r="AL15" i="41"/>
  <c r="F52" i="41"/>
  <c r="AD12" i="41"/>
  <c r="I52" i="41" s="1"/>
  <c r="AL11" i="41"/>
  <c r="F50" i="41"/>
  <c r="AD10" i="41"/>
  <c r="I50" i="41" s="1"/>
  <c r="AL9" i="41"/>
  <c r="F48" i="41"/>
  <c r="AD8" i="41"/>
  <c r="I48" i="41" s="1"/>
  <c r="AL7" i="41"/>
  <c r="F64" i="41"/>
  <c r="AR24" i="41"/>
  <c r="G64" i="41" s="1"/>
  <c r="AD24" i="41"/>
  <c r="I64" i="41" s="1"/>
  <c r="AS24" i="41"/>
  <c r="H64" i="41" s="1"/>
  <c r="AL23" i="41"/>
  <c r="AM23" i="41" s="1"/>
  <c r="AK34" i="41"/>
  <c r="AK18" i="41"/>
  <c r="AQ19" i="41"/>
  <c r="E59" i="41" s="1"/>
  <c r="F75" i="41"/>
  <c r="AD35" i="41"/>
  <c r="I75" i="41" s="1"/>
  <c r="AL34" i="41"/>
  <c r="F81" i="41"/>
  <c r="AD41" i="41"/>
  <c r="I81" i="41" s="1"/>
  <c r="AL40" i="41"/>
  <c r="F61" i="41"/>
  <c r="AD21" i="41"/>
  <c r="I61" i="41" s="1"/>
  <c r="AL20" i="41"/>
  <c r="F63" i="41"/>
  <c r="AS23" i="41"/>
  <c r="H63" i="41" s="1"/>
  <c r="AD23" i="41"/>
  <c r="I63" i="41" s="1"/>
  <c r="AR23" i="41"/>
  <c r="G63" i="41" s="1"/>
  <c r="AL22" i="41"/>
  <c r="AM22" i="41" s="1"/>
  <c r="AS22" i="41" s="1"/>
  <c r="H62" i="41" s="1"/>
  <c r="AK39" i="41"/>
  <c r="F59" i="41"/>
  <c r="AD19" i="41"/>
  <c r="I59" i="41" s="1"/>
  <c r="AL18" i="41"/>
  <c r="AM18" i="41" s="1"/>
  <c r="AS18" i="41" s="1"/>
  <c r="H58" i="41" s="1"/>
  <c r="J70" i="41"/>
  <c r="AF30" i="41"/>
  <c r="M70" i="41" s="1"/>
  <c r="AN29" i="41"/>
  <c r="J69" i="41"/>
  <c r="AF29" i="41"/>
  <c r="M69" i="41" s="1"/>
  <c r="AN28" i="41"/>
  <c r="J67" i="41"/>
  <c r="AF27" i="41"/>
  <c r="M67" i="41" s="1"/>
  <c r="AN26" i="41"/>
  <c r="J65" i="41"/>
  <c r="AF25" i="41"/>
  <c r="M65" i="41" s="1"/>
  <c r="AK25" i="41"/>
  <c r="AK26" i="41"/>
  <c r="AK29" i="41"/>
  <c r="AK30" i="41"/>
  <c r="AK32" i="41"/>
  <c r="J55" i="41"/>
  <c r="AF15" i="41"/>
  <c r="M55" i="41" s="1"/>
  <c r="AN14" i="41"/>
  <c r="J53" i="41"/>
  <c r="AF13" i="41"/>
  <c r="M53" i="41" s="1"/>
  <c r="AN12" i="41"/>
  <c r="J50" i="41"/>
  <c r="AF10" i="41"/>
  <c r="M50" i="41" s="1"/>
  <c r="AN9" i="41"/>
  <c r="J49" i="41"/>
  <c r="AF9" i="41"/>
  <c r="M49" i="41" s="1"/>
  <c r="AN8" i="41"/>
  <c r="J47" i="41"/>
  <c r="AF7" i="41"/>
  <c r="M47" i="41" s="1"/>
  <c r="AM16" i="41"/>
  <c r="AS16" i="41" s="1"/>
  <c r="H56" i="41" s="1"/>
  <c r="AK21" i="41"/>
  <c r="AK16" i="41"/>
  <c r="J74" i="41"/>
  <c r="AF34" i="41"/>
  <c r="M74" i="41" s="1"/>
  <c r="AN33" i="41"/>
  <c r="J77" i="41"/>
  <c r="AF37" i="41"/>
  <c r="M77" i="41" s="1"/>
  <c r="AN36" i="41"/>
  <c r="AO36" i="41" s="1"/>
  <c r="AT36" i="41" s="1"/>
  <c r="K76" i="41" s="1"/>
  <c r="J81" i="41"/>
  <c r="AT41" i="41"/>
  <c r="K81" i="41" s="1"/>
  <c r="AU41" i="41"/>
  <c r="L81" i="41" s="1"/>
  <c r="AF41" i="41"/>
  <c r="M81" i="41" s="1"/>
  <c r="AN40" i="41"/>
  <c r="AO40" i="41" s="1"/>
  <c r="J61" i="41"/>
  <c r="AF21" i="41"/>
  <c r="M61" i="41" s="1"/>
  <c r="AN20" i="41"/>
  <c r="AO20" i="41" s="1"/>
  <c r="J63" i="41"/>
  <c r="AU23" i="41"/>
  <c r="L63" i="41" s="1"/>
  <c r="AF23" i="41"/>
  <c r="M63" i="41" s="1"/>
  <c r="AT23" i="41"/>
  <c r="K63" i="41" s="1"/>
  <c r="AN22" i="41"/>
  <c r="AO22" i="41" s="1"/>
  <c r="F77" i="41"/>
  <c r="AD37" i="41"/>
  <c r="I77" i="41" s="1"/>
  <c r="AL36" i="41"/>
  <c r="F55" i="41"/>
  <c r="AD15" i="41"/>
  <c r="I55" i="41" s="1"/>
  <c r="AL14" i="41"/>
  <c r="AM14" i="41" s="1"/>
  <c r="F71" i="41"/>
  <c r="AD31" i="41"/>
  <c r="I71" i="41" s="1"/>
  <c r="AL30" i="41"/>
  <c r="F69" i="41"/>
  <c r="AD29" i="41"/>
  <c r="I69" i="41" s="1"/>
  <c r="AL28" i="41"/>
  <c r="F67" i="41"/>
  <c r="AD27" i="41"/>
  <c r="I67" i="41" s="1"/>
  <c r="AL26" i="41"/>
  <c r="F68" i="41"/>
  <c r="AD28" i="41"/>
  <c r="I68" i="41" s="1"/>
  <c r="AL27" i="41"/>
  <c r="F82" i="41"/>
  <c r="AS42" i="41"/>
  <c r="H82" i="41" s="1"/>
  <c r="AR42" i="41"/>
  <c r="G82" i="41" s="1"/>
  <c r="AD42" i="41"/>
  <c r="I82" i="41" s="1"/>
  <c r="AL41" i="41"/>
  <c r="AM41" i="41" s="1"/>
  <c r="AR41" i="41" s="1"/>
  <c r="G81" i="41" s="1"/>
  <c r="AK27" i="41"/>
  <c r="AK28" i="41"/>
  <c r="AK31" i="41"/>
  <c r="AK33" i="41"/>
  <c r="F53" i="41"/>
  <c r="AD13" i="41"/>
  <c r="I53" i="41" s="1"/>
  <c r="AL12" i="41"/>
  <c r="F54" i="41"/>
  <c r="AS14" i="41"/>
  <c r="H54" i="41" s="1"/>
  <c r="AD14" i="41"/>
  <c r="I54" i="41" s="1"/>
  <c r="AR14" i="41"/>
  <c r="G54" i="41" s="1"/>
  <c r="AL13" i="41"/>
  <c r="AM13" i="41" s="1"/>
  <c r="AS13" i="41" s="1"/>
  <c r="H53" i="41" s="1"/>
  <c r="F51" i="41"/>
  <c r="AD11" i="41"/>
  <c r="I51" i="41" s="1"/>
  <c r="AL10" i="41"/>
  <c r="F49" i="41"/>
  <c r="AD9" i="41"/>
  <c r="I49" i="41" s="1"/>
  <c r="AL8" i="41"/>
  <c r="AM8" i="41" s="1"/>
  <c r="AS8" i="41" s="1"/>
  <c r="H48" i="41" s="1"/>
  <c r="F47" i="41"/>
  <c r="AD7" i="41"/>
  <c r="I47" i="41" s="1"/>
  <c r="AK8" i="41"/>
  <c r="AK7" i="41"/>
  <c r="AK12" i="41"/>
  <c r="AK11" i="41"/>
  <c r="AK13" i="41"/>
  <c r="AM35" i="41"/>
  <c r="AS35" i="41" s="1"/>
  <c r="H75" i="41" s="1"/>
  <c r="AO34" i="41"/>
  <c r="AU34" i="41" s="1"/>
  <c r="L74" i="41" s="1"/>
  <c r="AO18" i="41"/>
  <c r="AU18" i="41" s="1"/>
  <c r="L58" i="41" s="1"/>
  <c r="F55" i="40"/>
  <c r="AD15" i="40"/>
  <c r="I55" i="40" s="1"/>
  <c r="AL14" i="40"/>
  <c r="F56" i="40"/>
  <c r="AD16" i="40"/>
  <c r="I56" i="40" s="1"/>
  <c r="AL15" i="40"/>
  <c r="C57" i="40"/>
  <c r="AJ16" i="40"/>
  <c r="J59" i="40"/>
  <c r="AF19" i="40"/>
  <c r="M59" i="40" s="1"/>
  <c r="AN18" i="40"/>
  <c r="J73" i="40"/>
  <c r="AF33" i="40"/>
  <c r="M73" i="40" s="1"/>
  <c r="AN32" i="40"/>
  <c r="J80" i="40"/>
  <c r="AF40" i="40"/>
  <c r="M80" i="40" s="1"/>
  <c r="AN39" i="40"/>
  <c r="C63" i="40"/>
  <c r="AP23" i="40"/>
  <c r="D63" i="40" s="1"/>
  <c r="AJ22" i="40"/>
  <c r="AA23" i="40"/>
  <c r="AE23" i="40" s="1"/>
  <c r="AA21" i="40"/>
  <c r="AE21" i="40" s="1"/>
  <c r="AA18" i="40"/>
  <c r="AE18" i="40" s="1"/>
  <c r="C56" i="40"/>
  <c r="AJ15" i="40"/>
  <c r="C76" i="40"/>
  <c r="AJ35" i="40"/>
  <c r="C77" i="40"/>
  <c r="AJ36" i="40"/>
  <c r="AK36" i="40" s="1"/>
  <c r="AP36" i="40" s="1"/>
  <c r="D76" i="40" s="1"/>
  <c r="C81" i="40"/>
  <c r="AQ41" i="40"/>
  <c r="E81" i="40" s="1"/>
  <c r="AJ40" i="40"/>
  <c r="AK40" i="40" s="1"/>
  <c r="AQ40" i="40" s="1"/>
  <c r="E80" i="40" s="1"/>
  <c r="AA41" i="40"/>
  <c r="AE41" i="40" s="1"/>
  <c r="AA39" i="40"/>
  <c r="AE39" i="40" s="1"/>
  <c r="AA34" i="40"/>
  <c r="AE34" i="40" s="1"/>
  <c r="AA37" i="40"/>
  <c r="AE37" i="40" s="1"/>
  <c r="AA35" i="40"/>
  <c r="AE35" i="40" s="1"/>
  <c r="AA17" i="40"/>
  <c r="AE17" i="40" s="1"/>
  <c r="AA22" i="40"/>
  <c r="AE22" i="40" s="1"/>
  <c r="C59" i="40"/>
  <c r="AJ18" i="40"/>
  <c r="F77" i="40"/>
  <c r="AD37" i="40"/>
  <c r="I77" i="40" s="1"/>
  <c r="AL36" i="40"/>
  <c r="AD34" i="40"/>
  <c r="I74" i="40" s="1"/>
  <c r="F74" i="40"/>
  <c r="AL33" i="40"/>
  <c r="C54" i="40"/>
  <c r="AJ13" i="40"/>
  <c r="C53" i="40"/>
  <c r="AJ12" i="40"/>
  <c r="C51" i="40"/>
  <c r="AJ10" i="40"/>
  <c r="C49" i="40"/>
  <c r="AJ8" i="40"/>
  <c r="C47" i="40"/>
  <c r="Y24" i="40"/>
  <c r="AC24" i="40" s="1"/>
  <c r="Y7" i="40"/>
  <c r="AC7" i="40" s="1"/>
  <c r="Y9" i="40"/>
  <c r="AC9" i="40" s="1"/>
  <c r="Y8" i="40"/>
  <c r="AC8" i="40" s="1"/>
  <c r="Y10" i="40"/>
  <c r="AC10" i="40" s="1"/>
  <c r="Y12" i="40"/>
  <c r="AC12" i="40" s="1"/>
  <c r="Y11" i="40"/>
  <c r="AC11" i="40" s="1"/>
  <c r="Y13" i="40"/>
  <c r="AC13" i="40" s="1"/>
  <c r="Y14" i="40"/>
  <c r="AC14" i="40" s="1"/>
  <c r="C74" i="40"/>
  <c r="AJ33" i="40"/>
  <c r="C71" i="40"/>
  <c r="AJ30" i="40"/>
  <c r="C72" i="40"/>
  <c r="AJ31" i="40"/>
  <c r="C68" i="40"/>
  <c r="AJ27" i="40"/>
  <c r="C67" i="40"/>
  <c r="AJ26" i="40"/>
  <c r="C65" i="40"/>
  <c r="Y42" i="40"/>
  <c r="AC42" i="40" s="1"/>
  <c r="Y25" i="40"/>
  <c r="AC25" i="40" s="1"/>
  <c r="Y26" i="40"/>
  <c r="AC26" i="40" s="1"/>
  <c r="Y27" i="40"/>
  <c r="AC27" i="40" s="1"/>
  <c r="Y30" i="40"/>
  <c r="AC30" i="40" s="1"/>
  <c r="Y28" i="40"/>
  <c r="AC28" i="40" s="1"/>
  <c r="Y29" i="40"/>
  <c r="AC29" i="40" s="1"/>
  <c r="Y32" i="40"/>
  <c r="AC32" i="40" s="1"/>
  <c r="Y31" i="40"/>
  <c r="AC31" i="40" s="1"/>
  <c r="Y35" i="40"/>
  <c r="AC35" i="40" s="1"/>
  <c r="Y33" i="40"/>
  <c r="AC33" i="40" s="1"/>
  <c r="C62" i="40"/>
  <c r="AJ21" i="40"/>
  <c r="Y19" i="40"/>
  <c r="AC19" i="40" s="1"/>
  <c r="Y22" i="40"/>
  <c r="AC22" i="40" s="1"/>
  <c r="C61" i="40"/>
  <c r="AJ20" i="40"/>
  <c r="AA36" i="40"/>
  <c r="AE36" i="40" s="1"/>
  <c r="AA38" i="40"/>
  <c r="AE38" i="40" s="1"/>
  <c r="C80" i="40"/>
  <c r="AP40" i="40"/>
  <c r="D80" i="40" s="1"/>
  <c r="AJ39" i="40"/>
  <c r="Y23" i="40"/>
  <c r="AC23" i="40" s="1"/>
  <c r="Y17" i="40"/>
  <c r="AC17" i="40" s="1"/>
  <c r="Y20" i="40"/>
  <c r="AC20" i="40" s="1"/>
  <c r="Y21" i="40"/>
  <c r="AC21" i="40" s="1"/>
  <c r="Y18" i="40"/>
  <c r="AC18" i="40" s="1"/>
  <c r="C60" i="40"/>
  <c r="AJ19" i="40"/>
  <c r="AK19" i="40" s="1"/>
  <c r="AQ19" i="40" s="1"/>
  <c r="E59" i="40" s="1"/>
  <c r="Y38" i="40"/>
  <c r="AC38" i="40" s="1"/>
  <c r="C78" i="40"/>
  <c r="AJ37" i="40"/>
  <c r="C75" i="40"/>
  <c r="AJ34" i="40"/>
  <c r="Y41" i="40"/>
  <c r="AC41" i="40" s="1"/>
  <c r="AA15" i="40"/>
  <c r="AE15" i="40" s="1"/>
  <c r="AA20" i="40"/>
  <c r="AE20" i="40" s="1"/>
  <c r="C58" i="40"/>
  <c r="AJ17" i="40"/>
  <c r="AK17" i="40" s="1"/>
  <c r="AP17" i="40" s="1"/>
  <c r="D57" i="40" s="1"/>
  <c r="Y39" i="40"/>
  <c r="AC39" i="40" s="1"/>
  <c r="Y36" i="40"/>
  <c r="AC36" i="40" s="1"/>
  <c r="Y40" i="40"/>
  <c r="AC40" i="40" s="1"/>
  <c r="C55" i="40"/>
  <c r="AJ14" i="40"/>
  <c r="C52" i="40"/>
  <c r="AJ11" i="40"/>
  <c r="C50" i="40"/>
  <c r="AJ9" i="40"/>
  <c r="C48" i="40"/>
  <c r="AJ7" i="40"/>
  <c r="C64" i="40"/>
  <c r="AP24" i="40"/>
  <c r="D64" i="40" s="1"/>
  <c r="AQ24" i="40"/>
  <c r="E64" i="40" s="1"/>
  <c r="AJ23" i="40"/>
  <c r="AK23" i="40" s="1"/>
  <c r="AQ23" i="40" s="1"/>
  <c r="E63" i="40" s="1"/>
  <c r="AA24" i="40"/>
  <c r="AE24" i="40" s="1"/>
  <c r="AA7" i="40"/>
  <c r="AE7" i="40" s="1"/>
  <c r="AA8" i="40"/>
  <c r="AE8" i="40" s="1"/>
  <c r="AA9" i="40"/>
  <c r="AE9" i="40" s="1"/>
  <c r="AA10" i="40"/>
  <c r="AE10" i="40" s="1"/>
  <c r="AA12" i="40"/>
  <c r="AE12" i="40" s="1"/>
  <c r="AA11" i="40"/>
  <c r="AE11" i="40" s="1"/>
  <c r="AA16" i="40"/>
  <c r="AE16" i="40" s="1"/>
  <c r="AA13" i="40"/>
  <c r="AE13" i="40" s="1"/>
  <c r="AA14" i="40"/>
  <c r="AE14" i="40" s="1"/>
  <c r="C79" i="40"/>
  <c r="AJ38" i="40"/>
  <c r="C73" i="40"/>
  <c r="AJ32" i="40"/>
  <c r="C70" i="40"/>
  <c r="AJ29" i="40"/>
  <c r="C69" i="40"/>
  <c r="AJ28" i="40"/>
  <c r="C66" i="40"/>
  <c r="AJ25" i="40"/>
  <c r="C82" i="40"/>
  <c r="AP42" i="40"/>
  <c r="D82" i="40" s="1"/>
  <c r="AQ42" i="40"/>
  <c r="E82" i="40" s="1"/>
  <c r="AJ41" i="40"/>
  <c r="AK41" i="40" s="1"/>
  <c r="AP41" i="40" s="1"/>
  <c r="D81" i="40" s="1"/>
  <c r="AA42" i="40"/>
  <c r="AE42" i="40" s="1"/>
  <c r="AA26" i="40"/>
  <c r="AE26" i="40" s="1"/>
  <c r="AA25" i="40"/>
  <c r="AE25" i="40" s="1"/>
  <c r="AA28" i="40"/>
  <c r="AE28" i="40" s="1"/>
  <c r="AA27" i="40"/>
  <c r="AE27" i="40" s="1"/>
  <c r="AA29" i="40"/>
  <c r="AE29" i="40" s="1"/>
  <c r="AA31" i="40"/>
  <c r="AE31" i="40" s="1"/>
  <c r="AA30" i="40"/>
  <c r="AE30" i="40" s="1"/>
  <c r="AA32" i="40"/>
  <c r="AE32" i="40" s="1"/>
  <c r="Z22" i="39"/>
  <c r="X22" i="39"/>
  <c r="C77" i="39"/>
  <c r="AJ36" i="39"/>
  <c r="C76" i="39"/>
  <c r="AJ35" i="39"/>
  <c r="C72" i="39"/>
  <c r="AJ31" i="39"/>
  <c r="C80" i="39"/>
  <c r="AJ39" i="39"/>
  <c r="AN42" i="39"/>
  <c r="AL42" i="39"/>
  <c r="Z42" i="39"/>
  <c r="X42" i="39"/>
  <c r="W42" i="39"/>
  <c r="AB42" i="39" s="1"/>
  <c r="W25" i="39"/>
  <c r="AB25" i="39" s="1"/>
  <c r="W27" i="39"/>
  <c r="AB27" i="39" s="1"/>
  <c r="W28" i="39"/>
  <c r="AB28" i="39" s="1"/>
  <c r="W26" i="39"/>
  <c r="AB26" i="39" s="1"/>
  <c r="W29" i="39"/>
  <c r="AB29" i="39" s="1"/>
  <c r="W30" i="39"/>
  <c r="AB30" i="39" s="1"/>
  <c r="W31" i="39"/>
  <c r="AB31" i="39" s="1"/>
  <c r="W34" i="39"/>
  <c r="AB34" i="39" s="1"/>
  <c r="U24" i="39"/>
  <c r="V24" i="39" s="1"/>
  <c r="V23" i="39"/>
  <c r="C79" i="39"/>
  <c r="AJ38" i="39"/>
  <c r="C73" i="39"/>
  <c r="AJ32" i="39"/>
  <c r="C75" i="39"/>
  <c r="AJ34" i="39"/>
  <c r="C78" i="39"/>
  <c r="AJ37" i="39"/>
  <c r="Z41" i="39"/>
  <c r="X41" i="39"/>
  <c r="Y41" i="39" s="1"/>
  <c r="AC41" i="39" s="1"/>
  <c r="W41" i="39"/>
  <c r="AB41" i="39" s="1"/>
  <c r="Y36" i="39"/>
  <c r="AC36" i="39" s="1"/>
  <c r="Y39" i="39"/>
  <c r="AC39" i="39" s="1"/>
  <c r="Z40" i="38"/>
  <c r="X40" i="38"/>
  <c r="Z22" i="38"/>
  <c r="X22" i="38"/>
  <c r="U42" i="38"/>
  <c r="V42" i="38" s="1"/>
  <c r="V41" i="38"/>
  <c r="U24" i="38"/>
  <c r="V24" i="38" s="1"/>
  <c r="W19" i="38" s="1"/>
  <c r="AB19" i="38" s="1"/>
  <c r="V23" i="38"/>
  <c r="W21" i="38"/>
  <c r="AB21" i="38" s="1"/>
  <c r="U41" i="37"/>
  <c r="V40" i="37"/>
  <c r="V22" i="37"/>
  <c r="U23" i="37"/>
  <c r="Z21" i="37"/>
  <c r="X21" i="37"/>
  <c r="Z39" i="37"/>
  <c r="X39" i="37"/>
  <c r="X39" i="36"/>
  <c r="Z39" i="36"/>
  <c r="Z20" i="36"/>
  <c r="X20" i="36"/>
  <c r="U41" i="36"/>
  <c r="V40" i="36"/>
  <c r="U22" i="36"/>
  <c r="V21" i="36"/>
  <c r="V38" i="35"/>
  <c r="U39" i="35"/>
  <c r="U20" i="35"/>
  <c r="V19" i="35"/>
  <c r="Z37" i="35"/>
  <c r="X37" i="35"/>
  <c r="Z18" i="35"/>
  <c r="X18" i="35"/>
  <c r="Z18" i="34"/>
  <c r="X18" i="34"/>
  <c r="V37" i="34"/>
  <c r="U38" i="34"/>
  <c r="Z36" i="34"/>
  <c r="X36" i="34"/>
  <c r="U20" i="34"/>
  <c r="V19" i="34"/>
  <c r="U18" i="33"/>
  <c r="V17" i="33"/>
  <c r="V36" i="33"/>
  <c r="U37" i="33"/>
  <c r="Z16" i="33"/>
  <c r="X16" i="33"/>
  <c r="Z35" i="33"/>
  <c r="X35" i="33"/>
  <c r="V35" i="32"/>
  <c r="U36" i="32"/>
  <c r="Z34" i="32"/>
  <c r="X34" i="32"/>
  <c r="Z15" i="32"/>
  <c r="X15" i="32"/>
  <c r="U17" i="32"/>
  <c r="V16" i="32"/>
  <c r="V34" i="31"/>
  <c r="U35" i="31"/>
  <c r="Z15" i="31"/>
  <c r="X15" i="31"/>
  <c r="Z33" i="31"/>
  <c r="X33" i="31"/>
  <c r="U17" i="31"/>
  <c r="V16" i="31"/>
  <c r="U15" i="30"/>
  <c r="V14" i="30"/>
  <c r="V33" i="30"/>
  <c r="U34" i="30"/>
  <c r="Z32" i="30"/>
  <c r="X32" i="30"/>
  <c r="X13" i="30"/>
  <c r="Z13" i="30"/>
  <c r="Z31" i="29"/>
  <c r="X31" i="29"/>
  <c r="Z13" i="29"/>
  <c r="X13" i="29"/>
  <c r="V32" i="29"/>
  <c r="U33" i="29"/>
  <c r="V14" i="29"/>
  <c r="U15" i="29"/>
  <c r="U14" i="28"/>
  <c r="V13" i="28"/>
  <c r="Z12" i="28"/>
  <c r="X12" i="28"/>
  <c r="V31" i="28"/>
  <c r="U32" i="28"/>
  <c r="Z30" i="28"/>
  <c r="X30" i="28"/>
  <c r="U13" i="27"/>
  <c r="V12" i="27"/>
  <c r="Z29" i="27"/>
  <c r="X29" i="27"/>
  <c r="Z11" i="27"/>
  <c r="X11" i="27"/>
  <c r="U31" i="27"/>
  <c r="V30" i="27"/>
  <c r="V29" i="26"/>
  <c r="U30" i="26"/>
  <c r="Z28" i="26"/>
  <c r="X28" i="26"/>
  <c r="X9" i="26"/>
  <c r="Z9" i="26"/>
  <c r="U11" i="26"/>
  <c r="V10" i="26"/>
  <c r="V28" i="25"/>
  <c r="U29" i="25"/>
  <c r="U11" i="25"/>
  <c r="V10" i="25"/>
  <c r="Z27" i="25"/>
  <c r="X27" i="25"/>
  <c r="Z9" i="25"/>
  <c r="X9" i="25"/>
  <c r="U10" i="24"/>
  <c r="V9" i="24"/>
  <c r="X25" i="24"/>
  <c r="Z25" i="24"/>
  <c r="U27" i="24"/>
  <c r="V26" i="24"/>
  <c r="Z8" i="24"/>
  <c r="X8" i="24"/>
  <c r="Z25" i="23"/>
  <c r="X25" i="23"/>
  <c r="V26" i="23"/>
  <c r="U27" i="23"/>
  <c r="Z7" i="23"/>
  <c r="X7" i="23"/>
  <c r="U9" i="23"/>
  <c r="V8" i="23"/>
  <c r="U8" i="22"/>
  <c r="AH7" i="22"/>
  <c r="V7" i="22"/>
  <c r="R19" i="22"/>
  <c r="T19" i="22" s="1"/>
  <c r="AH19" i="22" s="1"/>
  <c r="AO24" i="22"/>
  <c r="AM24" i="22"/>
  <c r="AK24" i="22"/>
  <c r="U26" i="22"/>
  <c r="AH25" i="22"/>
  <c r="V25" i="22"/>
  <c r="R34" i="22"/>
  <c r="T34" i="22" s="1"/>
  <c r="AH34" i="22" s="1"/>
  <c r="AO42" i="22"/>
  <c r="AI42" i="22"/>
  <c r="AM42" i="22"/>
  <c r="AS29" i="42" l="1"/>
  <c r="H69" i="42" s="1"/>
  <c r="AR29" i="42"/>
  <c r="G69" i="42" s="1"/>
  <c r="AT21" i="42"/>
  <c r="K61" i="42" s="1"/>
  <c r="AU21" i="42"/>
  <c r="L61" i="42" s="1"/>
  <c r="AU38" i="42"/>
  <c r="L78" i="42" s="1"/>
  <c r="AT38" i="42"/>
  <c r="K78" i="42" s="1"/>
  <c r="AQ11" i="42"/>
  <c r="E51" i="42" s="1"/>
  <c r="AP11" i="42"/>
  <c r="D51" i="42" s="1"/>
  <c r="AQ7" i="42"/>
  <c r="E47" i="42" s="1"/>
  <c r="AP7" i="42"/>
  <c r="D47" i="42" s="1"/>
  <c r="AU29" i="42"/>
  <c r="L69" i="42" s="1"/>
  <c r="AT29" i="42"/>
  <c r="K69" i="42" s="1"/>
  <c r="AR19" i="42"/>
  <c r="G59" i="42" s="1"/>
  <c r="AS19" i="42"/>
  <c r="H59" i="42" s="1"/>
  <c r="AS35" i="42"/>
  <c r="H75" i="42" s="1"/>
  <c r="AR35" i="42"/>
  <c r="G75" i="42" s="1"/>
  <c r="AU22" i="42"/>
  <c r="L62" i="42" s="1"/>
  <c r="AT22" i="42"/>
  <c r="K62" i="42" s="1"/>
  <c r="AU32" i="42"/>
  <c r="L72" i="42" s="1"/>
  <c r="AT32" i="42"/>
  <c r="K72" i="42" s="1"/>
  <c r="AS25" i="42"/>
  <c r="H65" i="42" s="1"/>
  <c r="AR25" i="42"/>
  <c r="G65" i="42" s="1"/>
  <c r="AQ15" i="42"/>
  <c r="E55" i="42" s="1"/>
  <c r="AP15" i="42"/>
  <c r="D55" i="42" s="1"/>
  <c r="AO8" i="42"/>
  <c r="AO12" i="42"/>
  <c r="AU33" i="42"/>
  <c r="L73" i="42" s="1"/>
  <c r="AT33" i="42"/>
  <c r="K73" i="42" s="1"/>
  <c r="AM15" i="42"/>
  <c r="AS37" i="42"/>
  <c r="H77" i="42" s="1"/>
  <c r="AR37" i="42"/>
  <c r="G77" i="42" s="1"/>
  <c r="AP19" i="42"/>
  <c r="D59" i="42" s="1"/>
  <c r="AQ19" i="42"/>
  <c r="E59" i="42" s="1"/>
  <c r="AQ22" i="42"/>
  <c r="E62" i="42" s="1"/>
  <c r="AP22" i="42"/>
  <c r="D62" i="42" s="1"/>
  <c r="AS31" i="42"/>
  <c r="H71" i="42" s="1"/>
  <c r="AR31" i="42"/>
  <c r="G71" i="42" s="1"/>
  <c r="AO20" i="42"/>
  <c r="AM18" i="42"/>
  <c r="AM7" i="42"/>
  <c r="AM12" i="42"/>
  <c r="AU37" i="42"/>
  <c r="L77" i="42" s="1"/>
  <c r="AT37" i="42"/>
  <c r="K77" i="42" s="1"/>
  <c r="AU25" i="42"/>
  <c r="L65" i="42" s="1"/>
  <c r="AT25" i="42"/>
  <c r="K65" i="42" s="1"/>
  <c r="AM14" i="42"/>
  <c r="AS33" i="42"/>
  <c r="H73" i="42" s="1"/>
  <c r="AR33" i="42"/>
  <c r="G73" i="42" s="1"/>
  <c r="AU34" i="42"/>
  <c r="L74" i="42" s="1"/>
  <c r="AT34" i="42"/>
  <c r="K74" i="42" s="1"/>
  <c r="AO16" i="42"/>
  <c r="AS32" i="42"/>
  <c r="H72" i="42" s="1"/>
  <c r="AR32" i="42"/>
  <c r="G72" i="42" s="1"/>
  <c r="AQ14" i="42"/>
  <c r="E54" i="42" s="1"/>
  <c r="AP14" i="42"/>
  <c r="D54" i="42" s="1"/>
  <c r="AP10" i="42"/>
  <c r="D50" i="42" s="1"/>
  <c r="AQ10" i="42"/>
  <c r="E50" i="42" s="1"/>
  <c r="AO9" i="42"/>
  <c r="AO13" i="42"/>
  <c r="AM16" i="42"/>
  <c r="AU39" i="42"/>
  <c r="L79" i="42" s="1"/>
  <c r="AT39" i="42"/>
  <c r="K79" i="42" s="1"/>
  <c r="AS26" i="42"/>
  <c r="H66" i="42" s="1"/>
  <c r="AR26" i="42"/>
  <c r="G66" i="42" s="1"/>
  <c r="AP18" i="42"/>
  <c r="D58" i="42" s="1"/>
  <c r="AQ18" i="42"/>
  <c r="E58" i="42" s="1"/>
  <c r="AP12" i="42"/>
  <c r="D52" i="42" s="1"/>
  <c r="AQ12" i="42"/>
  <c r="E52" i="42" s="1"/>
  <c r="AQ9" i="42"/>
  <c r="E49" i="42" s="1"/>
  <c r="AP9" i="42"/>
  <c r="D49" i="42" s="1"/>
  <c r="AM8" i="42"/>
  <c r="AM11" i="42"/>
  <c r="AU27" i="42"/>
  <c r="L67" i="42" s="1"/>
  <c r="AT27" i="42"/>
  <c r="K67" i="42" s="1"/>
  <c r="AM17" i="42"/>
  <c r="AQ17" i="42"/>
  <c r="E57" i="42" s="1"/>
  <c r="AP17" i="42"/>
  <c r="D57" i="42" s="1"/>
  <c r="AO18" i="42"/>
  <c r="AS30" i="42"/>
  <c r="H70" i="42" s="1"/>
  <c r="AR30" i="42"/>
  <c r="G70" i="42" s="1"/>
  <c r="AO17" i="42"/>
  <c r="AS36" i="42"/>
  <c r="H76" i="42" s="1"/>
  <c r="AR36" i="42"/>
  <c r="G76" i="42" s="1"/>
  <c r="AO11" i="42"/>
  <c r="AO14" i="42"/>
  <c r="AU30" i="42"/>
  <c r="L70" i="42" s="1"/>
  <c r="AT30" i="42"/>
  <c r="K70" i="42" s="1"/>
  <c r="AS40" i="42"/>
  <c r="H80" i="42" s="1"/>
  <c r="AR40" i="42"/>
  <c r="G80" i="42" s="1"/>
  <c r="AM20" i="42"/>
  <c r="AS28" i="42"/>
  <c r="H68" i="42" s="1"/>
  <c r="AR28" i="42"/>
  <c r="G68" i="42" s="1"/>
  <c r="AU35" i="42"/>
  <c r="L75" i="42" s="1"/>
  <c r="AT35" i="42"/>
  <c r="K75" i="42" s="1"/>
  <c r="AM10" i="42"/>
  <c r="AM13" i="42"/>
  <c r="AU28" i="42"/>
  <c r="L68" i="42" s="1"/>
  <c r="AT28" i="42"/>
  <c r="K68" i="42" s="1"/>
  <c r="AU36" i="42"/>
  <c r="L76" i="42" s="1"/>
  <c r="AT36" i="42"/>
  <c r="K76" i="42" s="1"/>
  <c r="AS38" i="42"/>
  <c r="H78" i="42" s="1"/>
  <c r="AR38" i="42"/>
  <c r="G78" i="42" s="1"/>
  <c r="AP16" i="42"/>
  <c r="D56" i="42" s="1"/>
  <c r="AQ16" i="42"/>
  <c r="E56" i="42" s="1"/>
  <c r="AO19" i="42"/>
  <c r="AS27" i="42"/>
  <c r="H67" i="42" s="1"/>
  <c r="AR27" i="42"/>
  <c r="G67" i="42" s="1"/>
  <c r="AP20" i="42"/>
  <c r="D60" i="42" s="1"/>
  <c r="AQ20" i="42"/>
  <c r="E60" i="42" s="1"/>
  <c r="AP13" i="42"/>
  <c r="D53" i="42" s="1"/>
  <c r="AQ13" i="42"/>
  <c r="E53" i="42" s="1"/>
  <c r="AP8" i="42"/>
  <c r="D48" i="42" s="1"/>
  <c r="AQ8" i="42"/>
  <c r="E48" i="42" s="1"/>
  <c r="AO7" i="42"/>
  <c r="AO10" i="42"/>
  <c r="AO15" i="42"/>
  <c r="AM22" i="42"/>
  <c r="AT37" i="41"/>
  <c r="K77" i="41" s="1"/>
  <c r="AU37" i="41"/>
  <c r="L77" i="41" s="1"/>
  <c r="AP11" i="41"/>
  <c r="D51" i="41" s="1"/>
  <c r="AQ11" i="41"/>
  <c r="E51" i="41" s="1"/>
  <c r="AQ7" i="41"/>
  <c r="E47" i="41" s="1"/>
  <c r="AP7" i="41"/>
  <c r="D47" i="41" s="1"/>
  <c r="AR13" i="41"/>
  <c r="G53" i="41" s="1"/>
  <c r="AP33" i="41"/>
  <c r="D73" i="41" s="1"/>
  <c r="AQ33" i="41"/>
  <c r="E73" i="41" s="1"/>
  <c r="AP28" i="41"/>
  <c r="D68" i="41" s="1"/>
  <c r="AQ28" i="41"/>
  <c r="E68" i="41" s="1"/>
  <c r="AM26" i="41"/>
  <c r="AM30" i="41"/>
  <c r="AM36" i="41"/>
  <c r="AU20" i="41"/>
  <c r="L60" i="41" s="1"/>
  <c r="AT20" i="41"/>
  <c r="K60" i="41" s="1"/>
  <c r="AT34" i="41"/>
  <c r="K74" i="41" s="1"/>
  <c r="AP16" i="41"/>
  <c r="D56" i="41" s="1"/>
  <c r="AQ16" i="41"/>
  <c r="E56" i="41" s="1"/>
  <c r="AP21" i="41"/>
  <c r="D61" i="41" s="1"/>
  <c r="AQ21" i="41"/>
  <c r="E61" i="41" s="1"/>
  <c r="AO8" i="41"/>
  <c r="AO12" i="41"/>
  <c r="AP32" i="41"/>
  <c r="D72" i="41" s="1"/>
  <c r="AQ32" i="41"/>
  <c r="E72" i="41" s="1"/>
  <c r="AP29" i="41"/>
  <c r="D69" i="41" s="1"/>
  <c r="AQ29" i="41"/>
  <c r="E69" i="41" s="1"/>
  <c r="AQ25" i="41"/>
  <c r="E65" i="41" s="1"/>
  <c r="AP25" i="41"/>
  <c r="D65" i="41" s="1"/>
  <c r="AO28" i="41"/>
  <c r="AM40" i="41"/>
  <c r="AS41" i="41"/>
  <c r="H81" i="41" s="1"/>
  <c r="AR35" i="41"/>
  <c r="G75" i="41" s="1"/>
  <c r="AO21" i="41"/>
  <c r="AP34" i="41"/>
  <c r="D74" i="41" s="1"/>
  <c r="AQ34" i="41"/>
  <c r="E74" i="41" s="1"/>
  <c r="AM7" i="41"/>
  <c r="AM11" i="41"/>
  <c r="AR16" i="41"/>
  <c r="G56" i="41" s="1"/>
  <c r="AM25" i="41"/>
  <c r="AM31" i="41"/>
  <c r="AQ36" i="41"/>
  <c r="E76" i="41" s="1"/>
  <c r="AP36" i="41"/>
  <c r="D76" i="41" s="1"/>
  <c r="AR22" i="41"/>
  <c r="G62" i="41" s="1"/>
  <c r="AM39" i="41"/>
  <c r="AO16" i="41"/>
  <c r="AT18" i="41"/>
  <c r="K58" i="41" s="1"/>
  <c r="AO32" i="41"/>
  <c r="AO35" i="41"/>
  <c r="AU36" i="41"/>
  <c r="L76" i="41" s="1"/>
  <c r="AM38" i="41"/>
  <c r="AQ14" i="41"/>
  <c r="E54" i="41" s="1"/>
  <c r="AP14" i="41"/>
  <c r="D54" i="41" s="1"/>
  <c r="AP10" i="41"/>
  <c r="D50" i="41" s="1"/>
  <c r="AQ10" i="41"/>
  <c r="E50" i="41" s="1"/>
  <c r="AO7" i="41"/>
  <c r="AO11" i="41"/>
  <c r="AO27" i="41"/>
  <c r="AO31" i="41"/>
  <c r="AP17" i="41"/>
  <c r="D57" i="41" s="1"/>
  <c r="AQ17" i="41"/>
  <c r="E57" i="41" s="1"/>
  <c r="AM17" i="41"/>
  <c r="AQ13" i="41"/>
  <c r="E53" i="41" s="1"/>
  <c r="AP13" i="41"/>
  <c r="D53" i="41" s="1"/>
  <c r="AQ12" i="41"/>
  <c r="E52" i="41" s="1"/>
  <c r="AP12" i="41"/>
  <c r="D52" i="41" s="1"/>
  <c r="AQ8" i="41"/>
  <c r="E48" i="41" s="1"/>
  <c r="AP8" i="41"/>
  <c r="D48" i="41" s="1"/>
  <c r="AM10" i="41"/>
  <c r="AM12" i="41"/>
  <c r="AP31" i="41"/>
  <c r="D71" i="41" s="1"/>
  <c r="AQ31" i="41"/>
  <c r="E71" i="41" s="1"/>
  <c r="AP27" i="41"/>
  <c r="D67" i="41" s="1"/>
  <c r="AQ27" i="41"/>
  <c r="E67" i="41" s="1"/>
  <c r="AM27" i="41"/>
  <c r="AM28" i="41"/>
  <c r="AU22" i="41"/>
  <c r="L62" i="41" s="1"/>
  <c r="AT22" i="41"/>
  <c r="K62" i="41" s="1"/>
  <c r="AT40" i="41"/>
  <c r="K80" i="41" s="1"/>
  <c r="AU40" i="41"/>
  <c r="L80" i="41" s="1"/>
  <c r="AO33" i="41"/>
  <c r="AO15" i="41"/>
  <c r="AO9" i="41"/>
  <c r="AO14" i="41"/>
  <c r="AP30" i="41"/>
  <c r="D70" i="41" s="1"/>
  <c r="AQ30" i="41"/>
  <c r="E70" i="41" s="1"/>
  <c r="AQ26" i="41"/>
  <c r="E66" i="41" s="1"/>
  <c r="AP26" i="41"/>
  <c r="D66" i="41" s="1"/>
  <c r="AO26" i="41"/>
  <c r="AO29" i="41"/>
  <c r="AQ39" i="41"/>
  <c r="E79" i="41" s="1"/>
  <c r="AP39" i="41"/>
  <c r="D79" i="41" s="1"/>
  <c r="AM20" i="41"/>
  <c r="AM34" i="41"/>
  <c r="AO39" i="41"/>
  <c r="AP18" i="41"/>
  <c r="D58" i="41" s="1"/>
  <c r="AQ18" i="41"/>
  <c r="E58" i="41" s="1"/>
  <c r="AR8" i="41"/>
  <c r="G48" i="41" s="1"/>
  <c r="AM9" i="41"/>
  <c r="AM15" i="41"/>
  <c r="AM29" i="41"/>
  <c r="AM32" i="41"/>
  <c r="AM21" i="41"/>
  <c r="AQ35" i="41"/>
  <c r="E75" i="41" s="1"/>
  <c r="AP35" i="41"/>
  <c r="D75" i="41" s="1"/>
  <c r="AQ22" i="41"/>
  <c r="E62" i="41" s="1"/>
  <c r="AP22" i="41"/>
  <c r="D62" i="41" s="1"/>
  <c r="AO17" i="41"/>
  <c r="AO38" i="41"/>
  <c r="AO19" i="41"/>
  <c r="AQ37" i="41"/>
  <c r="E77" i="41" s="1"/>
  <c r="AP37" i="41"/>
  <c r="D77" i="41" s="1"/>
  <c r="AP15" i="41"/>
  <c r="D55" i="41" s="1"/>
  <c r="AQ15" i="41"/>
  <c r="E55" i="41" s="1"/>
  <c r="AQ9" i="41"/>
  <c r="E49" i="41" s="1"/>
  <c r="AP9" i="41"/>
  <c r="D49" i="41" s="1"/>
  <c r="AO10" i="41"/>
  <c r="AO13" i="41"/>
  <c r="AO25" i="41"/>
  <c r="AO30" i="41"/>
  <c r="AQ38" i="41"/>
  <c r="E78" i="41" s="1"/>
  <c r="AP38" i="41"/>
  <c r="D78" i="41" s="1"/>
  <c r="AM33" i="41"/>
  <c r="AM19" i="41"/>
  <c r="AR18" i="41"/>
  <c r="G58" i="41" s="1"/>
  <c r="AM37" i="41"/>
  <c r="J71" i="40"/>
  <c r="AF31" i="40"/>
  <c r="M71" i="40" s="1"/>
  <c r="AN30" i="40"/>
  <c r="J53" i="40"/>
  <c r="AF13" i="40"/>
  <c r="M53" i="40" s="1"/>
  <c r="AN12" i="40"/>
  <c r="J50" i="40"/>
  <c r="AF10" i="40"/>
  <c r="M50" i="40" s="1"/>
  <c r="AN9" i="40"/>
  <c r="J64" i="40"/>
  <c r="AT24" i="40"/>
  <c r="K64" i="40" s="1"/>
  <c r="AF24" i="40"/>
  <c r="M64" i="40" s="1"/>
  <c r="AU24" i="40"/>
  <c r="L64" i="40" s="1"/>
  <c r="AN23" i="40"/>
  <c r="AO23" i="40" s="1"/>
  <c r="AU23" i="40" s="1"/>
  <c r="L63" i="40" s="1"/>
  <c r="F76" i="40"/>
  <c r="AD36" i="40"/>
  <c r="I76" i="40" s="1"/>
  <c r="AL35" i="40"/>
  <c r="F81" i="40"/>
  <c r="AD41" i="40"/>
  <c r="I81" i="40" s="1"/>
  <c r="AL40" i="40"/>
  <c r="F58" i="40"/>
  <c r="AD18" i="40"/>
  <c r="I58" i="40" s="1"/>
  <c r="AL17" i="40"/>
  <c r="F63" i="40"/>
  <c r="AD23" i="40"/>
  <c r="I63" i="40" s="1"/>
  <c r="AL22" i="40"/>
  <c r="J76" i="40"/>
  <c r="AF36" i="40"/>
  <c r="M76" i="40" s="1"/>
  <c r="AN35" i="40"/>
  <c r="F72" i="40"/>
  <c r="AD32" i="40"/>
  <c r="I72" i="40" s="1"/>
  <c r="AL31" i="40"/>
  <c r="AD27" i="40"/>
  <c r="I67" i="40" s="1"/>
  <c r="F67" i="40"/>
  <c r="AL26" i="40"/>
  <c r="F53" i="40"/>
  <c r="AD13" i="40"/>
  <c r="I53" i="40" s="1"/>
  <c r="AL12" i="40"/>
  <c r="F48" i="40"/>
  <c r="AD8" i="40"/>
  <c r="I48" i="40" s="1"/>
  <c r="AL7" i="40"/>
  <c r="AP19" i="40"/>
  <c r="D59" i="40" s="1"/>
  <c r="J79" i="40"/>
  <c r="AF39" i="40"/>
  <c r="M79" i="40" s="1"/>
  <c r="AN38" i="40"/>
  <c r="AK35" i="40"/>
  <c r="AQ36" i="40"/>
  <c r="E76" i="40" s="1"/>
  <c r="AK15" i="40"/>
  <c r="J58" i="40"/>
  <c r="AF18" i="40"/>
  <c r="M58" i="40" s="1"/>
  <c r="AN17" i="40"/>
  <c r="J63" i="40"/>
  <c r="AF23" i="40"/>
  <c r="M63" i="40" s="1"/>
  <c r="AN22" i="40"/>
  <c r="AO22" i="40" s="1"/>
  <c r="AU22" i="40" s="1"/>
  <c r="L62" i="40" s="1"/>
  <c r="AK16" i="40"/>
  <c r="AQ17" i="40"/>
  <c r="E57" i="40" s="1"/>
  <c r="J72" i="40"/>
  <c r="AF32" i="40"/>
  <c r="M72" i="40" s="1"/>
  <c r="AN31" i="40"/>
  <c r="J67" i="40"/>
  <c r="AF27" i="40"/>
  <c r="M67" i="40" s="1"/>
  <c r="AN26" i="40"/>
  <c r="J65" i="40"/>
  <c r="AF25" i="40"/>
  <c r="M65" i="40" s="1"/>
  <c r="AT42" i="40"/>
  <c r="K82" i="40" s="1"/>
  <c r="AF42" i="40"/>
  <c r="M82" i="40" s="1"/>
  <c r="J82" i="40"/>
  <c r="AU42" i="40"/>
  <c r="L82" i="40" s="1"/>
  <c r="AN41" i="40"/>
  <c r="AO41" i="40" s="1"/>
  <c r="J51" i="40"/>
  <c r="AF11" i="40"/>
  <c r="M51" i="40" s="1"/>
  <c r="AN10" i="40"/>
  <c r="J48" i="40"/>
  <c r="AF8" i="40"/>
  <c r="M48" i="40" s="1"/>
  <c r="AN7" i="40"/>
  <c r="J60" i="40"/>
  <c r="AF20" i="40"/>
  <c r="M60" i="40" s="1"/>
  <c r="AN19" i="40"/>
  <c r="AO19" i="40" s="1"/>
  <c r="F60" i="40"/>
  <c r="AD20" i="40"/>
  <c r="I60" i="40" s="1"/>
  <c r="AL19" i="40"/>
  <c r="F59" i="40"/>
  <c r="AD19" i="40"/>
  <c r="I59" i="40" s="1"/>
  <c r="AL18" i="40"/>
  <c r="F75" i="40"/>
  <c r="AD35" i="40"/>
  <c r="I75" i="40" s="1"/>
  <c r="AL34" i="40"/>
  <c r="F68" i="40"/>
  <c r="AD28" i="40"/>
  <c r="I68" i="40" s="1"/>
  <c r="AL27" i="40"/>
  <c r="F65" i="40"/>
  <c r="AD25" i="40"/>
  <c r="I65" i="40" s="1"/>
  <c r="F52" i="40"/>
  <c r="AD12" i="40"/>
  <c r="I52" i="40" s="1"/>
  <c r="AL11" i="40"/>
  <c r="F47" i="40"/>
  <c r="AD7" i="40"/>
  <c r="I47" i="40" s="1"/>
  <c r="J57" i="40"/>
  <c r="AF17" i="40"/>
  <c r="M57" i="40" s="1"/>
  <c r="AN16" i="40"/>
  <c r="J77" i="40"/>
  <c r="AF37" i="40"/>
  <c r="M77" i="40" s="1"/>
  <c r="AN36" i="40"/>
  <c r="AF30" i="40"/>
  <c r="M70" i="40" s="1"/>
  <c r="J70" i="40"/>
  <c r="AN29" i="40"/>
  <c r="J69" i="40"/>
  <c r="AF29" i="40"/>
  <c r="M69" i="40" s="1"/>
  <c r="AN28" i="40"/>
  <c r="J68" i="40"/>
  <c r="AF28" i="40"/>
  <c r="M68" i="40" s="1"/>
  <c r="AN27" i="40"/>
  <c r="J66" i="40"/>
  <c r="AF26" i="40"/>
  <c r="M66" i="40" s="1"/>
  <c r="AN25" i="40"/>
  <c r="AK25" i="40"/>
  <c r="AK28" i="40"/>
  <c r="AK29" i="40"/>
  <c r="AK32" i="40"/>
  <c r="AK38" i="40"/>
  <c r="J54" i="40"/>
  <c r="AF14" i="40"/>
  <c r="M54" i="40" s="1"/>
  <c r="AN13" i="40"/>
  <c r="J56" i="40"/>
  <c r="AF16" i="40"/>
  <c r="M56" i="40" s="1"/>
  <c r="AN15" i="40"/>
  <c r="J52" i="40"/>
  <c r="AF12" i="40"/>
  <c r="M52" i="40" s="1"/>
  <c r="AN11" i="40"/>
  <c r="J49" i="40"/>
  <c r="AF9" i="40"/>
  <c r="M49" i="40" s="1"/>
  <c r="AN8" i="40"/>
  <c r="J47" i="40"/>
  <c r="AF7" i="40"/>
  <c r="M47" i="40" s="1"/>
  <c r="AK7" i="40"/>
  <c r="AK9" i="40"/>
  <c r="AK11" i="40"/>
  <c r="AK14" i="40"/>
  <c r="F80" i="40"/>
  <c r="AD40" i="40"/>
  <c r="I80" i="40" s="1"/>
  <c r="AL39" i="40"/>
  <c r="F79" i="40"/>
  <c r="AD39" i="40"/>
  <c r="I79" i="40" s="1"/>
  <c r="AL38" i="40"/>
  <c r="J55" i="40"/>
  <c r="AF15" i="40"/>
  <c r="M55" i="40" s="1"/>
  <c r="AN14" i="40"/>
  <c r="AO14" i="40" s="1"/>
  <c r="AU14" i="40" s="1"/>
  <c r="L54" i="40" s="1"/>
  <c r="AK34" i="40"/>
  <c r="AK37" i="40"/>
  <c r="F78" i="40"/>
  <c r="AD38" i="40"/>
  <c r="I78" i="40" s="1"/>
  <c r="AL37" i="40"/>
  <c r="F61" i="40"/>
  <c r="AD21" i="40"/>
  <c r="I61" i="40" s="1"/>
  <c r="AL20" i="40"/>
  <c r="F57" i="40"/>
  <c r="AD17" i="40"/>
  <c r="I57" i="40" s="1"/>
  <c r="AL16" i="40"/>
  <c r="AK39" i="40"/>
  <c r="AF38" i="40"/>
  <c r="M78" i="40" s="1"/>
  <c r="J78" i="40"/>
  <c r="AN37" i="40"/>
  <c r="AK20" i="40"/>
  <c r="F62" i="40"/>
  <c r="AD22" i="40"/>
  <c r="I62" i="40" s="1"/>
  <c r="AL21" i="40"/>
  <c r="AK21" i="40"/>
  <c r="F73" i="40"/>
  <c r="AD33" i="40"/>
  <c r="I73" i="40" s="1"/>
  <c r="AL32" i="40"/>
  <c r="F71" i="40"/>
  <c r="AD31" i="40"/>
  <c r="I71" i="40" s="1"/>
  <c r="AL30" i="40"/>
  <c r="F69" i="40"/>
  <c r="AD29" i="40"/>
  <c r="I69" i="40" s="1"/>
  <c r="AL28" i="40"/>
  <c r="F70" i="40"/>
  <c r="AD30" i="40"/>
  <c r="I70" i="40" s="1"/>
  <c r="AL29" i="40"/>
  <c r="F66" i="40"/>
  <c r="AD26" i="40"/>
  <c r="I66" i="40" s="1"/>
  <c r="AL25" i="40"/>
  <c r="AR42" i="40"/>
  <c r="G82" i="40" s="1"/>
  <c r="AD42" i="40"/>
  <c r="I82" i="40" s="1"/>
  <c r="AS42" i="40"/>
  <c r="H82" i="40" s="1"/>
  <c r="F82" i="40"/>
  <c r="AL41" i="40"/>
  <c r="AM41" i="40" s="1"/>
  <c r="AS41" i="40" s="1"/>
  <c r="H81" i="40" s="1"/>
  <c r="AK26" i="40"/>
  <c r="AK27" i="40"/>
  <c r="AK31" i="40"/>
  <c r="AK30" i="40"/>
  <c r="AK33" i="40"/>
  <c r="F54" i="40"/>
  <c r="AD14" i="40"/>
  <c r="I54" i="40" s="1"/>
  <c r="AL13" i="40"/>
  <c r="F51" i="40"/>
  <c r="AD11" i="40"/>
  <c r="I51" i="40" s="1"/>
  <c r="AL10" i="40"/>
  <c r="F50" i="40"/>
  <c r="AD10" i="40"/>
  <c r="I50" i="40" s="1"/>
  <c r="AL9" i="40"/>
  <c r="F49" i="40"/>
  <c r="AD9" i="40"/>
  <c r="I49" i="40" s="1"/>
  <c r="AL8" i="40"/>
  <c r="F64" i="40"/>
  <c r="AR24" i="40"/>
  <c r="G64" i="40" s="1"/>
  <c r="AD24" i="40"/>
  <c r="I64" i="40" s="1"/>
  <c r="AS24" i="40"/>
  <c r="H64" i="40" s="1"/>
  <c r="AL23" i="40"/>
  <c r="AM23" i="40" s="1"/>
  <c r="AS23" i="40" s="1"/>
  <c r="H63" i="40" s="1"/>
  <c r="AK8" i="40"/>
  <c r="AK10" i="40"/>
  <c r="AK12" i="40"/>
  <c r="AK13" i="40"/>
  <c r="AK18" i="40"/>
  <c r="J62" i="40"/>
  <c r="AT22" i="40"/>
  <c r="K62" i="40" s="1"/>
  <c r="AF22" i="40"/>
  <c r="M62" i="40" s="1"/>
  <c r="AN21" i="40"/>
  <c r="J75" i="40"/>
  <c r="AF35" i="40"/>
  <c r="M75" i="40" s="1"/>
  <c r="AN34" i="40"/>
  <c r="J74" i="40"/>
  <c r="AF34" i="40"/>
  <c r="M74" i="40" s="1"/>
  <c r="AN33" i="40"/>
  <c r="J81" i="40"/>
  <c r="AU41" i="40"/>
  <c r="L81" i="40" s="1"/>
  <c r="AT41" i="40"/>
  <c r="K81" i="40" s="1"/>
  <c r="AF41" i="40"/>
  <c r="M81" i="40" s="1"/>
  <c r="AN40" i="40"/>
  <c r="AO40" i="40" s="1"/>
  <c r="J61" i="40"/>
  <c r="AF21" i="40"/>
  <c r="M61" i="40" s="1"/>
  <c r="AN20" i="40"/>
  <c r="AK22" i="40"/>
  <c r="AO18" i="40"/>
  <c r="AU18" i="40" s="1"/>
  <c r="L58" i="40" s="1"/>
  <c r="F76" i="39"/>
  <c r="AD36" i="39"/>
  <c r="I76" i="39" s="1"/>
  <c r="AL35" i="39"/>
  <c r="C81" i="39"/>
  <c r="AJ40" i="39"/>
  <c r="AA41" i="39"/>
  <c r="AE41" i="39" s="1"/>
  <c r="AA37" i="39"/>
  <c r="AE37" i="39" s="1"/>
  <c r="AA39" i="39"/>
  <c r="AE39" i="39" s="1"/>
  <c r="AA34" i="39"/>
  <c r="AE34" i="39" s="1"/>
  <c r="W23" i="39"/>
  <c r="AB23" i="39" s="1"/>
  <c r="Z23" i="39"/>
  <c r="X23" i="39"/>
  <c r="Y38" i="39"/>
  <c r="AC38" i="39" s="1"/>
  <c r="C71" i="39"/>
  <c r="AJ30" i="39"/>
  <c r="C69" i="39"/>
  <c r="AJ28" i="39"/>
  <c r="C68" i="39"/>
  <c r="AJ27" i="39"/>
  <c r="C65" i="39"/>
  <c r="Y42" i="39"/>
  <c r="AC42" i="39" s="1"/>
  <c r="Y26" i="39"/>
  <c r="AC26" i="39" s="1"/>
  <c r="Y25" i="39"/>
  <c r="AC25" i="39" s="1"/>
  <c r="Y27" i="39"/>
  <c r="AC27" i="39" s="1"/>
  <c r="Y28" i="39"/>
  <c r="AC28" i="39" s="1"/>
  <c r="Y29" i="39"/>
  <c r="AC29" i="39" s="1"/>
  <c r="Y30" i="39"/>
  <c r="AC30" i="39" s="1"/>
  <c r="Y32" i="39"/>
  <c r="AC32" i="39" s="1"/>
  <c r="Y31" i="39"/>
  <c r="AC31" i="39" s="1"/>
  <c r="Y34" i="39"/>
  <c r="AC34" i="39" s="1"/>
  <c r="Y35" i="39"/>
  <c r="AC35" i="39" s="1"/>
  <c r="Y33" i="39"/>
  <c r="AC33" i="39" s="1"/>
  <c r="AA33" i="39"/>
  <c r="AE33" i="39" s="1"/>
  <c r="AA38" i="39"/>
  <c r="AE38" i="39" s="1"/>
  <c r="W19" i="39"/>
  <c r="AB19" i="39" s="1"/>
  <c r="W16" i="39"/>
  <c r="AB16" i="39" s="1"/>
  <c r="W17" i="39"/>
  <c r="AB17" i="39" s="1"/>
  <c r="W22" i="39"/>
  <c r="AB22" i="39" s="1"/>
  <c r="F79" i="39"/>
  <c r="AD39" i="39"/>
  <c r="I79" i="39" s="1"/>
  <c r="AL38" i="39"/>
  <c r="W21" i="39"/>
  <c r="AB21" i="39" s="1"/>
  <c r="F81" i="39"/>
  <c r="AD41" i="39"/>
  <c r="I81" i="39" s="1"/>
  <c r="AL40" i="39"/>
  <c r="Y40" i="39"/>
  <c r="AC40" i="39" s="1"/>
  <c r="AN24" i="39"/>
  <c r="AL24" i="39"/>
  <c r="W24" i="39"/>
  <c r="AB24" i="39" s="1"/>
  <c r="Z24" i="39"/>
  <c r="X24" i="39"/>
  <c r="W7" i="39"/>
  <c r="AB7" i="39" s="1"/>
  <c r="W8" i="39"/>
  <c r="AB8" i="39" s="1"/>
  <c r="W9" i="39"/>
  <c r="AB9" i="39" s="1"/>
  <c r="W10" i="39"/>
  <c r="AB10" i="39" s="1"/>
  <c r="W11" i="39"/>
  <c r="AB11" i="39" s="1"/>
  <c r="W12" i="39"/>
  <c r="AB12" i="39" s="1"/>
  <c r="W15" i="39"/>
  <c r="AB15" i="39" s="1"/>
  <c r="W13" i="39"/>
  <c r="AB13" i="39" s="1"/>
  <c r="C74" i="39"/>
  <c r="AJ33" i="39"/>
  <c r="C70" i="39"/>
  <c r="AJ29" i="39"/>
  <c r="C66" i="39"/>
  <c r="AJ25" i="39"/>
  <c r="C67" i="39"/>
  <c r="AJ26" i="39"/>
  <c r="C82" i="39"/>
  <c r="AP42" i="39"/>
  <c r="D82" i="39" s="1"/>
  <c r="AQ42" i="39"/>
  <c r="E82" i="39" s="1"/>
  <c r="AJ41" i="39"/>
  <c r="AK41" i="39" s="1"/>
  <c r="AQ41" i="39" s="1"/>
  <c r="E81" i="39" s="1"/>
  <c r="AA42" i="39"/>
  <c r="AE42" i="39" s="1"/>
  <c r="AA25" i="39"/>
  <c r="AE25" i="39" s="1"/>
  <c r="AA26" i="39"/>
  <c r="AE26" i="39" s="1"/>
  <c r="AA27" i="39"/>
  <c r="AE27" i="39" s="1"/>
  <c r="AA28" i="39"/>
  <c r="AE28" i="39" s="1"/>
  <c r="AA31" i="39"/>
  <c r="AE31" i="39" s="1"/>
  <c r="AA29" i="39"/>
  <c r="AE29" i="39" s="1"/>
  <c r="AA30" i="39"/>
  <c r="AE30" i="39" s="1"/>
  <c r="AA32" i="39"/>
  <c r="AE32" i="39" s="1"/>
  <c r="AA35" i="39"/>
  <c r="AE35" i="39" s="1"/>
  <c r="AA36" i="39"/>
  <c r="AE36" i="39" s="1"/>
  <c r="AA40" i="39"/>
  <c r="AE40" i="39" s="1"/>
  <c r="W14" i="39"/>
  <c r="AB14" i="39" s="1"/>
  <c r="W20" i="39"/>
  <c r="AB20" i="39" s="1"/>
  <c r="W18" i="39"/>
  <c r="AB18" i="39" s="1"/>
  <c r="AA22" i="39"/>
  <c r="AE22" i="39" s="1"/>
  <c r="AA20" i="39"/>
  <c r="AE20" i="39" s="1"/>
  <c r="AA17" i="39"/>
  <c r="AE17" i="39" s="1"/>
  <c r="AA18" i="39"/>
  <c r="AE18" i="39" s="1"/>
  <c r="AA19" i="39"/>
  <c r="AE19" i="39" s="1"/>
  <c r="Y37" i="39"/>
  <c r="AC37" i="39" s="1"/>
  <c r="C59" i="38"/>
  <c r="AJ18" i="38"/>
  <c r="C61" i="38"/>
  <c r="AJ20" i="38"/>
  <c r="W23" i="38"/>
  <c r="AB23" i="38" s="1"/>
  <c r="Z23" i="38"/>
  <c r="X23" i="38"/>
  <c r="W41" i="38"/>
  <c r="AB41" i="38" s="1"/>
  <c r="Z41" i="38"/>
  <c r="X41" i="38"/>
  <c r="W20" i="38"/>
  <c r="AB20" i="38" s="1"/>
  <c r="W22" i="38"/>
  <c r="AB22" i="38" s="1"/>
  <c r="W36" i="38"/>
  <c r="AB36" i="38" s="1"/>
  <c r="W38" i="38"/>
  <c r="AB38" i="38" s="1"/>
  <c r="W40" i="38"/>
  <c r="AB40" i="38" s="1"/>
  <c r="W24" i="38"/>
  <c r="AB24" i="38" s="1"/>
  <c r="AN24" i="38"/>
  <c r="AL24" i="38"/>
  <c r="Z24" i="38"/>
  <c r="X24" i="38"/>
  <c r="W7" i="38"/>
  <c r="AB7" i="38" s="1"/>
  <c r="W8" i="38"/>
  <c r="AB8" i="38" s="1"/>
  <c r="W9" i="38"/>
  <c r="AB9" i="38" s="1"/>
  <c r="W10" i="38"/>
  <c r="AB10" i="38" s="1"/>
  <c r="W13" i="38"/>
  <c r="AB13" i="38" s="1"/>
  <c r="W11" i="38"/>
  <c r="AB11" i="38" s="1"/>
  <c r="W12" i="38"/>
  <c r="AB12" i="38" s="1"/>
  <c r="W14" i="38"/>
  <c r="AB14" i="38" s="1"/>
  <c r="W16" i="38"/>
  <c r="AB16" i="38" s="1"/>
  <c r="W15" i="38"/>
  <c r="AB15" i="38" s="1"/>
  <c r="W39" i="38"/>
  <c r="AB39" i="38" s="1"/>
  <c r="W42" i="38"/>
  <c r="AB42" i="38" s="1"/>
  <c r="AN42" i="38"/>
  <c r="AL42" i="38"/>
  <c r="Z42" i="38"/>
  <c r="X42" i="38"/>
  <c r="W26" i="38"/>
  <c r="AB26" i="38" s="1"/>
  <c r="W25" i="38"/>
  <c r="AB25" i="38" s="1"/>
  <c r="W27" i="38"/>
  <c r="AB27" i="38" s="1"/>
  <c r="W28" i="38"/>
  <c r="AB28" i="38" s="1"/>
  <c r="W30" i="38"/>
  <c r="AB30" i="38" s="1"/>
  <c r="W29" i="38"/>
  <c r="AB29" i="38" s="1"/>
  <c r="W33" i="38"/>
  <c r="AB33" i="38" s="1"/>
  <c r="W31" i="38"/>
  <c r="AB31" i="38" s="1"/>
  <c r="W32" i="38"/>
  <c r="AB32" i="38" s="1"/>
  <c r="W35" i="38"/>
  <c r="AB35" i="38" s="1"/>
  <c r="W17" i="38"/>
  <c r="AB17" i="38" s="1"/>
  <c r="W18" i="38"/>
  <c r="AB18" i="38" s="1"/>
  <c r="AA22" i="38"/>
  <c r="AE22" i="38" s="1"/>
  <c r="Y39" i="38"/>
  <c r="AC39" i="38" s="1"/>
  <c r="W37" i="38"/>
  <c r="AB37" i="38" s="1"/>
  <c r="W34" i="38"/>
  <c r="AB34" i="38" s="1"/>
  <c r="AA40" i="38"/>
  <c r="AE40" i="38" s="1"/>
  <c r="AA38" i="38"/>
  <c r="AE38" i="38" s="1"/>
  <c r="V23" i="37"/>
  <c r="U24" i="37"/>
  <c r="V24" i="37" s="1"/>
  <c r="U42" i="37"/>
  <c r="V42" i="37" s="1"/>
  <c r="V41" i="37"/>
  <c r="Z22" i="37"/>
  <c r="X22" i="37"/>
  <c r="W18" i="37"/>
  <c r="AB18" i="37" s="1"/>
  <c r="W20" i="37"/>
  <c r="AB20" i="37" s="1"/>
  <c r="W40" i="37"/>
  <c r="AB40" i="37" s="1"/>
  <c r="Z40" i="37"/>
  <c r="X40" i="37"/>
  <c r="W35" i="37"/>
  <c r="AB35" i="37" s="1"/>
  <c r="W37" i="37"/>
  <c r="AB37" i="37" s="1"/>
  <c r="X21" i="36"/>
  <c r="Z21" i="36"/>
  <c r="Z40" i="36"/>
  <c r="X40" i="36"/>
  <c r="U23" i="36"/>
  <c r="V22" i="36"/>
  <c r="U42" i="36"/>
  <c r="V42" i="36" s="1"/>
  <c r="V41" i="36"/>
  <c r="W37" i="36"/>
  <c r="AB37" i="36" s="1"/>
  <c r="W39" i="36"/>
  <c r="AB39" i="36" s="1"/>
  <c r="U21" i="35"/>
  <c r="V20" i="35"/>
  <c r="Z19" i="35"/>
  <c r="X19" i="35"/>
  <c r="V39" i="35"/>
  <c r="U40" i="35"/>
  <c r="Z38" i="35"/>
  <c r="X38" i="35"/>
  <c r="Z19" i="34"/>
  <c r="X19" i="34"/>
  <c r="Z37" i="34"/>
  <c r="X37" i="34"/>
  <c r="U21" i="34"/>
  <c r="V20" i="34"/>
  <c r="V38" i="34"/>
  <c r="U39" i="34"/>
  <c r="V37" i="33"/>
  <c r="U38" i="33"/>
  <c r="Z36" i="33"/>
  <c r="X36" i="33"/>
  <c r="Z17" i="33"/>
  <c r="X17" i="33"/>
  <c r="U19" i="33"/>
  <c r="V18" i="33"/>
  <c r="Z16" i="32"/>
  <c r="X16" i="32"/>
  <c r="Z35" i="32"/>
  <c r="X35" i="32"/>
  <c r="U18" i="32"/>
  <c r="V17" i="32"/>
  <c r="V36" i="32"/>
  <c r="U37" i="32"/>
  <c r="Z16" i="31"/>
  <c r="X16" i="31"/>
  <c r="V35" i="31"/>
  <c r="U36" i="31"/>
  <c r="U18" i="31"/>
  <c r="V17" i="31"/>
  <c r="Z34" i="31"/>
  <c r="X34" i="31"/>
  <c r="Z33" i="30"/>
  <c r="X33" i="30"/>
  <c r="Z14" i="30"/>
  <c r="X14" i="30"/>
  <c r="V34" i="30"/>
  <c r="U35" i="30"/>
  <c r="U16" i="30"/>
  <c r="V15" i="30"/>
  <c r="Z14" i="29"/>
  <c r="X14" i="29"/>
  <c r="Z32" i="29"/>
  <c r="X32" i="29"/>
  <c r="V15" i="29"/>
  <c r="U16" i="29"/>
  <c r="V33" i="29"/>
  <c r="U34" i="29"/>
  <c r="Z31" i="28"/>
  <c r="X31" i="28"/>
  <c r="Z13" i="28"/>
  <c r="X13" i="28"/>
  <c r="V32" i="28"/>
  <c r="U33" i="28"/>
  <c r="U15" i="28"/>
  <c r="V14" i="28"/>
  <c r="Z30" i="27"/>
  <c r="X30" i="27"/>
  <c r="Z12" i="27"/>
  <c r="X12" i="27"/>
  <c r="U14" i="27"/>
  <c r="V13" i="27"/>
  <c r="U32" i="27"/>
  <c r="V31" i="27"/>
  <c r="X10" i="26"/>
  <c r="Z10" i="26"/>
  <c r="Z29" i="26"/>
  <c r="X29" i="26"/>
  <c r="U12" i="26"/>
  <c r="V11" i="26"/>
  <c r="V30" i="26"/>
  <c r="U31" i="26"/>
  <c r="U12" i="25"/>
  <c r="V11" i="25"/>
  <c r="Z28" i="25"/>
  <c r="X28" i="25"/>
  <c r="Z10" i="25"/>
  <c r="X10" i="25"/>
  <c r="V29" i="25"/>
  <c r="U30" i="25"/>
  <c r="Z9" i="24"/>
  <c r="X9" i="24"/>
  <c r="Z26" i="24"/>
  <c r="X26" i="24"/>
  <c r="U28" i="24"/>
  <c r="V27" i="24"/>
  <c r="U11" i="24"/>
  <c r="V10" i="24"/>
  <c r="Z8" i="23"/>
  <c r="X8" i="23"/>
  <c r="U10" i="23"/>
  <c r="V9" i="23"/>
  <c r="V27" i="23"/>
  <c r="U28" i="23"/>
  <c r="Z26" i="23"/>
  <c r="X26" i="23"/>
  <c r="Z25" i="22"/>
  <c r="X25" i="22"/>
  <c r="U27" i="22"/>
  <c r="V26" i="22"/>
  <c r="Z7" i="22"/>
  <c r="X7" i="22"/>
  <c r="V8" i="22"/>
  <c r="U9" i="22"/>
  <c r="AH42" i="21"/>
  <c r="S42" i="21"/>
  <c r="AI42" i="21" s="1"/>
  <c r="Q42" i="21"/>
  <c r="P42" i="21"/>
  <c r="R42" i="21" s="1"/>
  <c r="S41" i="21"/>
  <c r="AI41" i="21" s="1"/>
  <c r="Q41" i="21"/>
  <c r="P41" i="21"/>
  <c r="O41" i="21"/>
  <c r="S40" i="21"/>
  <c r="AI40" i="21" s="1"/>
  <c r="Q40" i="21"/>
  <c r="P40" i="21"/>
  <c r="R40" i="21" s="1"/>
  <c r="T40" i="21" s="1"/>
  <c r="AH40" i="21" s="1"/>
  <c r="O40" i="21"/>
  <c r="S39" i="21"/>
  <c r="AI39" i="21" s="1"/>
  <c r="Q39" i="21"/>
  <c r="P39" i="21"/>
  <c r="O39" i="21"/>
  <c r="S38" i="21"/>
  <c r="AI38" i="21" s="1"/>
  <c r="Q38" i="21"/>
  <c r="P38" i="21"/>
  <c r="R38" i="21" s="1"/>
  <c r="T38" i="21" s="1"/>
  <c r="AH38" i="21" s="1"/>
  <c r="O38" i="21"/>
  <c r="S37" i="21"/>
  <c r="AI37" i="21" s="1"/>
  <c r="Q37" i="21"/>
  <c r="P37" i="21"/>
  <c r="O37" i="21"/>
  <c r="S36" i="21"/>
  <c r="AI36" i="21" s="1"/>
  <c r="Q36" i="21"/>
  <c r="P36" i="21"/>
  <c r="R36" i="21" s="1"/>
  <c r="T36" i="21" s="1"/>
  <c r="AH36" i="21" s="1"/>
  <c r="O36" i="21"/>
  <c r="S35" i="21"/>
  <c r="AI35" i="21" s="1"/>
  <c r="Q35" i="21"/>
  <c r="P35" i="21"/>
  <c r="O35" i="21"/>
  <c r="S34" i="21"/>
  <c r="AI34" i="21" s="1"/>
  <c r="Q34" i="21"/>
  <c r="P34" i="21"/>
  <c r="R34" i="21" s="1"/>
  <c r="T34" i="21" s="1"/>
  <c r="AH34" i="21" s="1"/>
  <c r="O34" i="21"/>
  <c r="S33" i="21"/>
  <c r="AI33" i="21" s="1"/>
  <c r="Q33" i="21"/>
  <c r="P33" i="21"/>
  <c r="O33" i="21"/>
  <c r="S32" i="21"/>
  <c r="AI32" i="21" s="1"/>
  <c r="Q32" i="21"/>
  <c r="P32" i="21"/>
  <c r="R32" i="21" s="1"/>
  <c r="T32" i="21" s="1"/>
  <c r="AH32" i="21" s="1"/>
  <c r="O32" i="21"/>
  <c r="S31" i="21"/>
  <c r="AI31" i="21" s="1"/>
  <c r="Q31" i="21"/>
  <c r="P31" i="21"/>
  <c r="O31" i="21"/>
  <c r="S30" i="21"/>
  <c r="AI30" i="21" s="1"/>
  <c r="Q30" i="21"/>
  <c r="P30" i="21"/>
  <c r="R30" i="21" s="1"/>
  <c r="T30" i="21" s="1"/>
  <c r="AH30" i="21" s="1"/>
  <c r="O30" i="21"/>
  <c r="AH29" i="21"/>
  <c r="S29" i="21"/>
  <c r="AI29" i="21" s="1"/>
  <c r="Q29" i="21"/>
  <c r="P29" i="21"/>
  <c r="O29" i="21"/>
  <c r="S28" i="21"/>
  <c r="AI28" i="21" s="1"/>
  <c r="Q28" i="21"/>
  <c r="P28" i="21"/>
  <c r="R28" i="21" s="1"/>
  <c r="T28" i="21" s="1"/>
  <c r="AH28" i="21" s="1"/>
  <c r="O28" i="21"/>
  <c r="S27" i="21"/>
  <c r="AI27" i="21" s="1"/>
  <c r="Q27" i="21"/>
  <c r="P27" i="21"/>
  <c r="O27" i="21"/>
  <c r="S26" i="21"/>
  <c r="AI26" i="21" s="1"/>
  <c r="Q26" i="21"/>
  <c r="P26" i="21"/>
  <c r="R26" i="21" s="1"/>
  <c r="T26" i="21" s="1"/>
  <c r="AH26" i="21" s="1"/>
  <c r="O26" i="21"/>
  <c r="S25" i="21"/>
  <c r="AI25" i="21" s="1"/>
  <c r="Q25" i="21"/>
  <c r="P25" i="21"/>
  <c r="R25" i="21" s="1"/>
  <c r="T25" i="21" s="1"/>
  <c r="O25" i="21"/>
  <c r="AH24" i="21"/>
  <c r="S24" i="21"/>
  <c r="Q24" i="21"/>
  <c r="P24" i="21"/>
  <c r="R24" i="21" s="1"/>
  <c r="AK24" i="21" s="1"/>
  <c r="AI23" i="21"/>
  <c r="S23" i="21"/>
  <c r="Q23" i="21"/>
  <c r="P23" i="21"/>
  <c r="R23" i="21" s="1"/>
  <c r="T23" i="21" s="1"/>
  <c r="AH23" i="21" s="1"/>
  <c r="O23" i="21"/>
  <c r="AI22" i="21"/>
  <c r="S22" i="21"/>
  <c r="Q22" i="21"/>
  <c r="P22" i="21"/>
  <c r="R22" i="21" s="1"/>
  <c r="T22" i="21" s="1"/>
  <c r="AH22" i="21" s="1"/>
  <c r="O22" i="21"/>
  <c r="AI21" i="21"/>
  <c r="S21" i="21"/>
  <c r="Q21" i="21"/>
  <c r="P21" i="21"/>
  <c r="R21" i="21" s="1"/>
  <c r="T21" i="21" s="1"/>
  <c r="AH21" i="21" s="1"/>
  <c r="O21" i="21"/>
  <c r="AI20" i="21"/>
  <c r="S20" i="21"/>
  <c r="Q20" i="21"/>
  <c r="P20" i="21"/>
  <c r="R20" i="21" s="1"/>
  <c r="T20" i="21" s="1"/>
  <c r="AH20" i="21" s="1"/>
  <c r="O20" i="21"/>
  <c r="AI19" i="21"/>
  <c r="S19" i="21"/>
  <c r="Q19" i="21"/>
  <c r="P19" i="21"/>
  <c r="R19" i="21" s="1"/>
  <c r="T19" i="21" s="1"/>
  <c r="AH19" i="21" s="1"/>
  <c r="O19" i="21"/>
  <c r="AI18" i="21"/>
  <c r="S18" i="21"/>
  <c r="Q18" i="21"/>
  <c r="P18" i="21"/>
  <c r="R18" i="21" s="1"/>
  <c r="T18" i="21" s="1"/>
  <c r="AH18" i="21" s="1"/>
  <c r="O18" i="21"/>
  <c r="AI17" i="21"/>
  <c r="S17" i="21"/>
  <c r="Q17" i="21"/>
  <c r="P17" i="21"/>
  <c r="R17" i="21" s="1"/>
  <c r="T17" i="21" s="1"/>
  <c r="AH17" i="21" s="1"/>
  <c r="O17" i="21"/>
  <c r="AI16" i="21"/>
  <c r="S16" i="21"/>
  <c r="Q16" i="21"/>
  <c r="P16" i="21"/>
  <c r="R16" i="21" s="1"/>
  <c r="T16" i="21" s="1"/>
  <c r="AH16" i="21" s="1"/>
  <c r="O16" i="21"/>
  <c r="AI15" i="21"/>
  <c r="S15" i="21"/>
  <c r="Q15" i="21"/>
  <c r="P15" i="21"/>
  <c r="R15" i="21" s="1"/>
  <c r="T15" i="21" s="1"/>
  <c r="AH15" i="21" s="1"/>
  <c r="O15" i="21"/>
  <c r="AI14" i="21"/>
  <c r="S14" i="21"/>
  <c r="Q14" i="21"/>
  <c r="P14" i="21"/>
  <c r="R14" i="21" s="1"/>
  <c r="T14" i="21" s="1"/>
  <c r="AH14" i="21" s="1"/>
  <c r="O14" i="21"/>
  <c r="AI13" i="21"/>
  <c r="S13" i="21"/>
  <c r="Q13" i="21"/>
  <c r="P13" i="21"/>
  <c r="R13" i="21" s="1"/>
  <c r="T13" i="21" s="1"/>
  <c r="AH13" i="21" s="1"/>
  <c r="O13" i="21"/>
  <c r="AI12" i="21"/>
  <c r="S12" i="21"/>
  <c r="Q12" i="21"/>
  <c r="P12" i="21"/>
  <c r="R12" i="21" s="1"/>
  <c r="T12" i="21" s="1"/>
  <c r="AH12" i="21" s="1"/>
  <c r="O12" i="21"/>
  <c r="AI11" i="21"/>
  <c r="S11" i="21"/>
  <c r="Q11" i="21"/>
  <c r="P11" i="21"/>
  <c r="R11" i="21" s="1"/>
  <c r="T11" i="21" s="1"/>
  <c r="AH11" i="21" s="1"/>
  <c r="O11" i="21"/>
  <c r="AI10" i="21"/>
  <c r="S10" i="21"/>
  <c r="Q10" i="21"/>
  <c r="P10" i="21"/>
  <c r="R10" i="21" s="1"/>
  <c r="T10" i="21" s="1"/>
  <c r="AH10" i="21" s="1"/>
  <c r="O10" i="21"/>
  <c r="AI9" i="21"/>
  <c r="S9" i="21"/>
  <c r="Q9" i="21"/>
  <c r="P9" i="21"/>
  <c r="R9" i="21" s="1"/>
  <c r="T9" i="21" s="1"/>
  <c r="AH9" i="21" s="1"/>
  <c r="O9" i="21"/>
  <c r="AI8" i="21"/>
  <c r="S8" i="21"/>
  <c r="Q8" i="21"/>
  <c r="P8" i="21"/>
  <c r="R8" i="21" s="1"/>
  <c r="T8" i="21" s="1"/>
  <c r="AH8" i="21" s="1"/>
  <c r="O8" i="21"/>
  <c r="AI7" i="21"/>
  <c r="S7" i="21"/>
  <c r="Q7" i="21"/>
  <c r="P7" i="21"/>
  <c r="O7" i="21"/>
  <c r="AT15" i="42" l="1"/>
  <c r="K55" i="42" s="1"/>
  <c r="AU15" i="42"/>
  <c r="L55" i="42" s="1"/>
  <c r="AT7" i="42"/>
  <c r="K47" i="42" s="1"/>
  <c r="AU7" i="42"/>
  <c r="L47" i="42" s="1"/>
  <c r="AR13" i="42"/>
  <c r="G53" i="42" s="1"/>
  <c r="AS13" i="42"/>
  <c r="H53" i="42" s="1"/>
  <c r="AR20" i="42"/>
  <c r="G60" i="42" s="1"/>
  <c r="AS20" i="42"/>
  <c r="H60" i="42" s="1"/>
  <c r="AU11" i="42"/>
  <c r="L51" i="42" s="1"/>
  <c r="AT11" i="42"/>
  <c r="K51" i="42" s="1"/>
  <c r="AU18" i="42"/>
  <c r="L58" i="42" s="1"/>
  <c r="AT18" i="42"/>
  <c r="K58" i="42" s="1"/>
  <c r="AR11" i="42"/>
  <c r="G51" i="42" s="1"/>
  <c r="AS11" i="42"/>
  <c r="H51" i="42" s="1"/>
  <c r="AR16" i="42"/>
  <c r="G56" i="42" s="1"/>
  <c r="AS16" i="42"/>
  <c r="H56" i="42" s="1"/>
  <c r="AT9" i="42"/>
  <c r="K49" i="42" s="1"/>
  <c r="AU9" i="42"/>
  <c r="L49" i="42" s="1"/>
  <c r="AS14" i="42"/>
  <c r="H54" i="42" s="1"/>
  <c r="AR14" i="42"/>
  <c r="G54" i="42" s="1"/>
  <c r="AR7" i="42"/>
  <c r="G47" i="42" s="1"/>
  <c r="AS7" i="42"/>
  <c r="H47" i="42" s="1"/>
  <c r="AU20" i="42"/>
  <c r="L60" i="42" s="1"/>
  <c r="AT20" i="42"/>
  <c r="K60" i="42" s="1"/>
  <c r="AT12" i="42"/>
  <c r="K52" i="42" s="1"/>
  <c r="AU12" i="42"/>
  <c r="L52" i="42" s="1"/>
  <c r="AS22" i="42"/>
  <c r="H62" i="42" s="1"/>
  <c r="AR22" i="42"/>
  <c r="G62" i="42" s="1"/>
  <c r="AT10" i="42"/>
  <c r="K50" i="42" s="1"/>
  <c r="AU10" i="42"/>
  <c r="L50" i="42" s="1"/>
  <c r="AU19" i="42"/>
  <c r="L59" i="42" s="1"/>
  <c r="AT19" i="42"/>
  <c r="K59" i="42" s="1"/>
  <c r="AR10" i="42"/>
  <c r="G50" i="42" s="1"/>
  <c r="AS10" i="42"/>
  <c r="H50" i="42" s="1"/>
  <c r="AT14" i="42"/>
  <c r="K54" i="42" s="1"/>
  <c r="AU14" i="42"/>
  <c r="L54" i="42" s="1"/>
  <c r="AT17" i="42"/>
  <c r="K57" i="42" s="1"/>
  <c r="AU17" i="42"/>
  <c r="L57" i="42" s="1"/>
  <c r="AR17" i="42"/>
  <c r="G57" i="42" s="1"/>
  <c r="AS17" i="42"/>
  <c r="H57" i="42" s="1"/>
  <c r="AR8" i="42"/>
  <c r="G48" i="42" s="1"/>
  <c r="AS8" i="42"/>
  <c r="H48" i="42" s="1"/>
  <c r="AT13" i="42"/>
  <c r="K53" i="42" s="1"/>
  <c r="AU13" i="42"/>
  <c r="L53" i="42" s="1"/>
  <c r="AU16" i="42"/>
  <c r="L56" i="42" s="1"/>
  <c r="AT16" i="42"/>
  <c r="K56" i="42" s="1"/>
  <c r="AS12" i="42"/>
  <c r="H52" i="42" s="1"/>
  <c r="AR12" i="42"/>
  <c r="G52" i="42" s="1"/>
  <c r="AS18" i="42"/>
  <c r="H58" i="42" s="1"/>
  <c r="AR18" i="42"/>
  <c r="G58" i="42" s="1"/>
  <c r="AR15" i="42"/>
  <c r="G55" i="42" s="1"/>
  <c r="AS15" i="42"/>
  <c r="H55" i="42" s="1"/>
  <c r="AU8" i="42"/>
  <c r="L48" i="42" s="1"/>
  <c r="AT8" i="42"/>
  <c r="K48" i="42" s="1"/>
  <c r="AR37" i="41"/>
  <c r="G77" i="41" s="1"/>
  <c r="AS37" i="41"/>
  <c r="H77" i="41" s="1"/>
  <c r="AS19" i="41"/>
  <c r="H59" i="41" s="1"/>
  <c r="AR19" i="41"/>
  <c r="G59" i="41" s="1"/>
  <c r="AU30" i="41"/>
  <c r="L70" i="41" s="1"/>
  <c r="AT30" i="41"/>
  <c r="K70" i="41" s="1"/>
  <c r="AU13" i="41"/>
  <c r="L53" i="41" s="1"/>
  <c r="AT13" i="41"/>
  <c r="K53" i="41" s="1"/>
  <c r="AU19" i="41"/>
  <c r="L59" i="41" s="1"/>
  <c r="AT19" i="41"/>
  <c r="K59" i="41" s="1"/>
  <c r="AU17" i="41"/>
  <c r="L57" i="41" s="1"/>
  <c r="AT17" i="41"/>
  <c r="K57" i="41" s="1"/>
  <c r="AR32" i="41"/>
  <c r="G72" i="41" s="1"/>
  <c r="AS32" i="41"/>
  <c r="H72" i="41" s="1"/>
  <c r="AS15" i="41"/>
  <c r="H55" i="41" s="1"/>
  <c r="AR15" i="41"/>
  <c r="G55" i="41" s="1"/>
  <c r="AS34" i="41"/>
  <c r="H74" i="41" s="1"/>
  <c r="AR34" i="41"/>
  <c r="G74" i="41" s="1"/>
  <c r="AT29" i="41"/>
  <c r="K69" i="41" s="1"/>
  <c r="AU29" i="41"/>
  <c r="L69" i="41" s="1"/>
  <c r="AU14" i="41"/>
  <c r="L54" i="41" s="1"/>
  <c r="AT14" i="41"/>
  <c r="K54" i="41" s="1"/>
  <c r="AU15" i="41"/>
  <c r="L55" i="41" s="1"/>
  <c r="AT15" i="41"/>
  <c r="K55" i="41" s="1"/>
  <c r="AS28" i="41"/>
  <c r="H68" i="41" s="1"/>
  <c r="AR28" i="41"/>
  <c r="G68" i="41" s="1"/>
  <c r="AS12" i="41"/>
  <c r="H52" i="41" s="1"/>
  <c r="AR12" i="41"/>
  <c r="G52" i="41" s="1"/>
  <c r="AS17" i="41"/>
  <c r="H57" i="41" s="1"/>
  <c r="AR17" i="41"/>
  <c r="G57" i="41" s="1"/>
  <c r="AU27" i="41"/>
  <c r="L67" i="41" s="1"/>
  <c r="AT27" i="41"/>
  <c r="K67" i="41" s="1"/>
  <c r="AU7" i="41"/>
  <c r="L47" i="41" s="1"/>
  <c r="AT7" i="41"/>
  <c r="K47" i="41" s="1"/>
  <c r="AT32" i="41"/>
  <c r="K72" i="41" s="1"/>
  <c r="AU32" i="41"/>
  <c r="L72" i="41" s="1"/>
  <c r="AU16" i="41"/>
  <c r="L56" i="41" s="1"/>
  <c r="AT16" i="41"/>
  <c r="K56" i="41" s="1"/>
  <c r="AS25" i="41"/>
  <c r="H65" i="41" s="1"/>
  <c r="AR25" i="41"/>
  <c r="G65" i="41" s="1"/>
  <c r="AS11" i="41"/>
  <c r="H51" i="41" s="1"/>
  <c r="AR11" i="41"/>
  <c r="G51" i="41" s="1"/>
  <c r="AU21" i="41"/>
  <c r="L61" i="41" s="1"/>
  <c r="AT21" i="41"/>
  <c r="K61" i="41" s="1"/>
  <c r="AT28" i="41"/>
  <c r="K68" i="41" s="1"/>
  <c r="AU28" i="41"/>
  <c r="L68" i="41" s="1"/>
  <c r="AU8" i="41"/>
  <c r="L48" i="41" s="1"/>
  <c r="AT8" i="41"/>
  <c r="K48" i="41" s="1"/>
  <c r="AS36" i="41"/>
  <c r="H76" i="41" s="1"/>
  <c r="AR36" i="41"/>
  <c r="G76" i="41" s="1"/>
  <c r="AS26" i="41"/>
  <c r="H66" i="41" s="1"/>
  <c r="AR26" i="41"/>
  <c r="G66" i="41" s="1"/>
  <c r="AS33" i="41"/>
  <c r="H73" i="41" s="1"/>
  <c r="AR33" i="41"/>
  <c r="G73" i="41" s="1"/>
  <c r="AU25" i="41"/>
  <c r="L65" i="41" s="1"/>
  <c r="AT25" i="41"/>
  <c r="K65" i="41" s="1"/>
  <c r="AU10" i="41"/>
  <c r="L50" i="41" s="1"/>
  <c r="AT10" i="41"/>
  <c r="K50" i="41" s="1"/>
  <c r="AT38" i="41"/>
  <c r="K78" i="41" s="1"/>
  <c r="AU38" i="41"/>
  <c r="L78" i="41" s="1"/>
  <c r="AS21" i="41"/>
  <c r="H61" i="41" s="1"/>
  <c r="AR21" i="41"/>
  <c r="G61" i="41" s="1"/>
  <c r="AS29" i="41"/>
  <c r="H69" i="41" s="1"/>
  <c r="AR29" i="41"/>
  <c r="G69" i="41" s="1"/>
  <c r="AS9" i="41"/>
  <c r="H49" i="41" s="1"/>
  <c r="AR9" i="41"/>
  <c r="G49" i="41" s="1"/>
  <c r="AT39" i="41"/>
  <c r="K79" i="41" s="1"/>
  <c r="AU39" i="41"/>
  <c r="L79" i="41" s="1"/>
  <c r="AS20" i="41"/>
  <c r="H60" i="41" s="1"/>
  <c r="AR20" i="41"/>
  <c r="G60" i="41" s="1"/>
  <c r="AU26" i="41"/>
  <c r="L66" i="41" s="1"/>
  <c r="AT26" i="41"/>
  <c r="K66" i="41" s="1"/>
  <c r="AU9" i="41"/>
  <c r="L49" i="41" s="1"/>
  <c r="AT9" i="41"/>
  <c r="K49" i="41" s="1"/>
  <c r="AT33" i="41"/>
  <c r="K73" i="41" s="1"/>
  <c r="AU33" i="41"/>
  <c r="L73" i="41" s="1"/>
  <c r="AR27" i="41"/>
  <c r="G67" i="41" s="1"/>
  <c r="AS27" i="41"/>
  <c r="H67" i="41" s="1"/>
  <c r="AS10" i="41"/>
  <c r="H50" i="41" s="1"/>
  <c r="AR10" i="41"/>
  <c r="G50" i="41" s="1"/>
  <c r="AU31" i="41"/>
  <c r="L71" i="41" s="1"/>
  <c r="AT31" i="41"/>
  <c r="K71" i="41" s="1"/>
  <c r="AU11" i="41"/>
  <c r="L51" i="41" s="1"/>
  <c r="AT11" i="41"/>
  <c r="K51" i="41" s="1"/>
  <c r="AS38" i="41"/>
  <c r="H78" i="41" s="1"/>
  <c r="AR38" i="41"/>
  <c r="G78" i="41" s="1"/>
  <c r="AU35" i="41"/>
  <c r="L75" i="41" s="1"/>
  <c r="AT35" i="41"/>
  <c r="K75" i="41" s="1"/>
  <c r="AR39" i="41"/>
  <c r="G79" i="41" s="1"/>
  <c r="AS39" i="41"/>
  <c r="H79" i="41" s="1"/>
  <c r="AR31" i="41"/>
  <c r="G71" i="41" s="1"/>
  <c r="AS31" i="41"/>
  <c r="H71" i="41" s="1"/>
  <c r="AR7" i="41"/>
  <c r="G47" i="41" s="1"/>
  <c r="AS7" i="41"/>
  <c r="H47" i="41" s="1"/>
  <c r="AR40" i="41"/>
  <c r="G80" i="41" s="1"/>
  <c r="AS40" i="41"/>
  <c r="H80" i="41" s="1"/>
  <c r="AU12" i="41"/>
  <c r="L52" i="41" s="1"/>
  <c r="AT12" i="41"/>
  <c r="K52" i="41" s="1"/>
  <c r="AS30" i="41"/>
  <c r="H70" i="41" s="1"/>
  <c r="AR30" i="41"/>
  <c r="G70" i="41" s="1"/>
  <c r="AP22" i="40"/>
  <c r="D62" i="40" s="1"/>
  <c r="AQ22" i="40"/>
  <c r="E62" i="40" s="1"/>
  <c r="AU40" i="40"/>
  <c r="L80" i="40" s="1"/>
  <c r="AT40" i="40"/>
  <c r="K80" i="40" s="1"/>
  <c r="AO34" i="40"/>
  <c r="AP18" i="40"/>
  <c r="D58" i="40" s="1"/>
  <c r="AQ18" i="40"/>
  <c r="E58" i="40" s="1"/>
  <c r="AQ13" i="40"/>
  <c r="E53" i="40" s="1"/>
  <c r="AP13" i="40"/>
  <c r="D53" i="40" s="1"/>
  <c r="AQ10" i="40"/>
  <c r="E50" i="40" s="1"/>
  <c r="AP10" i="40"/>
  <c r="D50" i="40" s="1"/>
  <c r="AM9" i="40"/>
  <c r="AM13" i="40"/>
  <c r="AQ30" i="40"/>
  <c r="E70" i="40" s="1"/>
  <c r="AP30" i="40"/>
  <c r="D70" i="40" s="1"/>
  <c r="AQ27" i="40"/>
  <c r="E67" i="40" s="1"/>
  <c r="AP27" i="40"/>
  <c r="D67" i="40" s="1"/>
  <c r="AM29" i="40"/>
  <c r="AM30" i="40"/>
  <c r="AP21" i="40"/>
  <c r="D61" i="40" s="1"/>
  <c r="AQ21" i="40"/>
  <c r="E61" i="40" s="1"/>
  <c r="AP20" i="40"/>
  <c r="D60" i="40" s="1"/>
  <c r="AQ20" i="40"/>
  <c r="E60" i="40" s="1"/>
  <c r="AQ39" i="40"/>
  <c r="E79" i="40" s="1"/>
  <c r="AP39" i="40"/>
  <c r="D79" i="40" s="1"/>
  <c r="AM20" i="40"/>
  <c r="AP37" i="40"/>
  <c r="D77" i="40" s="1"/>
  <c r="AQ37" i="40"/>
  <c r="E77" i="40" s="1"/>
  <c r="AM39" i="40"/>
  <c r="AQ11" i="40"/>
  <c r="E51" i="40" s="1"/>
  <c r="AP11" i="40"/>
  <c r="D51" i="40" s="1"/>
  <c r="AQ7" i="40"/>
  <c r="E47" i="40" s="1"/>
  <c r="AP7" i="40"/>
  <c r="D47" i="40" s="1"/>
  <c r="AO11" i="40"/>
  <c r="AO13" i="40"/>
  <c r="AQ32" i="40"/>
  <c r="E72" i="40" s="1"/>
  <c r="AP32" i="40"/>
  <c r="D72" i="40" s="1"/>
  <c r="AQ28" i="40"/>
  <c r="E68" i="40" s="1"/>
  <c r="AP28" i="40"/>
  <c r="D68" i="40" s="1"/>
  <c r="AO25" i="40"/>
  <c r="AO28" i="40"/>
  <c r="AO36" i="40"/>
  <c r="AM36" i="40"/>
  <c r="AM27" i="40"/>
  <c r="AM18" i="40"/>
  <c r="AU19" i="40"/>
  <c r="L59" i="40" s="1"/>
  <c r="AT19" i="40"/>
  <c r="K59" i="40" s="1"/>
  <c r="AO10" i="40"/>
  <c r="AO26" i="40"/>
  <c r="AM15" i="40"/>
  <c r="AP16" i="40"/>
  <c r="D56" i="40" s="1"/>
  <c r="AQ16" i="40"/>
  <c r="E56" i="40" s="1"/>
  <c r="AT18" i="40"/>
  <c r="K58" i="40" s="1"/>
  <c r="AQ15" i="40"/>
  <c r="E55" i="40" s="1"/>
  <c r="AP15" i="40"/>
  <c r="D55" i="40" s="1"/>
  <c r="AP35" i="40"/>
  <c r="D75" i="40" s="1"/>
  <c r="AQ35" i="40"/>
  <c r="E75" i="40" s="1"/>
  <c r="AM12" i="40"/>
  <c r="AM31" i="40"/>
  <c r="AM22" i="40"/>
  <c r="AM40" i="40"/>
  <c r="AO12" i="40"/>
  <c r="AM14" i="40"/>
  <c r="AO39" i="40"/>
  <c r="AO20" i="40"/>
  <c r="AO33" i="40"/>
  <c r="AO21" i="40"/>
  <c r="AM33" i="40"/>
  <c r="AQ12" i="40"/>
  <c r="E52" i="40" s="1"/>
  <c r="AP12" i="40"/>
  <c r="D52" i="40" s="1"/>
  <c r="AQ8" i="40"/>
  <c r="E48" i="40" s="1"/>
  <c r="AP8" i="40"/>
  <c r="D48" i="40" s="1"/>
  <c r="AM8" i="40"/>
  <c r="AM10" i="40"/>
  <c r="AQ33" i="40"/>
  <c r="E73" i="40" s="1"/>
  <c r="AP33" i="40"/>
  <c r="D73" i="40" s="1"/>
  <c r="AQ31" i="40"/>
  <c r="E71" i="40" s="1"/>
  <c r="AP31" i="40"/>
  <c r="D71" i="40" s="1"/>
  <c r="AQ26" i="40"/>
  <c r="E66" i="40" s="1"/>
  <c r="AP26" i="40"/>
  <c r="D66" i="40" s="1"/>
  <c r="AM25" i="40"/>
  <c r="AM28" i="40"/>
  <c r="AM32" i="40"/>
  <c r="AM21" i="40"/>
  <c r="AO37" i="40"/>
  <c r="AM16" i="40"/>
  <c r="AM37" i="40"/>
  <c r="AQ34" i="40"/>
  <c r="E74" i="40" s="1"/>
  <c r="AP34" i="40"/>
  <c r="D74" i="40" s="1"/>
  <c r="AM38" i="40"/>
  <c r="AQ14" i="40"/>
  <c r="E54" i="40" s="1"/>
  <c r="AP14" i="40"/>
  <c r="D54" i="40" s="1"/>
  <c r="AQ9" i="40"/>
  <c r="E49" i="40" s="1"/>
  <c r="AP9" i="40"/>
  <c r="D49" i="40" s="1"/>
  <c r="AO8" i="40"/>
  <c r="AO15" i="40"/>
  <c r="AT14" i="40"/>
  <c r="K54" i="40" s="1"/>
  <c r="AQ38" i="40"/>
  <c r="E78" i="40" s="1"/>
  <c r="AP38" i="40"/>
  <c r="D78" i="40" s="1"/>
  <c r="AQ29" i="40"/>
  <c r="E69" i="40" s="1"/>
  <c r="AP29" i="40"/>
  <c r="D69" i="40" s="1"/>
  <c r="AQ25" i="40"/>
  <c r="E65" i="40" s="1"/>
  <c r="AP25" i="40"/>
  <c r="D65" i="40" s="1"/>
  <c r="AO27" i="40"/>
  <c r="AO29" i="40"/>
  <c r="AO16" i="40"/>
  <c r="AM11" i="40"/>
  <c r="AM34" i="40"/>
  <c r="AM19" i="40"/>
  <c r="AO7" i="40"/>
  <c r="AO31" i="40"/>
  <c r="AO32" i="40"/>
  <c r="AT23" i="40"/>
  <c r="K63" i="40" s="1"/>
  <c r="AO17" i="40"/>
  <c r="AO38" i="40"/>
  <c r="AM7" i="40"/>
  <c r="AM26" i="40"/>
  <c r="AO35" i="40"/>
  <c r="AR23" i="40"/>
  <c r="G63" i="40" s="1"/>
  <c r="AM17" i="40"/>
  <c r="AR41" i="40"/>
  <c r="G81" i="40" s="1"/>
  <c r="AM35" i="40"/>
  <c r="AO9" i="40"/>
  <c r="AO30" i="40"/>
  <c r="J59" i="39"/>
  <c r="AF19" i="39"/>
  <c r="M59" i="39" s="1"/>
  <c r="AN18" i="39"/>
  <c r="J57" i="39"/>
  <c r="AF17" i="39"/>
  <c r="M57" i="39" s="1"/>
  <c r="AN16" i="39"/>
  <c r="J62" i="39"/>
  <c r="AF22" i="39"/>
  <c r="M62" i="39" s="1"/>
  <c r="AN21" i="39"/>
  <c r="C60" i="39"/>
  <c r="AJ19" i="39"/>
  <c r="J80" i="39"/>
  <c r="AF40" i="39"/>
  <c r="M80" i="39" s="1"/>
  <c r="AN39" i="39"/>
  <c r="J75" i="39"/>
  <c r="AF35" i="39"/>
  <c r="M75" i="39" s="1"/>
  <c r="AN34" i="39"/>
  <c r="AF30" i="39"/>
  <c r="M70" i="39" s="1"/>
  <c r="J70" i="39"/>
  <c r="AN29" i="39"/>
  <c r="J71" i="39"/>
  <c r="AF31" i="39"/>
  <c r="M71" i="39" s="1"/>
  <c r="AN30" i="39"/>
  <c r="J67" i="39"/>
  <c r="AF27" i="39"/>
  <c r="M67" i="39" s="1"/>
  <c r="AN26" i="39"/>
  <c r="J65" i="39"/>
  <c r="AF25" i="39"/>
  <c r="M65" i="39" s="1"/>
  <c r="AK26" i="39"/>
  <c r="AK25" i="39"/>
  <c r="AK29" i="39"/>
  <c r="AK33" i="39"/>
  <c r="C53" i="39"/>
  <c r="AJ12" i="39"/>
  <c r="C52" i="39"/>
  <c r="AJ11" i="39"/>
  <c r="C50" i="39"/>
  <c r="AJ9" i="39"/>
  <c r="C48" i="39"/>
  <c r="AJ7" i="39"/>
  <c r="Y24" i="39"/>
  <c r="AC24" i="39" s="1"/>
  <c r="Y8" i="39"/>
  <c r="AC8" i="39" s="1"/>
  <c r="Y7" i="39"/>
  <c r="AC7" i="39" s="1"/>
  <c r="Y9" i="39"/>
  <c r="AC9" i="39" s="1"/>
  <c r="Y10" i="39"/>
  <c r="AC10" i="39" s="1"/>
  <c r="Y11" i="39"/>
  <c r="AC11" i="39" s="1"/>
  <c r="Y12" i="39"/>
  <c r="AC12" i="39" s="1"/>
  <c r="Y14" i="39"/>
  <c r="AC14" i="39" s="1"/>
  <c r="Y13" i="39"/>
  <c r="AC13" i="39" s="1"/>
  <c r="Y17" i="39"/>
  <c r="AC17" i="39" s="1"/>
  <c r="Y15" i="39"/>
  <c r="AC15" i="39" s="1"/>
  <c r="Y16" i="39"/>
  <c r="AC16" i="39" s="1"/>
  <c r="AP24" i="39"/>
  <c r="D64" i="39" s="1"/>
  <c r="C64" i="39"/>
  <c r="AQ24" i="39"/>
  <c r="E64" i="39" s="1"/>
  <c r="AJ23" i="39"/>
  <c r="AK23" i="39" s="1"/>
  <c r="Y18" i="39"/>
  <c r="AC18" i="39" s="1"/>
  <c r="Y22" i="39"/>
  <c r="AC22" i="39" s="1"/>
  <c r="C56" i="39"/>
  <c r="AJ15" i="39"/>
  <c r="AK36" i="39"/>
  <c r="AK31" i="39"/>
  <c r="AF38" i="39"/>
  <c r="M78" i="39" s="1"/>
  <c r="J78" i="39"/>
  <c r="AN37" i="39"/>
  <c r="F73" i="39"/>
  <c r="AD33" i="39"/>
  <c r="I73" i="39" s="1"/>
  <c r="AL32" i="39"/>
  <c r="AD34" i="39"/>
  <c r="I74" i="39" s="1"/>
  <c r="F74" i="39"/>
  <c r="AL33" i="39"/>
  <c r="F72" i="39"/>
  <c r="AD32" i="39"/>
  <c r="I72" i="39" s="1"/>
  <c r="AL31" i="39"/>
  <c r="F69" i="39"/>
  <c r="AD29" i="39"/>
  <c r="I69" i="39" s="1"/>
  <c r="AL28" i="39"/>
  <c r="AD27" i="39"/>
  <c r="I67" i="39" s="1"/>
  <c r="F67" i="39"/>
  <c r="AL26" i="39"/>
  <c r="F66" i="39"/>
  <c r="AD26" i="39"/>
  <c r="I66" i="39" s="1"/>
  <c r="AL25" i="39"/>
  <c r="Y23" i="39"/>
  <c r="AC23" i="39" s="1"/>
  <c r="Y21" i="39"/>
  <c r="AC21" i="39" s="1"/>
  <c r="Y19" i="39"/>
  <c r="AC19" i="39" s="1"/>
  <c r="C63" i="39"/>
  <c r="AP23" i="39"/>
  <c r="D63" i="39" s="1"/>
  <c r="AQ23" i="39"/>
  <c r="E63" i="39" s="1"/>
  <c r="AJ22" i="39"/>
  <c r="AK22" i="39" s="1"/>
  <c r="AK32" i="39"/>
  <c r="AK37" i="39"/>
  <c r="J79" i="39"/>
  <c r="AF39" i="39"/>
  <c r="M79" i="39" s="1"/>
  <c r="AN38" i="39"/>
  <c r="J81" i="39"/>
  <c r="AF41" i="39"/>
  <c r="M81" i="39" s="1"/>
  <c r="AN40" i="39"/>
  <c r="AP41" i="39"/>
  <c r="D81" i="39" s="1"/>
  <c r="F77" i="39"/>
  <c r="AD37" i="39"/>
  <c r="I77" i="39" s="1"/>
  <c r="AL36" i="39"/>
  <c r="J58" i="39"/>
  <c r="AF18" i="39"/>
  <c r="M58" i="39" s="1"/>
  <c r="AN17" i="39"/>
  <c r="J60" i="39"/>
  <c r="AF20" i="39"/>
  <c r="M60" i="39" s="1"/>
  <c r="AN19" i="39"/>
  <c r="C58" i="39"/>
  <c r="AJ17" i="39"/>
  <c r="C54" i="39"/>
  <c r="AJ13" i="39"/>
  <c r="J76" i="39"/>
  <c r="AF36" i="39"/>
  <c r="M76" i="39" s="1"/>
  <c r="AN35" i="39"/>
  <c r="J72" i="39"/>
  <c r="AF32" i="39"/>
  <c r="M72" i="39" s="1"/>
  <c r="AN31" i="39"/>
  <c r="J69" i="39"/>
  <c r="AF29" i="39"/>
  <c r="M69" i="39" s="1"/>
  <c r="AN28" i="39"/>
  <c r="J68" i="39"/>
  <c r="AF28" i="39"/>
  <c r="M68" i="39" s="1"/>
  <c r="AN27" i="39"/>
  <c r="J66" i="39"/>
  <c r="AF26" i="39"/>
  <c r="M66" i="39" s="1"/>
  <c r="AN25" i="39"/>
  <c r="AT42" i="39"/>
  <c r="K82" i="39" s="1"/>
  <c r="AF42" i="39"/>
  <c r="M82" i="39" s="1"/>
  <c r="J82" i="39"/>
  <c r="AU42" i="39"/>
  <c r="L82" i="39" s="1"/>
  <c r="AN41" i="39"/>
  <c r="AO41" i="39" s="1"/>
  <c r="AU41" i="39" s="1"/>
  <c r="L81" i="39" s="1"/>
  <c r="C55" i="39"/>
  <c r="AJ14" i="39"/>
  <c r="C51" i="39"/>
  <c r="AJ10" i="39"/>
  <c r="C49" i="39"/>
  <c r="AJ8" i="39"/>
  <c r="C47" i="39"/>
  <c r="AA24" i="39"/>
  <c r="AE24" i="39" s="1"/>
  <c r="AA7" i="39"/>
  <c r="AE7" i="39" s="1"/>
  <c r="AA8" i="39"/>
  <c r="AE8" i="39" s="1"/>
  <c r="AA9" i="39"/>
  <c r="AE9" i="39" s="1"/>
  <c r="AA11" i="39"/>
  <c r="AE11" i="39" s="1"/>
  <c r="AA10" i="39"/>
  <c r="AE10" i="39" s="1"/>
  <c r="AA12" i="39"/>
  <c r="AE12" i="39" s="1"/>
  <c r="AA13" i="39"/>
  <c r="AE13" i="39" s="1"/>
  <c r="AA16" i="39"/>
  <c r="AE16" i="39" s="1"/>
  <c r="AA14" i="39"/>
  <c r="AE14" i="39" s="1"/>
  <c r="AA15" i="39"/>
  <c r="AE15" i="39" s="1"/>
  <c r="F80" i="39"/>
  <c r="AD40" i="39"/>
  <c r="I80" i="39" s="1"/>
  <c r="AL39" i="39"/>
  <c r="AM38" i="39" s="1"/>
  <c r="C61" i="39"/>
  <c r="AQ21" i="39"/>
  <c r="E61" i="39" s="1"/>
  <c r="AJ20" i="39"/>
  <c r="C62" i="39"/>
  <c r="AP22" i="39"/>
  <c r="D62" i="39" s="1"/>
  <c r="AQ22" i="39"/>
  <c r="E62" i="39" s="1"/>
  <c r="AJ21" i="39"/>
  <c r="AK21" i="39" s="1"/>
  <c r="AP21" i="39" s="1"/>
  <c r="D61" i="39" s="1"/>
  <c r="Y20" i="39"/>
  <c r="AC20" i="39" s="1"/>
  <c r="C57" i="39"/>
  <c r="AJ16" i="39"/>
  <c r="C59" i="39"/>
  <c r="AJ18" i="39"/>
  <c r="AK18" i="39" s="1"/>
  <c r="AQ18" i="39" s="1"/>
  <c r="E58" i="39" s="1"/>
  <c r="AK35" i="39"/>
  <c r="AK39" i="39"/>
  <c r="J73" i="39"/>
  <c r="AF33" i="39"/>
  <c r="M73" i="39" s="1"/>
  <c r="AN32" i="39"/>
  <c r="F75" i="39"/>
  <c r="AD35" i="39"/>
  <c r="I75" i="39" s="1"/>
  <c r="AL34" i="39"/>
  <c r="F71" i="39"/>
  <c r="AD31" i="39"/>
  <c r="I71" i="39" s="1"/>
  <c r="AL30" i="39"/>
  <c r="F70" i="39"/>
  <c r="AD30" i="39"/>
  <c r="I70" i="39" s="1"/>
  <c r="AL29" i="39"/>
  <c r="F68" i="39"/>
  <c r="AD28" i="39"/>
  <c r="I68" i="39" s="1"/>
  <c r="AL27" i="39"/>
  <c r="F65" i="39"/>
  <c r="AD25" i="39"/>
  <c r="I65" i="39" s="1"/>
  <c r="AR42" i="39"/>
  <c r="G82" i="39" s="1"/>
  <c r="AD42" i="39"/>
  <c r="I82" i="39" s="1"/>
  <c r="AS42" i="39"/>
  <c r="H82" i="39" s="1"/>
  <c r="F82" i="39"/>
  <c r="AL41" i="39"/>
  <c r="AM41" i="39" s="1"/>
  <c r="AK27" i="39"/>
  <c r="AK28" i="39"/>
  <c r="AK30" i="39"/>
  <c r="F78" i="39"/>
  <c r="AD38" i="39"/>
  <c r="I78" i="39" s="1"/>
  <c r="AL37" i="39"/>
  <c r="AM37" i="39" s="1"/>
  <c r="AS37" i="39" s="1"/>
  <c r="H77" i="39" s="1"/>
  <c r="AA23" i="39"/>
  <c r="AE23" i="39" s="1"/>
  <c r="AA21" i="39"/>
  <c r="AE21" i="39" s="1"/>
  <c r="AK38" i="39"/>
  <c r="AK34" i="39"/>
  <c r="J74" i="39"/>
  <c r="AF34" i="39"/>
  <c r="M74" i="39" s="1"/>
  <c r="AN33" i="39"/>
  <c r="J77" i="39"/>
  <c r="AF37" i="39"/>
  <c r="M77" i="39" s="1"/>
  <c r="AN36" i="39"/>
  <c r="AO36" i="39" s="1"/>
  <c r="AK40" i="39"/>
  <c r="AM35" i="39"/>
  <c r="J78" i="38"/>
  <c r="AF38" i="38"/>
  <c r="M78" i="38" s="1"/>
  <c r="AN37" i="38"/>
  <c r="C74" i="38"/>
  <c r="AJ33" i="38"/>
  <c r="F79" i="38"/>
  <c r="AD39" i="38"/>
  <c r="I79" i="38" s="1"/>
  <c r="AL38" i="38"/>
  <c r="C58" i="38"/>
  <c r="AJ17" i="38"/>
  <c r="C75" i="38"/>
  <c r="AJ34" i="38"/>
  <c r="C71" i="38"/>
  <c r="AJ30" i="38"/>
  <c r="C69" i="38"/>
  <c r="AJ28" i="38"/>
  <c r="C68" i="38"/>
  <c r="AJ27" i="38"/>
  <c r="C65" i="38"/>
  <c r="Y42" i="38"/>
  <c r="AC42" i="38" s="1"/>
  <c r="Y28" i="38"/>
  <c r="AC28" i="38" s="1"/>
  <c r="Y25" i="38"/>
  <c r="AC25" i="38" s="1"/>
  <c r="Y26" i="38"/>
  <c r="AC26" i="38" s="1"/>
  <c r="Y27" i="38"/>
  <c r="AC27" i="38" s="1"/>
  <c r="Y29" i="38"/>
  <c r="AC29" i="38" s="1"/>
  <c r="Y30" i="38"/>
  <c r="AC30" i="38" s="1"/>
  <c r="Y31" i="38"/>
  <c r="AC31" i="38" s="1"/>
  <c r="Y32" i="38"/>
  <c r="AC32" i="38" s="1"/>
  <c r="Y33" i="38"/>
  <c r="AC33" i="38" s="1"/>
  <c r="Y34" i="38"/>
  <c r="AC34" i="38" s="1"/>
  <c r="C82" i="38"/>
  <c r="AQ42" i="38"/>
  <c r="E82" i="38" s="1"/>
  <c r="AP42" i="38"/>
  <c r="D82" i="38" s="1"/>
  <c r="AJ41" i="38"/>
  <c r="AK41" i="38" s="1"/>
  <c r="C55" i="38"/>
  <c r="AJ14" i="38"/>
  <c r="C54" i="38"/>
  <c r="AJ13" i="38"/>
  <c r="C51" i="38"/>
  <c r="AJ10" i="38"/>
  <c r="C50" i="38"/>
  <c r="AJ9" i="38"/>
  <c r="C48" i="38"/>
  <c r="AJ7" i="38"/>
  <c r="Y24" i="38"/>
  <c r="AC24" i="38" s="1"/>
  <c r="Y7" i="38"/>
  <c r="AC7" i="38" s="1"/>
  <c r="Y8" i="38"/>
  <c r="AC8" i="38" s="1"/>
  <c r="Y10" i="38"/>
  <c r="AC10" i="38" s="1"/>
  <c r="Y9" i="38"/>
  <c r="AC9" i="38" s="1"/>
  <c r="Y12" i="38"/>
  <c r="AC12" i="38" s="1"/>
  <c r="Y11" i="38"/>
  <c r="AC11" i="38" s="1"/>
  <c r="Y16" i="38"/>
  <c r="AC16" i="38" s="1"/>
  <c r="Y13" i="38"/>
  <c r="AC13" i="38" s="1"/>
  <c r="Y14" i="38"/>
  <c r="AC14" i="38" s="1"/>
  <c r="C64" i="38"/>
  <c r="AQ24" i="38"/>
  <c r="E64" i="38" s="1"/>
  <c r="AP24" i="38"/>
  <c r="D64" i="38" s="1"/>
  <c r="AJ23" i="38"/>
  <c r="AK23" i="38" s="1"/>
  <c r="Y40" i="38"/>
  <c r="AC40" i="38" s="1"/>
  <c r="C76" i="38"/>
  <c r="AJ35" i="38"/>
  <c r="Y20" i="38"/>
  <c r="AC20" i="38" s="1"/>
  <c r="Y17" i="38"/>
  <c r="AC17" i="38" s="1"/>
  <c r="Y22" i="38"/>
  <c r="AC22" i="38" s="1"/>
  <c r="Y41" i="38"/>
  <c r="AC41" i="38" s="1"/>
  <c r="Y36" i="38"/>
  <c r="AC36" i="38" s="1"/>
  <c r="Y38" i="38"/>
  <c r="AC38" i="38" s="1"/>
  <c r="Y37" i="38"/>
  <c r="AC37" i="38" s="1"/>
  <c r="Y35" i="38"/>
  <c r="AC35" i="38" s="1"/>
  <c r="C81" i="38"/>
  <c r="AP41" i="38"/>
  <c r="D81" i="38" s="1"/>
  <c r="AQ41" i="38"/>
  <c r="E81" i="38" s="1"/>
  <c r="AJ40" i="38"/>
  <c r="AK40" i="38" s="1"/>
  <c r="AA23" i="38"/>
  <c r="AE23" i="38" s="1"/>
  <c r="AA21" i="38"/>
  <c r="AE21" i="38" s="1"/>
  <c r="AA20" i="38"/>
  <c r="AE20" i="38" s="1"/>
  <c r="AA19" i="38"/>
  <c r="AE19" i="38" s="1"/>
  <c r="AA16" i="38"/>
  <c r="AE16" i="38" s="1"/>
  <c r="AA18" i="38"/>
  <c r="AE18" i="38" s="1"/>
  <c r="AA17" i="38"/>
  <c r="AE17" i="38" s="1"/>
  <c r="J80" i="38"/>
  <c r="AF40" i="38"/>
  <c r="M80" i="38" s="1"/>
  <c r="AN39" i="38"/>
  <c r="C77" i="38"/>
  <c r="AJ36" i="38"/>
  <c r="J62" i="38"/>
  <c r="AF22" i="38"/>
  <c r="M62" i="38" s="1"/>
  <c r="AN21" i="38"/>
  <c r="C57" i="38"/>
  <c r="AJ16" i="38"/>
  <c r="C72" i="38"/>
  <c r="AJ31" i="38"/>
  <c r="C73" i="38"/>
  <c r="AJ32" i="38"/>
  <c r="C70" i="38"/>
  <c r="AJ29" i="38"/>
  <c r="C67" i="38"/>
  <c r="AJ26" i="38"/>
  <c r="C66" i="38"/>
  <c r="AJ25" i="38"/>
  <c r="AA42" i="38"/>
  <c r="AE42" i="38" s="1"/>
  <c r="AA25" i="38"/>
  <c r="AE25" i="38" s="1"/>
  <c r="AA26" i="38"/>
  <c r="AE26" i="38" s="1"/>
  <c r="AA27" i="38"/>
  <c r="AE27" i="38" s="1"/>
  <c r="AA28" i="38"/>
  <c r="AE28" i="38" s="1"/>
  <c r="AA29" i="38"/>
  <c r="AE29" i="38" s="1"/>
  <c r="AA30" i="38"/>
  <c r="AE30" i="38" s="1"/>
  <c r="AA31" i="38"/>
  <c r="AE31" i="38" s="1"/>
  <c r="AA32" i="38"/>
  <c r="AE32" i="38" s="1"/>
  <c r="AA33" i="38"/>
  <c r="AE33" i="38" s="1"/>
  <c r="C79" i="38"/>
  <c r="AP39" i="38"/>
  <c r="D79" i="38" s="1"/>
  <c r="AJ38" i="38"/>
  <c r="AK38" i="38" s="1"/>
  <c r="AQ38" i="38" s="1"/>
  <c r="E78" i="38" s="1"/>
  <c r="C56" i="38"/>
  <c r="AJ15" i="38"/>
  <c r="C52" i="38"/>
  <c r="AJ11" i="38"/>
  <c r="C53" i="38"/>
  <c r="AJ12" i="38"/>
  <c r="C49" i="38"/>
  <c r="AJ8" i="38"/>
  <c r="C47" i="38"/>
  <c r="AA24" i="38"/>
  <c r="AE24" i="38" s="1"/>
  <c r="AA7" i="38"/>
  <c r="AE7" i="38" s="1"/>
  <c r="AA8" i="38"/>
  <c r="AE8" i="38" s="1"/>
  <c r="AA9" i="38"/>
  <c r="AE9" i="38" s="1"/>
  <c r="AA10" i="38"/>
  <c r="AE10" i="38" s="1"/>
  <c r="AA11" i="38"/>
  <c r="AE11" i="38" s="1"/>
  <c r="AA12" i="38"/>
  <c r="AE12" i="38" s="1"/>
  <c r="AA13" i="38"/>
  <c r="AE13" i="38" s="1"/>
  <c r="AA14" i="38"/>
  <c r="AE14" i="38" s="1"/>
  <c r="AA15" i="38"/>
  <c r="AE15" i="38" s="1"/>
  <c r="C80" i="38"/>
  <c r="AP40" i="38"/>
  <c r="D80" i="38" s="1"/>
  <c r="AQ40" i="38"/>
  <c r="E80" i="38" s="1"/>
  <c r="AJ39" i="38"/>
  <c r="AK39" i="38" s="1"/>
  <c r="AQ39" i="38" s="1"/>
  <c r="E79" i="38" s="1"/>
  <c r="C78" i="38"/>
  <c r="AP38" i="38"/>
  <c r="D78" i="38" s="1"/>
  <c r="AJ37" i="38"/>
  <c r="C62" i="38"/>
  <c r="AJ21" i="38"/>
  <c r="Y15" i="38"/>
  <c r="AC15" i="38" s="1"/>
  <c r="Y18" i="38"/>
  <c r="AC18" i="38" s="1"/>
  <c r="C60" i="38"/>
  <c r="AJ19" i="38"/>
  <c r="AK18" i="38" s="1"/>
  <c r="AA41" i="38"/>
  <c r="AE41" i="38" s="1"/>
  <c r="AA36" i="38"/>
  <c r="AE36" i="38" s="1"/>
  <c r="AA37" i="38"/>
  <c r="AE37" i="38" s="1"/>
  <c r="AA34" i="38"/>
  <c r="AE34" i="38" s="1"/>
  <c r="AA39" i="38"/>
  <c r="AE39" i="38" s="1"/>
  <c r="AA35" i="38"/>
  <c r="AE35" i="38" s="1"/>
  <c r="Y23" i="38"/>
  <c r="AC23" i="38" s="1"/>
  <c r="Y21" i="38"/>
  <c r="AC21" i="38" s="1"/>
  <c r="Y19" i="38"/>
  <c r="AC19" i="38" s="1"/>
  <c r="C63" i="38"/>
  <c r="AP23" i="38"/>
  <c r="D63" i="38" s="1"/>
  <c r="AQ23" i="38"/>
  <c r="E63" i="38" s="1"/>
  <c r="AJ22" i="38"/>
  <c r="AK22" i="38" s="1"/>
  <c r="AP22" i="38" s="1"/>
  <c r="D62" i="38" s="1"/>
  <c r="C77" i="37"/>
  <c r="AJ36" i="37"/>
  <c r="C75" i="37"/>
  <c r="AJ34" i="37"/>
  <c r="C80" i="37"/>
  <c r="AJ39" i="37"/>
  <c r="C60" i="37"/>
  <c r="AJ19" i="37"/>
  <c r="C58" i="37"/>
  <c r="AJ17" i="37"/>
  <c r="Y20" i="37"/>
  <c r="AC20" i="37" s="1"/>
  <c r="Y21" i="37"/>
  <c r="AC21" i="37" s="1"/>
  <c r="W42" i="37"/>
  <c r="AB42" i="37" s="1"/>
  <c r="AN42" i="37"/>
  <c r="AL42" i="37"/>
  <c r="Z42" i="37"/>
  <c r="X42" i="37"/>
  <c r="W26" i="37"/>
  <c r="AB26" i="37" s="1"/>
  <c r="W25" i="37"/>
  <c r="AB25" i="37" s="1"/>
  <c r="W27" i="37"/>
  <c r="AB27" i="37" s="1"/>
  <c r="W28" i="37"/>
  <c r="AB28" i="37" s="1"/>
  <c r="W30" i="37"/>
  <c r="AB30" i="37" s="1"/>
  <c r="W29" i="37"/>
  <c r="AB29" i="37" s="1"/>
  <c r="W32" i="37"/>
  <c r="AB32" i="37" s="1"/>
  <c r="W31" i="37"/>
  <c r="AB31" i="37" s="1"/>
  <c r="W34" i="37"/>
  <c r="AB34" i="37" s="1"/>
  <c r="AN24" i="37"/>
  <c r="AL24" i="37"/>
  <c r="Z24" i="37"/>
  <c r="X24" i="37"/>
  <c r="W24" i="37"/>
  <c r="AB24" i="37" s="1"/>
  <c r="W7" i="37"/>
  <c r="AB7" i="37" s="1"/>
  <c r="W8" i="37"/>
  <c r="AB8" i="37" s="1"/>
  <c r="W9" i="37"/>
  <c r="AB9" i="37" s="1"/>
  <c r="W10" i="37"/>
  <c r="AB10" i="37" s="1"/>
  <c r="W12" i="37"/>
  <c r="AB12" i="37" s="1"/>
  <c r="W11" i="37"/>
  <c r="AB11" i="37" s="1"/>
  <c r="W13" i="37"/>
  <c r="AB13" i="37" s="1"/>
  <c r="W14" i="37"/>
  <c r="AB14" i="37" s="1"/>
  <c r="W15" i="37"/>
  <c r="AB15" i="37" s="1"/>
  <c r="W33" i="37"/>
  <c r="AB33" i="37" s="1"/>
  <c r="W36" i="37"/>
  <c r="AB36" i="37" s="1"/>
  <c r="Y18" i="37"/>
  <c r="AC18" i="37" s="1"/>
  <c r="W16" i="37"/>
  <c r="AB16" i="37" s="1"/>
  <c r="W19" i="37"/>
  <c r="AB19" i="37" s="1"/>
  <c r="W22" i="37"/>
  <c r="AB22" i="37" s="1"/>
  <c r="W41" i="37"/>
  <c r="AB41" i="37" s="1"/>
  <c r="Z41" i="37"/>
  <c r="X41" i="37"/>
  <c r="W39" i="37"/>
  <c r="AB39" i="37" s="1"/>
  <c r="W38" i="37"/>
  <c r="AB38" i="37" s="1"/>
  <c r="Z23" i="37"/>
  <c r="X23" i="37"/>
  <c r="W23" i="37"/>
  <c r="AB23" i="37" s="1"/>
  <c r="W21" i="37"/>
  <c r="AB21" i="37" s="1"/>
  <c r="W17" i="37"/>
  <c r="AB17" i="37" s="1"/>
  <c r="AA21" i="37"/>
  <c r="AE21" i="37" s="1"/>
  <c r="AA39" i="37"/>
  <c r="AE39" i="37" s="1"/>
  <c r="C79" i="36"/>
  <c r="AJ38" i="36"/>
  <c r="C77" i="36"/>
  <c r="AJ36" i="36"/>
  <c r="W41" i="36"/>
  <c r="AB41" i="36" s="1"/>
  <c r="X41" i="36"/>
  <c r="Z41" i="36"/>
  <c r="Z22" i="36"/>
  <c r="X22" i="36"/>
  <c r="W38" i="36"/>
  <c r="AB38" i="36" s="1"/>
  <c r="Y37" i="36"/>
  <c r="AC37" i="36" s="1"/>
  <c r="W40" i="36"/>
  <c r="AB40" i="36" s="1"/>
  <c r="W34" i="36"/>
  <c r="AB34" i="36" s="1"/>
  <c r="W42" i="36"/>
  <c r="AB42" i="36" s="1"/>
  <c r="AN42" i="36"/>
  <c r="X42" i="36"/>
  <c r="Y40" i="36" s="1"/>
  <c r="AC40" i="36" s="1"/>
  <c r="AL42" i="36"/>
  <c r="Z42" i="36"/>
  <c r="W26" i="36"/>
  <c r="AB26" i="36" s="1"/>
  <c r="W25" i="36"/>
  <c r="AB25" i="36" s="1"/>
  <c r="W27" i="36"/>
  <c r="AB27" i="36" s="1"/>
  <c r="W28" i="36"/>
  <c r="AB28" i="36" s="1"/>
  <c r="W29" i="36"/>
  <c r="AB29" i="36" s="1"/>
  <c r="W30" i="36"/>
  <c r="AB30" i="36" s="1"/>
  <c r="W32" i="36"/>
  <c r="AB32" i="36" s="1"/>
  <c r="W31" i="36"/>
  <c r="AB31" i="36" s="1"/>
  <c r="W33" i="36"/>
  <c r="AB33" i="36" s="1"/>
  <c r="W36" i="36"/>
  <c r="AB36" i="36" s="1"/>
  <c r="U24" i="36"/>
  <c r="V24" i="36" s="1"/>
  <c r="V23" i="36"/>
  <c r="W22" i="36" s="1"/>
  <c r="AB22" i="36" s="1"/>
  <c r="W35" i="36"/>
  <c r="AB35" i="36" s="1"/>
  <c r="AA40" i="36"/>
  <c r="AE40" i="36" s="1"/>
  <c r="AA38" i="36"/>
  <c r="AE38" i="36" s="1"/>
  <c r="AA37" i="36"/>
  <c r="AE37" i="36" s="1"/>
  <c r="AA36" i="36"/>
  <c r="AE36" i="36" s="1"/>
  <c r="AA34" i="36"/>
  <c r="AE34" i="36" s="1"/>
  <c r="W17" i="36"/>
  <c r="AB17" i="36" s="1"/>
  <c r="W19" i="36"/>
  <c r="AB19" i="36" s="1"/>
  <c r="W21" i="36"/>
  <c r="AB21" i="36" s="1"/>
  <c r="Z39" i="35"/>
  <c r="X39" i="35"/>
  <c r="U22" i="35"/>
  <c r="V21" i="35"/>
  <c r="V40" i="35"/>
  <c r="U41" i="35"/>
  <c r="Z20" i="35"/>
  <c r="X20" i="35"/>
  <c r="V39" i="34"/>
  <c r="U40" i="34"/>
  <c r="U22" i="34"/>
  <c r="V21" i="34"/>
  <c r="Z38" i="34"/>
  <c r="X38" i="34"/>
  <c r="Z20" i="34"/>
  <c r="X20" i="34"/>
  <c r="Z18" i="33"/>
  <c r="X18" i="33"/>
  <c r="Z37" i="33"/>
  <c r="X37" i="33"/>
  <c r="U20" i="33"/>
  <c r="V19" i="33"/>
  <c r="V38" i="33"/>
  <c r="U39" i="33"/>
  <c r="V37" i="32"/>
  <c r="U38" i="32"/>
  <c r="Z36" i="32"/>
  <c r="X36" i="32"/>
  <c r="Z17" i="32"/>
  <c r="X17" i="32"/>
  <c r="U19" i="32"/>
  <c r="V18" i="32"/>
  <c r="U19" i="31"/>
  <c r="V18" i="31"/>
  <c r="V36" i="31"/>
  <c r="U37" i="31"/>
  <c r="Z17" i="31"/>
  <c r="X17" i="31"/>
  <c r="Z35" i="31"/>
  <c r="X35" i="31"/>
  <c r="U17" i="30"/>
  <c r="V16" i="30"/>
  <c r="Z15" i="30"/>
  <c r="X15" i="30"/>
  <c r="V35" i="30"/>
  <c r="U36" i="30"/>
  <c r="Z34" i="30"/>
  <c r="X34" i="30"/>
  <c r="V34" i="29"/>
  <c r="U35" i="29"/>
  <c r="Z15" i="29"/>
  <c r="X15" i="29"/>
  <c r="Z33" i="29"/>
  <c r="X33" i="29"/>
  <c r="V16" i="29"/>
  <c r="U17" i="29"/>
  <c r="U16" i="28"/>
  <c r="V15" i="28"/>
  <c r="V33" i="28"/>
  <c r="U34" i="28"/>
  <c r="Z32" i="28"/>
  <c r="X32" i="28"/>
  <c r="Z14" i="28"/>
  <c r="X14" i="28"/>
  <c r="Z31" i="27"/>
  <c r="X31" i="27"/>
  <c r="U15" i="27"/>
  <c r="V14" i="27"/>
  <c r="U33" i="27"/>
  <c r="V32" i="27"/>
  <c r="Z13" i="27"/>
  <c r="X13" i="27"/>
  <c r="V31" i="26"/>
  <c r="U32" i="26"/>
  <c r="Z30" i="26"/>
  <c r="X30" i="26"/>
  <c r="X11" i="26"/>
  <c r="Z11" i="26"/>
  <c r="U13" i="26"/>
  <c r="V12" i="26"/>
  <c r="Z29" i="25"/>
  <c r="X29" i="25"/>
  <c r="Z11" i="25"/>
  <c r="X11" i="25"/>
  <c r="V30" i="25"/>
  <c r="U31" i="25"/>
  <c r="U13" i="25"/>
  <c r="V12" i="25"/>
  <c r="U12" i="24"/>
  <c r="V11" i="24"/>
  <c r="Z27" i="24"/>
  <c r="X27" i="24"/>
  <c r="U29" i="24"/>
  <c r="V28" i="24"/>
  <c r="Z10" i="24"/>
  <c r="X10" i="24"/>
  <c r="V28" i="23"/>
  <c r="U29" i="23"/>
  <c r="Z9" i="23"/>
  <c r="X9" i="23"/>
  <c r="Z27" i="23"/>
  <c r="X27" i="23"/>
  <c r="U11" i="23"/>
  <c r="V10" i="23"/>
  <c r="V9" i="22"/>
  <c r="U10" i="22"/>
  <c r="U28" i="22"/>
  <c r="V27" i="22"/>
  <c r="Z8" i="22"/>
  <c r="X8" i="22"/>
  <c r="Z26" i="22"/>
  <c r="X26" i="22"/>
  <c r="V25" i="21"/>
  <c r="U26" i="21"/>
  <c r="AH25" i="21"/>
  <c r="AO42" i="21"/>
  <c r="AK42" i="21"/>
  <c r="AM42" i="21"/>
  <c r="R7" i="21"/>
  <c r="T7" i="21" s="1"/>
  <c r="AI24" i="21"/>
  <c r="AO24" i="21" s="1"/>
  <c r="R27" i="21"/>
  <c r="T27" i="21" s="1"/>
  <c r="AH27" i="21" s="1"/>
  <c r="R29" i="21"/>
  <c r="T29" i="21" s="1"/>
  <c r="R31" i="21"/>
  <c r="T31" i="21" s="1"/>
  <c r="AH31" i="21" s="1"/>
  <c r="R33" i="21"/>
  <c r="T33" i="21" s="1"/>
  <c r="AH33" i="21" s="1"/>
  <c r="R35" i="21"/>
  <c r="T35" i="21" s="1"/>
  <c r="AH35" i="21" s="1"/>
  <c r="R37" i="21"/>
  <c r="T37" i="21" s="1"/>
  <c r="AH37" i="21" s="1"/>
  <c r="R39" i="21"/>
  <c r="T39" i="21" s="1"/>
  <c r="AH39" i="21" s="1"/>
  <c r="R41" i="21"/>
  <c r="T41" i="21" s="1"/>
  <c r="AH41" i="21" s="1"/>
  <c r="AU30" i="40" l="1"/>
  <c r="L70" i="40" s="1"/>
  <c r="AT30" i="40"/>
  <c r="K70" i="40" s="1"/>
  <c r="AS35" i="40"/>
  <c r="H75" i="40" s="1"/>
  <c r="AR35" i="40"/>
  <c r="G75" i="40" s="1"/>
  <c r="AS17" i="40"/>
  <c r="H57" i="40" s="1"/>
  <c r="AR17" i="40"/>
  <c r="G57" i="40" s="1"/>
  <c r="AU35" i="40"/>
  <c r="L75" i="40" s="1"/>
  <c r="AT35" i="40"/>
  <c r="K75" i="40" s="1"/>
  <c r="AS7" i="40"/>
  <c r="H47" i="40" s="1"/>
  <c r="AR7" i="40"/>
  <c r="G47" i="40" s="1"/>
  <c r="AU17" i="40"/>
  <c r="L57" i="40" s="1"/>
  <c r="AT17" i="40"/>
  <c r="K57" i="40" s="1"/>
  <c r="AU32" i="40"/>
  <c r="L72" i="40" s="1"/>
  <c r="AT32" i="40"/>
  <c r="K72" i="40" s="1"/>
  <c r="AU7" i="40"/>
  <c r="L47" i="40" s="1"/>
  <c r="AT7" i="40"/>
  <c r="K47" i="40" s="1"/>
  <c r="AS34" i="40"/>
  <c r="H74" i="40" s="1"/>
  <c r="AR34" i="40"/>
  <c r="G74" i="40" s="1"/>
  <c r="AU16" i="40"/>
  <c r="L56" i="40" s="1"/>
  <c r="AT16" i="40"/>
  <c r="K56" i="40" s="1"/>
  <c r="AU27" i="40"/>
  <c r="L67" i="40" s="1"/>
  <c r="AT27" i="40"/>
  <c r="K67" i="40" s="1"/>
  <c r="AU15" i="40"/>
  <c r="L55" i="40" s="1"/>
  <c r="AT15" i="40"/>
  <c r="K55" i="40" s="1"/>
  <c r="AS38" i="40"/>
  <c r="H78" i="40" s="1"/>
  <c r="AR38" i="40"/>
  <c r="G78" i="40" s="1"/>
  <c r="AS16" i="40"/>
  <c r="H56" i="40" s="1"/>
  <c r="AR16" i="40"/>
  <c r="G56" i="40" s="1"/>
  <c r="AR21" i="40"/>
  <c r="G61" i="40" s="1"/>
  <c r="AS21" i="40"/>
  <c r="H61" i="40" s="1"/>
  <c r="AS28" i="40"/>
  <c r="H68" i="40" s="1"/>
  <c r="AR28" i="40"/>
  <c r="G68" i="40" s="1"/>
  <c r="AS10" i="40"/>
  <c r="H50" i="40" s="1"/>
  <c r="AR10" i="40"/>
  <c r="G50" i="40" s="1"/>
  <c r="AS33" i="40"/>
  <c r="H73" i="40" s="1"/>
  <c r="AR33" i="40"/>
  <c r="G73" i="40" s="1"/>
  <c r="AU33" i="40"/>
  <c r="L73" i="40" s="1"/>
  <c r="AT33" i="40"/>
  <c r="K73" i="40" s="1"/>
  <c r="AU39" i="40"/>
  <c r="L79" i="40" s="1"/>
  <c r="AT39" i="40"/>
  <c r="K79" i="40" s="1"/>
  <c r="AU12" i="40"/>
  <c r="L52" i="40" s="1"/>
  <c r="AT12" i="40"/>
  <c r="K52" i="40" s="1"/>
  <c r="AR22" i="40"/>
  <c r="G62" i="40" s="1"/>
  <c r="AS22" i="40"/>
  <c r="H62" i="40" s="1"/>
  <c r="AS12" i="40"/>
  <c r="H52" i="40" s="1"/>
  <c r="AR12" i="40"/>
  <c r="G52" i="40" s="1"/>
  <c r="AS15" i="40"/>
  <c r="H55" i="40" s="1"/>
  <c r="AR15" i="40"/>
  <c r="G55" i="40" s="1"/>
  <c r="AU10" i="40"/>
  <c r="L50" i="40" s="1"/>
  <c r="AT10" i="40"/>
  <c r="K50" i="40" s="1"/>
  <c r="AS27" i="40"/>
  <c r="H67" i="40" s="1"/>
  <c r="AR27" i="40"/>
  <c r="G67" i="40" s="1"/>
  <c r="AU36" i="40"/>
  <c r="L76" i="40" s="1"/>
  <c r="AT36" i="40"/>
  <c r="K76" i="40" s="1"/>
  <c r="AU25" i="40"/>
  <c r="L65" i="40" s="1"/>
  <c r="AT25" i="40"/>
  <c r="K65" i="40" s="1"/>
  <c r="AU11" i="40"/>
  <c r="L51" i="40" s="1"/>
  <c r="AT11" i="40"/>
  <c r="K51" i="40" s="1"/>
  <c r="AS20" i="40"/>
  <c r="H60" i="40" s="1"/>
  <c r="AR20" i="40"/>
  <c r="G60" i="40" s="1"/>
  <c r="AS29" i="40"/>
  <c r="H69" i="40" s="1"/>
  <c r="AR29" i="40"/>
  <c r="G69" i="40" s="1"/>
  <c r="AS9" i="40"/>
  <c r="H49" i="40" s="1"/>
  <c r="AR9" i="40"/>
  <c r="G49" i="40" s="1"/>
  <c r="AU9" i="40"/>
  <c r="L49" i="40" s="1"/>
  <c r="AT9" i="40"/>
  <c r="K49" i="40" s="1"/>
  <c r="AS26" i="40"/>
  <c r="H66" i="40" s="1"/>
  <c r="AR26" i="40"/>
  <c r="G66" i="40" s="1"/>
  <c r="AU38" i="40"/>
  <c r="L78" i="40" s="1"/>
  <c r="AT38" i="40"/>
  <c r="K78" i="40" s="1"/>
  <c r="AU31" i="40"/>
  <c r="L71" i="40" s="1"/>
  <c r="AT31" i="40"/>
  <c r="K71" i="40" s="1"/>
  <c r="AS19" i="40"/>
  <c r="H59" i="40" s="1"/>
  <c r="AR19" i="40"/>
  <c r="G59" i="40" s="1"/>
  <c r="AS11" i="40"/>
  <c r="H51" i="40" s="1"/>
  <c r="AR11" i="40"/>
  <c r="G51" i="40" s="1"/>
  <c r="AU29" i="40"/>
  <c r="L69" i="40" s="1"/>
  <c r="AT29" i="40"/>
  <c r="K69" i="40" s="1"/>
  <c r="AU8" i="40"/>
  <c r="L48" i="40" s="1"/>
  <c r="AT8" i="40"/>
  <c r="K48" i="40" s="1"/>
  <c r="AS37" i="40"/>
  <c r="H77" i="40" s="1"/>
  <c r="AR37" i="40"/>
  <c r="G77" i="40" s="1"/>
  <c r="AU37" i="40"/>
  <c r="L77" i="40" s="1"/>
  <c r="AT37" i="40"/>
  <c r="K77" i="40" s="1"/>
  <c r="AS32" i="40"/>
  <c r="H72" i="40" s="1"/>
  <c r="AR32" i="40"/>
  <c r="G72" i="40" s="1"/>
  <c r="AS25" i="40"/>
  <c r="H65" i="40" s="1"/>
  <c r="AR25" i="40"/>
  <c r="G65" i="40" s="1"/>
  <c r="AS8" i="40"/>
  <c r="H48" i="40" s="1"/>
  <c r="AR8" i="40"/>
  <c r="G48" i="40" s="1"/>
  <c r="AT21" i="40"/>
  <c r="K61" i="40" s="1"/>
  <c r="AU21" i="40"/>
  <c r="L61" i="40" s="1"/>
  <c r="AU20" i="40"/>
  <c r="L60" i="40" s="1"/>
  <c r="AT20" i="40"/>
  <c r="K60" i="40" s="1"/>
  <c r="AS14" i="40"/>
  <c r="H54" i="40" s="1"/>
  <c r="AR14" i="40"/>
  <c r="G54" i="40" s="1"/>
  <c r="AS40" i="40"/>
  <c r="H80" i="40" s="1"/>
  <c r="AR40" i="40"/>
  <c r="G80" i="40" s="1"/>
  <c r="AS31" i="40"/>
  <c r="H71" i="40" s="1"/>
  <c r="AR31" i="40"/>
  <c r="G71" i="40" s="1"/>
  <c r="AU26" i="40"/>
  <c r="L66" i="40" s="1"/>
  <c r="AT26" i="40"/>
  <c r="K66" i="40" s="1"/>
  <c r="AS18" i="40"/>
  <c r="H58" i="40" s="1"/>
  <c r="AR18" i="40"/>
  <c r="G58" i="40" s="1"/>
  <c r="AS36" i="40"/>
  <c r="H76" i="40" s="1"/>
  <c r="AR36" i="40"/>
  <c r="G76" i="40" s="1"/>
  <c r="AU28" i="40"/>
  <c r="L68" i="40" s="1"/>
  <c r="AT28" i="40"/>
  <c r="K68" i="40" s="1"/>
  <c r="AU13" i="40"/>
  <c r="L53" i="40" s="1"/>
  <c r="AT13" i="40"/>
  <c r="K53" i="40" s="1"/>
  <c r="AS39" i="40"/>
  <c r="H79" i="40" s="1"/>
  <c r="AR39" i="40"/>
  <c r="G79" i="40" s="1"/>
  <c r="AS30" i="40"/>
  <c r="H70" i="40" s="1"/>
  <c r="AR30" i="40"/>
  <c r="G70" i="40" s="1"/>
  <c r="AS13" i="40"/>
  <c r="H53" i="40" s="1"/>
  <c r="AR13" i="40"/>
  <c r="G53" i="40" s="1"/>
  <c r="AU34" i="40"/>
  <c r="L74" i="40" s="1"/>
  <c r="AT34" i="40"/>
  <c r="K74" i="40" s="1"/>
  <c r="AS35" i="39"/>
  <c r="H75" i="39" s="1"/>
  <c r="AR35" i="39"/>
  <c r="G75" i="39" s="1"/>
  <c r="AU36" i="39"/>
  <c r="L76" i="39" s="1"/>
  <c r="AT36" i="39"/>
  <c r="K76" i="39" s="1"/>
  <c r="AS38" i="39"/>
  <c r="H78" i="39" s="1"/>
  <c r="AR38" i="39"/>
  <c r="G78" i="39" s="1"/>
  <c r="AP34" i="39"/>
  <c r="D74" i="39" s="1"/>
  <c r="AQ34" i="39"/>
  <c r="E74" i="39" s="1"/>
  <c r="J61" i="39"/>
  <c r="AF21" i="39"/>
  <c r="M61" i="39" s="1"/>
  <c r="AN20" i="39"/>
  <c r="AQ28" i="39"/>
  <c r="E68" i="39" s="1"/>
  <c r="AP28" i="39"/>
  <c r="D68" i="39" s="1"/>
  <c r="AS41" i="39"/>
  <c r="H81" i="39" s="1"/>
  <c r="AR41" i="39"/>
  <c r="G81" i="39" s="1"/>
  <c r="AM29" i="39"/>
  <c r="AM34" i="39"/>
  <c r="AP39" i="39"/>
  <c r="D79" i="39" s="1"/>
  <c r="AQ39" i="39"/>
  <c r="E79" i="39" s="1"/>
  <c r="AK16" i="39"/>
  <c r="F60" i="39"/>
  <c r="AD20" i="39"/>
  <c r="I60" i="39" s="1"/>
  <c r="AL19" i="39"/>
  <c r="J55" i="39"/>
  <c r="AF15" i="39"/>
  <c r="M55" i="39" s="1"/>
  <c r="AN14" i="39"/>
  <c r="J56" i="39"/>
  <c r="AF16" i="39"/>
  <c r="M56" i="39" s="1"/>
  <c r="AN15" i="39"/>
  <c r="J52" i="39"/>
  <c r="AF12" i="39"/>
  <c r="M52" i="39" s="1"/>
  <c r="AN11" i="39"/>
  <c r="J51" i="39"/>
  <c r="AF11" i="39"/>
  <c r="M51" i="39" s="1"/>
  <c r="AN10" i="39"/>
  <c r="J48" i="39"/>
  <c r="AF8" i="39"/>
  <c r="M48" i="39" s="1"/>
  <c r="AN7" i="39"/>
  <c r="J64" i="39"/>
  <c r="AT24" i="39"/>
  <c r="K64" i="39" s="1"/>
  <c r="AU24" i="39"/>
  <c r="L64" i="39" s="1"/>
  <c r="AF24" i="39"/>
  <c r="M64" i="39" s="1"/>
  <c r="AN23" i="39"/>
  <c r="AO23" i="39" s="1"/>
  <c r="AK8" i="39"/>
  <c r="AK10" i="39"/>
  <c r="AK14" i="39"/>
  <c r="AO27" i="39"/>
  <c r="AO31" i="39"/>
  <c r="AK13" i="39"/>
  <c r="AK17" i="39"/>
  <c r="AP18" i="39"/>
  <c r="D58" i="39" s="1"/>
  <c r="AM36" i="39"/>
  <c r="AO40" i="39"/>
  <c r="AT41" i="39"/>
  <c r="K81" i="39" s="1"/>
  <c r="AP37" i="39"/>
  <c r="D77" i="39" s="1"/>
  <c r="AQ37" i="39"/>
  <c r="E77" i="39" s="1"/>
  <c r="F59" i="39"/>
  <c r="AD19" i="39"/>
  <c r="I59" i="39" s="1"/>
  <c r="AL18" i="39"/>
  <c r="F63" i="39"/>
  <c r="AD23" i="39"/>
  <c r="I63" i="39" s="1"/>
  <c r="AL22" i="39"/>
  <c r="AM26" i="39"/>
  <c r="AM31" i="39"/>
  <c r="AM32" i="39"/>
  <c r="AQ31" i="39"/>
  <c r="E71" i="39" s="1"/>
  <c r="AP31" i="39"/>
  <c r="D71" i="39" s="1"/>
  <c r="AK15" i="39"/>
  <c r="F62" i="39"/>
  <c r="AD22" i="39"/>
  <c r="I62" i="39" s="1"/>
  <c r="AL21" i="39"/>
  <c r="F56" i="39"/>
  <c r="AD16" i="39"/>
  <c r="I56" i="39" s="1"/>
  <c r="AL15" i="39"/>
  <c r="F57" i="39"/>
  <c r="AD17" i="39"/>
  <c r="I57" i="39" s="1"/>
  <c r="AL16" i="39"/>
  <c r="F54" i="39"/>
  <c r="AD14" i="39"/>
  <c r="I54" i="39" s="1"/>
  <c r="AL13" i="39"/>
  <c r="F51" i="39"/>
  <c r="AD11" i="39"/>
  <c r="I51" i="39" s="1"/>
  <c r="AL10" i="39"/>
  <c r="F49" i="39"/>
  <c r="AD9" i="39"/>
  <c r="I49" i="39" s="1"/>
  <c r="AL8" i="39"/>
  <c r="F48" i="39"/>
  <c r="AD8" i="39"/>
  <c r="I48" i="39" s="1"/>
  <c r="AL7" i="39"/>
  <c r="AK7" i="39"/>
  <c r="AK9" i="39"/>
  <c r="AK11" i="39"/>
  <c r="AK12" i="39"/>
  <c r="AP33" i="39"/>
  <c r="D73" i="39" s="1"/>
  <c r="AQ33" i="39"/>
  <c r="E73" i="39" s="1"/>
  <c r="AQ25" i="39"/>
  <c r="E65" i="39" s="1"/>
  <c r="AP25" i="39"/>
  <c r="D65" i="39" s="1"/>
  <c r="AO26" i="39"/>
  <c r="AO29" i="39"/>
  <c r="AO39" i="39"/>
  <c r="AP40" i="39"/>
  <c r="D80" i="39" s="1"/>
  <c r="AQ40" i="39"/>
  <c r="E80" i="39" s="1"/>
  <c r="AO33" i="39"/>
  <c r="AP38" i="39"/>
  <c r="D78" i="39" s="1"/>
  <c r="AQ38" i="39"/>
  <c r="E78" i="39" s="1"/>
  <c r="AT23" i="39"/>
  <c r="K63" i="39" s="1"/>
  <c r="J63" i="39"/>
  <c r="AU23" i="39"/>
  <c r="L63" i="39" s="1"/>
  <c r="AF23" i="39"/>
  <c r="M63" i="39" s="1"/>
  <c r="AN22" i="39"/>
  <c r="AO22" i="39" s="1"/>
  <c r="AP30" i="39"/>
  <c r="D70" i="39" s="1"/>
  <c r="AQ30" i="39"/>
  <c r="E70" i="39" s="1"/>
  <c r="AP27" i="39"/>
  <c r="D67" i="39" s="1"/>
  <c r="AQ27" i="39"/>
  <c r="E67" i="39" s="1"/>
  <c r="AM27" i="39"/>
  <c r="AM30" i="39"/>
  <c r="AO32" i="39"/>
  <c r="AQ35" i="39"/>
  <c r="E75" i="39" s="1"/>
  <c r="AP35" i="39"/>
  <c r="D75" i="39" s="1"/>
  <c r="AK20" i="39"/>
  <c r="AM39" i="39"/>
  <c r="J54" i="39"/>
  <c r="AF14" i="39"/>
  <c r="M54" i="39" s="1"/>
  <c r="AN13" i="39"/>
  <c r="AO13" i="39" s="1"/>
  <c r="AU13" i="39" s="1"/>
  <c r="L53" i="39" s="1"/>
  <c r="J53" i="39"/>
  <c r="AT13" i="39"/>
  <c r="K53" i="39" s="1"/>
  <c r="AF13" i="39"/>
  <c r="M53" i="39" s="1"/>
  <c r="AN12" i="39"/>
  <c r="J50" i="39"/>
  <c r="AF10" i="39"/>
  <c r="M50" i="39" s="1"/>
  <c r="AN9" i="39"/>
  <c r="AO9" i="39" s="1"/>
  <c r="AU9" i="39" s="1"/>
  <c r="L49" i="39" s="1"/>
  <c r="J49" i="39"/>
  <c r="AT9" i="39"/>
  <c r="K49" i="39" s="1"/>
  <c r="AF9" i="39"/>
  <c r="M49" i="39" s="1"/>
  <c r="AN8" i="39"/>
  <c r="J47" i="39"/>
  <c r="AF7" i="39"/>
  <c r="M47" i="39" s="1"/>
  <c r="AO25" i="39"/>
  <c r="AO28" i="39"/>
  <c r="AO35" i="39"/>
  <c r="AO17" i="39"/>
  <c r="AR37" i="39"/>
  <c r="G77" i="39" s="1"/>
  <c r="AO38" i="39"/>
  <c r="AP32" i="39"/>
  <c r="D72" i="39" s="1"/>
  <c r="AQ32" i="39"/>
  <c r="E72" i="39" s="1"/>
  <c r="F61" i="39"/>
  <c r="AD21" i="39"/>
  <c r="I61" i="39" s="1"/>
  <c r="AL20" i="39"/>
  <c r="AM25" i="39"/>
  <c r="AM28" i="39"/>
  <c r="AM33" i="39"/>
  <c r="AO37" i="39"/>
  <c r="AP36" i="39"/>
  <c r="D76" i="39" s="1"/>
  <c r="AQ36" i="39"/>
  <c r="E76" i="39" s="1"/>
  <c r="F58" i="39"/>
  <c r="AD18" i="39"/>
  <c r="I58" i="39" s="1"/>
  <c r="AL17" i="39"/>
  <c r="AM40" i="39"/>
  <c r="F55" i="39"/>
  <c r="AD15" i="39"/>
  <c r="I55" i="39" s="1"/>
  <c r="AL14" i="39"/>
  <c r="F53" i="39"/>
  <c r="AD13" i="39"/>
  <c r="I53" i="39" s="1"/>
  <c r="AL12" i="39"/>
  <c r="AM12" i="39" s="1"/>
  <c r="AS12" i="39" s="1"/>
  <c r="H52" i="39" s="1"/>
  <c r="F52" i="39"/>
  <c r="AR12" i="39"/>
  <c r="G52" i="39" s="1"/>
  <c r="AD12" i="39"/>
  <c r="I52" i="39" s="1"/>
  <c r="AL11" i="39"/>
  <c r="F50" i="39"/>
  <c r="AD10" i="39"/>
  <c r="I50" i="39" s="1"/>
  <c r="AL9" i="39"/>
  <c r="AM9" i="39" s="1"/>
  <c r="AS9" i="39" s="1"/>
  <c r="H49" i="39" s="1"/>
  <c r="F47" i="39"/>
  <c r="AD7" i="39"/>
  <c r="I47" i="39" s="1"/>
  <c r="F64" i="39"/>
  <c r="AR24" i="39"/>
  <c r="G64" i="39" s="1"/>
  <c r="AS24" i="39"/>
  <c r="H64" i="39" s="1"/>
  <c r="AD24" i="39"/>
  <c r="I64" i="39" s="1"/>
  <c r="AL23" i="39"/>
  <c r="AM23" i="39" s="1"/>
  <c r="AS23" i="39" s="1"/>
  <c r="H63" i="39" s="1"/>
  <c r="AQ29" i="39"/>
  <c r="E69" i="39" s="1"/>
  <c r="AP29" i="39"/>
  <c r="D69" i="39" s="1"/>
  <c r="AP26" i="39"/>
  <c r="D66" i="39" s="1"/>
  <c r="AQ26" i="39"/>
  <c r="E66" i="39" s="1"/>
  <c r="AO30" i="39"/>
  <c r="AO34" i="39"/>
  <c r="AK19" i="39"/>
  <c r="AO21" i="39"/>
  <c r="AU21" i="39" s="1"/>
  <c r="L61" i="39" s="1"/>
  <c r="AO18" i="39"/>
  <c r="AQ18" i="38"/>
  <c r="E58" i="38" s="1"/>
  <c r="AP18" i="38"/>
  <c r="D58" i="38" s="1"/>
  <c r="F59" i="38"/>
  <c r="AD19" i="38"/>
  <c r="I59" i="38" s="1"/>
  <c r="AL18" i="38"/>
  <c r="F63" i="38"/>
  <c r="AD23" i="38"/>
  <c r="I63" i="38" s="1"/>
  <c r="AL22" i="38"/>
  <c r="J77" i="38"/>
  <c r="AF37" i="38"/>
  <c r="M77" i="38" s="1"/>
  <c r="AN36" i="38"/>
  <c r="J81" i="38"/>
  <c r="AF41" i="38"/>
  <c r="M81" i="38" s="1"/>
  <c r="AN40" i="38"/>
  <c r="F55" i="38"/>
  <c r="AD15" i="38"/>
  <c r="I55" i="38" s="1"/>
  <c r="AL14" i="38"/>
  <c r="AQ22" i="38"/>
  <c r="E62" i="38" s="1"/>
  <c r="J54" i="38"/>
  <c r="AF14" i="38"/>
  <c r="M54" i="38" s="1"/>
  <c r="AN13" i="38"/>
  <c r="J52" i="38"/>
  <c r="AF12" i="38"/>
  <c r="M52" i="38" s="1"/>
  <c r="AN11" i="38"/>
  <c r="J50" i="38"/>
  <c r="AF10" i="38"/>
  <c r="M50" i="38" s="1"/>
  <c r="AN9" i="38"/>
  <c r="J48" i="38"/>
  <c r="AF8" i="38"/>
  <c r="M48" i="38" s="1"/>
  <c r="AN7" i="38"/>
  <c r="J64" i="38"/>
  <c r="AU24" i="38"/>
  <c r="L64" i="38" s="1"/>
  <c r="AT24" i="38"/>
  <c r="K64" i="38" s="1"/>
  <c r="AF24" i="38"/>
  <c r="M64" i="38" s="1"/>
  <c r="AN23" i="38"/>
  <c r="AO23" i="38" s="1"/>
  <c r="AK8" i="38"/>
  <c r="AK12" i="38"/>
  <c r="AK11" i="38"/>
  <c r="AK15" i="38"/>
  <c r="J73" i="38"/>
  <c r="AF33" i="38"/>
  <c r="M73" i="38" s="1"/>
  <c r="AN32" i="38"/>
  <c r="J71" i="38"/>
  <c r="AF31" i="38"/>
  <c r="M71" i="38" s="1"/>
  <c r="AN30" i="38"/>
  <c r="J69" i="38"/>
  <c r="AF29" i="38"/>
  <c r="M69" i="38" s="1"/>
  <c r="AN28" i="38"/>
  <c r="J67" i="38"/>
  <c r="AF27" i="38"/>
  <c r="M67" i="38" s="1"/>
  <c r="AN26" i="38"/>
  <c r="J65" i="38"/>
  <c r="AF25" i="38"/>
  <c r="M65" i="38" s="1"/>
  <c r="AK26" i="38"/>
  <c r="AK29" i="38"/>
  <c r="AK32" i="38"/>
  <c r="AK31" i="38"/>
  <c r="AK16" i="38"/>
  <c r="J57" i="38"/>
  <c r="AF17" i="38"/>
  <c r="M57" i="38" s="1"/>
  <c r="AN16" i="38"/>
  <c r="J56" i="38"/>
  <c r="AF16" i="38"/>
  <c r="M56" i="38" s="1"/>
  <c r="AN15" i="38"/>
  <c r="J60" i="38"/>
  <c r="AF20" i="38"/>
  <c r="M60" i="38" s="1"/>
  <c r="AN19" i="38"/>
  <c r="J63" i="38"/>
  <c r="AT23" i="38"/>
  <c r="K63" i="38" s="1"/>
  <c r="AU23" i="38"/>
  <c r="L63" i="38" s="1"/>
  <c r="AF23" i="38"/>
  <c r="M63" i="38" s="1"/>
  <c r="AN22" i="38"/>
  <c r="AO22" i="38" s="1"/>
  <c r="F77" i="38"/>
  <c r="AD37" i="38"/>
  <c r="I77" i="38" s="1"/>
  <c r="AL36" i="38"/>
  <c r="F76" i="38"/>
  <c r="AD36" i="38"/>
  <c r="I76" i="38" s="1"/>
  <c r="AL35" i="38"/>
  <c r="F62" i="38"/>
  <c r="AD22" i="38"/>
  <c r="I62" i="38" s="1"/>
  <c r="AL21" i="38"/>
  <c r="F60" i="38"/>
  <c r="AD20" i="38"/>
  <c r="I60" i="38" s="1"/>
  <c r="AL19" i="38"/>
  <c r="F54" i="38"/>
  <c r="AD14" i="38"/>
  <c r="I54" i="38" s="1"/>
  <c r="AL13" i="38"/>
  <c r="F56" i="38"/>
  <c r="AD16" i="38"/>
  <c r="I56" i="38" s="1"/>
  <c r="AL15" i="38"/>
  <c r="F52" i="38"/>
  <c r="AD12" i="38"/>
  <c r="I52" i="38" s="1"/>
  <c r="AL11" i="38"/>
  <c r="F50" i="38"/>
  <c r="AD10" i="38"/>
  <c r="I50" i="38" s="1"/>
  <c r="AL9" i="38"/>
  <c r="F47" i="38"/>
  <c r="AD7" i="38"/>
  <c r="I47" i="38" s="1"/>
  <c r="AK7" i="38"/>
  <c r="AK9" i="38"/>
  <c r="AK10" i="38"/>
  <c r="AK13" i="38"/>
  <c r="AK14" i="38"/>
  <c r="F74" i="38"/>
  <c r="AD34" i="38"/>
  <c r="I74" i="38" s="1"/>
  <c r="AL33" i="38"/>
  <c r="F72" i="38"/>
  <c r="AD32" i="38"/>
  <c r="I72" i="38" s="1"/>
  <c r="AL31" i="38"/>
  <c r="F70" i="38"/>
  <c r="AD30" i="38"/>
  <c r="I70" i="38" s="1"/>
  <c r="AL29" i="38"/>
  <c r="F67" i="38"/>
  <c r="AD27" i="38"/>
  <c r="I67" i="38" s="1"/>
  <c r="AL26" i="38"/>
  <c r="F65" i="38"/>
  <c r="AD25" i="38"/>
  <c r="I65" i="38" s="1"/>
  <c r="F82" i="38"/>
  <c r="AS42" i="38"/>
  <c r="H82" i="38" s="1"/>
  <c r="AR42" i="38"/>
  <c r="G82" i="38" s="1"/>
  <c r="AD42" i="38"/>
  <c r="I82" i="38" s="1"/>
  <c r="AL41" i="38"/>
  <c r="AM41" i="38" s="1"/>
  <c r="AK27" i="38"/>
  <c r="AK28" i="38"/>
  <c r="AK30" i="38"/>
  <c r="AK34" i="38"/>
  <c r="AK17" i="38"/>
  <c r="J79" i="38"/>
  <c r="AF39" i="38"/>
  <c r="M79" i="38" s="1"/>
  <c r="AN38" i="38"/>
  <c r="F61" i="38"/>
  <c r="AD21" i="38"/>
  <c r="I61" i="38" s="1"/>
  <c r="AL20" i="38"/>
  <c r="J75" i="38"/>
  <c r="AF35" i="38"/>
  <c r="M75" i="38" s="1"/>
  <c r="AN34" i="38"/>
  <c r="J74" i="38"/>
  <c r="AF34" i="38"/>
  <c r="M74" i="38" s="1"/>
  <c r="AN33" i="38"/>
  <c r="J76" i="38"/>
  <c r="AF36" i="38"/>
  <c r="M76" i="38" s="1"/>
  <c r="AN35" i="38"/>
  <c r="AK19" i="38"/>
  <c r="F58" i="38"/>
  <c r="AD18" i="38"/>
  <c r="I58" i="38" s="1"/>
  <c r="AL17" i="38"/>
  <c r="AK21" i="38"/>
  <c r="AK37" i="38"/>
  <c r="J55" i="38"/>
  <c r="AF15" i="38"/>
  <c r="M55" i="38" s="1"/>
  <c r="AN14" i="38"/>
  <c r="J53" i="38"/>
  <c r="AF13" i="38"/>
  <c r="M53" i="38" s="1"/>
  <c r="AN12" i="38"/>
  <c r="J51" i="38"/>
  <c r="AF11" i="38"/>
  <c r="M51" i="38" s="1"/>
  <c r="AN10" i="38"/>
  <c r="J49" i="38"/>
  <c r="AF9" i="38"/>
  <c r="M49" i="38" s="1"/>
  <c r="AN8" i="38"/>
  <c r="J47" i="38"/>
  <c r="AF7" i="38"/>
  <c r="M47" i="38" s="1"/>
  <c r="J72" i="38"/>
  <c r="AF32" i="38"/>
  <c r="M72" i="38" s="1"/>
  <c r="AN31" i="38"/>
  <c r="J70" i="38"/>
  <c r="AF30" i="38"/>
  <c r="M70" i="38" s="1"/>
  <c r="AN29" i="38"/>
  <c r="AO29" i="38" s="1"/>
  <c r="AU29" i="38" s="1"/>
  <c r="L69" i="38" s="1"/>
  <c r="J68" i="38"/>
  <c r="AF28" i="38"/>
  <c r="M68" i="38" s="1"/>
  <c r="AN27" i="38"/>
  <c r="J66" i="38"/>
  <c r="AN25" i="38"/>
  <c r="AO25" i="38" s="1"/>
  <c r="AT25" i="38" s="1"/>
  <c r="K65" i="38" s="1"/>
  <c r="AF26" i="38"/>
  <c r="M66" i="38" s="1"/>
  <c r="J82" i="38"/>
  <c r="AU42" i="38"/>
  <c r="L82" i="38" s="1"/>
  <c r="AT42" i="38"/>
  <c r="K82" i="38" s="1"/>
  <c r="AF42" i="38"/>
  <c r="M82" i="38" s="1"/>
  <c r="AN41" i="38"/>
  <c r="AO41" i="38" s="1"/>
  <c r="AT41" i="38" s="1"/>
  <c r="K81" i="38" s="1"/>
  <c r="AK25" i="38"/>
  <c r="AK36" i="38"/>
  <c r="AO39" i="38"/>
  <c r="AT39" i="38" s="1"/>
  <c r="K79" i="38" s="1"/>
  <c r="AK20" i="38"/>
  <c r="J58" i="38"/>
  <c r="AF18" i="38"/>
  <c r="M58" i="38" s="1"/>
  <c r="AN17" i="38"/>
  <c r="J59" i="38"/>
  <c r="AF19" i="38"/>
  <c r="M59" i="38" s="1"/>
  <c r="AN18" i="38"/>
  <c r="J61" i="38"/>
  <c r="AF21" i="38"/>
  <c r="M61" i="38" s="1"/>
  <c r="AN20" i="38"/>
  <c r="AO20" i="38" s="1"/>
  <c r="AT20" i="38" s="1"/>
  <c r="K60" i="38" s="1"/>
  <c r="F75" i="38"/>
  <c r="AD35" i="38"/>
  <c r="I75" i="38" s="1"/>
  <c r="AL34" i="38"/>
  <c r="F78" i="38"/>
  <c r="AD38" i="38"/>
  <c r="I78" i="38" s="1"/>
  <c r="AL37" i="38"/>
  <c r="F81" i="38"/>
  <c r="AR41" i="38"/>
  <c r="G81" i="38" s="1"/>
  <c r="AS41" i="38"/>
  <c r="H81" i="38" s="1"/>
  <c r="AD41" i="38"/>
  <c r="I81" i="38" s="1"/>
  <c r="AL40" i="38"/>
  <c r="AM40" i="38" s="1"/>
  <c r="F57" i="38"/>
  <c r="AD17" i="38"/>
  <c r="I57" i="38" s="1"/>
  <c r="AL16" i="38"/>
  <c r="AK35" i="38"/>
  <c r="F80" i="38"/>
  <c r="AR40" i="38"/>
  <c r="G80" i="38" s="1"/>
  <c r="AS40" i="38"/>
  <c r="H80" i="38" s="1"/>
  <c r="AD40" i="38"/>
  <c r="I80" i="38" s="1"/>
  <c r="AL39" i="38"/>
  <c r="AM39" i="38" s="1"/>
  <c r="F53" i="38"/>
  <c r="AD13" i="38"/>
  <c r="I53" i="38" s="1"/>
  <c r="AL12" i="38"/>
  <c r="F51" i="38"/>
  <c r="AD11" i="38"/>
  <c r="I51" i="38" s="1"/>
  <c r="AL10" i="38"/>
  <c r="AM10" i="38" s="1"/>
  <c r="AS10" i="38" s="1"/>
  <c r="H50" i="38" s="1"/>
  <c r="F49" i="38"/>
  <c r="AD9" i="38"/>
  <c r="I49" i="38" s="1"/>
  <c r="AL8" i="38"/>
  <c r="F48" i="38"/>
  <c r="AL7" i="38"/>
  <c r="AM7" i="38" s="1"/>
  <c r="AS7" i="38" s="1"/>
  <c r="H47" i="38" s="1"/>
  <c r="AD8" i="38"/>
  <c r="I48" i="38" s="1"/>
  <c r="F64" i="38"/>
  <c r="AS24" i="38"/>
  <c r="H64" i="38" s="1"/>
  <c r="AR24" i="38"/>
  <c r="G64" i="38" s="1"/>
  <c r="AD24" i="38"/>
  <c r="I64" i="38" s="1"/>
  <c r="AL23" i="38"/>
  <c r="AM23" i="38" s="1"/>
  <c r="AR23" i="38" s="1"/>
  <c r="G63" i="38" s="1"/>
  <c r="F73" i="38"/>
  <c r="AD33" i="38"/>
  <c r="I73" i="38" s="1"/>
  <c r="AL32" i="38"/>
  <c r="AM32" i="38" s="1"/>
  <c r="AS32" i="38" s="1"/>
  <c r="H72" i="38" s="1"/>
  <c r="F71" i="38"/>
  <c r="AD31" i="38"/>
  <c r="I71" i="38" s="1"/>
  <c r="AL30" i="38"/>
  <c r="F69" i="38"/>
  <c r="AD29" i="38"/>
  <c r="I69" i="38" s="1"/>
  <c r="AL28" i="38"/>
  <c r="AM28" i="38" s="1"/>
  <c r="AS28" i="38" s="1"/>
  <c r="H68" i="38" s="1"/>
  <c r="F66" i="38"/>
  <c r="AL25" i="38"/>
  <c r="AD26" i="38"/>
  <c r="I66" i="38" s="1"/>
  <c r="F68" i="38"/>
  <c r="AD28" i="38"/>
  <c r="I68" i="38" s="1"/>
  <c r="AL27" i="38"/>
  <c r="AM27" i="38" s="1"/>
  <c r="AR27" i="38" s="1"/>
  <c r="G67" i="38" s="1"/>
  <c r="AK33" i="38"/>
  <c r="AO37" i="38"/>
  <c r="AU37" i="38" s="1"/>
  <c r="L77" i="38" s="1"/>
  <c r="J79" i="37"/>
  <c r="AF39" i="37"/>
  <c r="M79" i="37" s="1"/>
  <c r="AN38" i="37"/>
  <c r="J61" i="37"/>
  <c r="AF21" i="37"/>
  <c r="M61" i="37" s="1"/>
  <c r="AN20" i="37"/>
  <c r="C57" i="37"/>
  <c r="AJ16" i="37"/>
  <c r="C63" i="37"/>
  <c r="AJ22" i="37"/>
  <c r="AA23" i="37"/>
  <c r="AE23" i="37" s="1"/>
  <c r="AA20" i="37"/>
  <c r="AE20" i="37" s="1"/>
  <c r="AA19" i="37"/>
  <c r="AE19" i="37" s="1"/>
  <c r="AA17" i="37"/>
  <c r="AE17" i="37" s="1"/>
  <c r="C79" i="37"/>
  <c r="AJ38" i="37"/>
  <c r="AK38" i="37" s="1"/>
  <c r="AP38" i="37" s="1"/>
  <c r="D78" i="37" s="1"/>
  <c r="AA41" i="37"/>
  <c r="AE41" i="37" s="1"/>
  <c r="AA37" i="37"/>
  <c r="AE37" i="37" s="1"/>
  <c r="AA35" i="37"/>
  <c r="AE35" i="37" s="1"/>
  <c r="AA34" i="37"/>
  <c r="AE34" i="37" s="1"/>
  <c r="AA36" i="37"/>
  <c r="AE36" i="37" s="1"/>
  <c r="AA22" i="37"/>
  <c r="AE22" i="37" s="1"/>
  <c r="C59" i="37"/>
  <c r="AJ18" i="37"/>
  <c r="F58" i="37"/>
  <c r="AD18" i="37"/>
  <c r="I58" i="37" s="1"/>
  <c r="AL17" i="37"/>
  <c r="AA40" i="37"/>
  <c r="AE40" i="37" s="1"/>
  <c r="C73" i="37"/>
  <c r="AJ32" i="37"/>
  <c r="C54" i="37"/>
  <c r="AJ13" i="37"/>
  <c r="C51" i="37"/>
  <c r="AJ10" i="37"/>
  <c r="C50" i="37"/>
  <c r="AJ9" i="37"/>
  <c r="C48" i="37"/>
  <c r="AJ7" i="37"/>
  <c r="C64" i="37"/>
  <c r="AP24" i="37"/>
  <c r="D64" i="37" s="1"/>
  <c r="AQ24" i="37"/>
  <c r="E64" i="37" s="1"/>
  <c r="AJ23" i="37"/>
  <c r="AK23" i="37" s="1"/>
  <c r="AP23" i="37" s="1"/>
  <c r="D63" i="37" s="1"/>
  <c r="AA24" i="37"/>
  <c r="AE24" i="37" s="1"/>
  <c r="AA7" i="37"/>
  <c r="AE7" i="37" s="1"/>
  <c r="AA8" i="37"/>
  <c r="AE8" i="37" s="1"/>
  <c r="AA9" i="37"/>
  <c r="AE9" i="37" s="1"/>
  <c r="AA11" i="37"/>
  <c r="AE11" i="37" s="1"/>
  <c r="AA10" i="37"/>
  <c r="AE10" i="37" s="1"/>
  <c r="AA12" i="37"/>
  <c r="AE12" i="37" s="1"/>
  <c r="AA14" i="37"/>
  <c r="AE14" i="37" s="1"/>
  <c r="AA13" i="37"/>
  <c r="AE13" i="37" s="1"/>
  <c r="AA15" i="37"/>
  <c r="AE15" i="37" s="1"/>
  <c r="AA16" i="37"/>
  <c r="AE16" i="37" s="1"/>
  <c r="C71" i="37"/>
  <c r="AJ30" i="37"/>
  <c r="C69" i="37"/>
  <c r="AJ28" i="37"/>
  <c r="C68" i="37"/>
  <c r="AJ27" i="37"/>
  <c r="C65" i="37"/>
  <c r="Y42" i="37"/>
  <c r="AC42" i="37" s="1"/>
  <c r="Y25" i="37"/>
  <c r="AC25" i="37" s="1"/>
  <c r="Y26" i="37"/>
  <c r="AC26" i="37" s="1"/>
  <c r="Y27" i="37"/>
  <c r="AC27" i="37" s="1"/>
  <c r="Y28" i="37"/>
  <c r="AC28" i="37" s="1"/>
  <c r="Y30" i="37"/>
  <c r="AC30" i="37" s="1"/>
  <c r="Y29" i="37"/>
  <c r="AC29" i="37" s="1"/>
  <c r="Y31" i="37"/>
  <c r="AC31" i="37" s="1"/>
  <c r="Y32" i="37"/>
  <c r="AC32" i="37" s="1"/>
  <c r="Y34" i="37"/>
  <c r="AC34" i="37" s="1"/>
  <c r="Y33" i="37"/>
  <c r="AC33" i="37" s="1"/>
  <c r="C82" i="37"/>
  <c r="AQ42" i="37"/>
  <c r="E82" i="37" s="1"/>
  <c r="AP42" i="37"/>
  <c r="D82" i="37" s="1"/>
  <c r="AJ41" i="37"/>
  <c r="AK41" i="37" s="1"/>
  <c r="F61" i="37"/>
  <c r="AD21" i="37"/>
  <c r="I61" i="37" s="1"/>
  <c r="AL20" i="37"/>
  <c r="F60" i="37"/>
  <c r="AD20" i="37"/>
  <c r="I60" i="37" s="1"/>
  <c r="AL19" i="37"/>
  <c r="AK39" i="37"/>
  <c r="AQ39" i="37" s="1"/>
  <c r="E79" i="37" s="1"/>
  <c r="Y35" i="37"/>
  <c r="AC35" i="37" s="1"/>
  <c r="Y38" i="37"/>
  <c r="AC38" i="37" s="1"/>
  <c r="AA33" i="37"/>
  <c r="AE33" i="37" s="1"/>
  <c r="AA18" i="37"/>
  <c r="AE18" i="37" s="1"/>
  <c r="C61" i="37"/>
  <c r="AJ20" i="37"/>
  <c r="Y23" i="37"/>
  <c r="AC23" i="37" s="1"/>
  <c r="Y19" i="37"/>
  <c r="AC19" i="37" s="1"/>
  <c r="C78" i="37"/>
  <c r="AQ38" i="37"/>
  <c r="E78" i="37" s="1"/>
  <c r="AJ37" i="37"/>
  <c r="AK37" i="37" s="1"/>
  <c r="Y41" i="37"/>
  <c r="AC41" i="37" s="1"/>
  <c r="C81" i="37"/>
  <c r="AP41" i="37"/>
  <c r="D81" i="37" s="1"/>
  <c r="AQ41" i="37"/>
  <c r="E81" i="37" s="1"/>
  <c r="AJ40" i="37"/>
  <c r="AK40" i="37" s="1"/>
  <c r="Y37" i="37"/>
  <c r="AC37" i="37" s="1"/>
  <c r="C62" i="37"/>
  <c r="AJ21" i="37"/>
  <c r="AK21" i="37" s="1"/>
  <c r="AP21" i="37" s="1"/>
  <c r="D61" i="37" s="1"/>
  <c r="C56" i="37"/>
  <c r="AJ15" i="37"/>
  <c r="AK15" i="37" s="1"/>
  <c r="AQ15" i="37" s="1"/>
  <c r="E55" i="37" s="1"/>
  <c r="AA38" i="37"/>
  <c r="AE38" i="37" s="1"/>
  <c r="C76" i="37"/>
  <c r="AJ35" i="37"/>
  <c r="C55" i="37"/>
  <c r="AP15" i="37"/>
  <c r="D55" i="37" s="1"/>
  <c r="AJ14" i="37"/>
  <c r="C53" i="37"/>
  <c r="AJ12" i="37"/>
  <c r="C52" i="37"/>
  <c r="AJ11" i="37"/>
  <c r="C49" i="37"/>
  <c r="AJ8" i="37"/>
  <c r="C47" i="37"/>
  <c r="Y24" i="37"/>
  <c r="AC24" i="37" s="1"/>
  <c r="Y7" i="37"/>
  <c r="AC7" i="37" s="1"/>
  <c r="Y8" i="37"/>
  <c r="AC8" i="37" s="1"/>
  <c r="Y9" i="37"/>
  <c r="AC9" i="37" s="1"/>
  <c r="Y10" i="37"/>
  <c r="AC10" i="37" s="1"/>
  <c r="Y13" i="37"/>
  <c r="AC13" i="37" s="1"/>
  <c r="Y11" i="37"/>
  <c r="AC11" i="37" s="1"/>
  <c r="Y12" i="37"/>
  <c r="AC12" i="37" s="1"/>
  <c r="Y15" i="37"/>
  <c r="AC15" i="37" s="1"/>
  <c r="Y14" i="37"/>
  <c r="AC14" i="37" s="1"/>
  <c r="Y16" i="37"/>
  <c r="AC16" i="37" s="1"/>
  <c r="C74" i="37"/>
  <c r="AJ33" i="37"/>
  <c r="C72" i="37"/>
  <c r="AJ31" i="37"/>
  <c r="C70" i="37"/>
  <c r="AJ29" i="37"/>
  <c r="C67" i="37"/>
  <c r="AJ26" i="37"/>
  <c r="C66" i="37"/>
  <c r="AJ25" i="37"/>
  <c r="AA42" i="37"/>
  <c r="AE42" i="37" s="1"/>
  <c r="AA26" i="37"/>
  <c r="AE26" i="37" s="1"/>
  <c r="AA25" i="37"/>
  <c r="AE25" i="37" s="1"/>
  <c r="AA27" i="37"/>
  <c r="AE27" i="37" s="1"/>
  <c r="AA28" i="37"/>
  <c r="AE28" i="37" s="1"/>
  <c r="AA30" i="37"/>
  <c r="AE30" i="37" s="1"/>
  <c r="AA29" i="37"/>
  <c r="AE29" i="37" s="1"/>
  <c r="AA31" i="37"/>
  <c r="AE31" i="37" s="1"/>
  <c r="AA32" i="37"/>
  <c r="AE32" i="37" s="1"/>
  <c r="Y39" i="37"/>
  <c r="AC39" i="37" s="1"/>
  <c r="Y17" i="37"/>
  <c r="AC17" i="37" s="1"/>
  <c r="Y22" i="37"/>
  <c r="AC22" i="37" s="1"/>
  <c r="Y36" i="37"/>
  <c r="AC36" i="37" s="1"/>
  <c r="Y40" i="37"/>
  <c r="AC40" i="37" s="1"/>
  <c r="C62" i="36"/>
  <c r="AJ21" i="36"/>
  <c r="F80" i="36"/>
  <c r="AD40" i="36"/>
  <c r="I80" i="36" s="1"/>
  <c r="AL39" i="36"/>
  <c r="C57" i="36"/>
  <c r="AJ16" i="36"/>
  <c r="J76" i="36"/>
  <c r="AF36" i="36"/>
  <c r="M76" i="36" s="1"/>
  <c r="AN35" i="36"/>
  <c r="J78" i="36"/>
  <c r="AF38" i="36"/>
  <c r="M78" i="36" s="1"/>
  <c r="AN37" i="36"/>
  <c r="C75" i="36"/>
  <c r="AJ34" i="36"/>
  <c r="W24" i="36"/>
  <c r="AB24" i="36" s="1"/>
  <c r="AN24" i="36"/>
  <c r="X24" i="36"/>
  <c r="AL24" i="36"/>
  <c r="Z24" i="36"/>
  <c r="W8" i="36"/>
  <c r="AB8" i="36" s="1"/>
  <c r="W7" i="36"/>
  <c r="AB7" i="36" s="1"/>
  <c r="W11" i="36"/>
  <c r="AB11" i="36" s="1"/>
  <c r="W9" i="36"/>
  <c r="AB9" i="36" s="1"/>
  <c r="W10" i="36"/>
  <c r="AB10" i="36" s="1"/>
  <c r="W13" i="36"/>
  <c r="AB13" i="36" s="1"/>
  <c r="W14" i="36"/>
  <c r="AB14" i="36" s="1"/>
  <c r="W12" i="36"/>
  <c r="AB12" i="36" s="1"/>
  <c r="W15" i="36"/>
  <c r="AB15" i="36" s="1"/>
  <c r="C73" i="36"/>
  <c r="AJ32" i="36"/>
  <c r="C72" i="36"/>
  <c r="AJ31" i="36"/>
  <c r="C69" i="36"/>
  <c r="AJ28" i="36"/>
  <c r="C67" i="36"/>
  <c r="AJ26" i="36"/>
  <c r="C66" i="36"/>
  <c r="AJ25" i="36"/>
  <c r="C74" i="36"/>
  <c r="AJ33" i="36"/>
  <c r="W16" i="36"/>
  <c r="AB16" i="36" s="1"/>
  <c r="F77" i="36"/>
  <c r="AD37" i="36"/>
  <c r="I77" i="36" s="1"/>
  <c r="AL36" i="36"/>
  <c r="Y38" i="36"/>
  <c r="AC38" i="36" s="1"/>
  <c r="Y18" i="36"/>
  <c r="AC18" i="36" s="1"/>
  <c r="Y41" i="36"/>
  <c r="AC41" i="36" s="1"/>
  <c r="Y39" i="36"/>
  <c r="AC39" i="36" s="1"/>
  <c r="Y35" i="36"/>
  <c r="AC35" i="36" s="1"/>
  <c r="C61" i="36"/>
  <c r="AJ20" i="36"/>
  <c r="C59" i="36"/>
  <c r="AJ18" i="36"/>
  <c r="J74" i="36"/>
  <c r="AF34" i="36"/>
  <c r="M74" i="36" s="1"/>
  <c r="AN33" i="36"/>
  <c r="J77" i="36"/>
  <c r="AF37" i="36"/>
  <c r="M77" i="36" s="1"/>
  <c r="AN36" i="36"/>
  <c r="J80" i="36"/>
  <c r="AF40" i="36"/>
  <c r="M80" i="36" s="1"/>
  <c r="AN39" i="36"/>
  <c r="W23" i="36"/>
  <c r="AB23" i="36" s="1"/>
  <c r="X23" i="36"/>
  <c r="Z23" i="36"/>
  <c r="W20" i="36"/>
  <c r="AB20" i="36" s="1"/>
  <c r="C76" i="36"/>
  <c r="AJ35" i="36"/>
  <c r="C71" i="36"/>
  <c r="AJ30" i="36"/>
  <c r="C70" i="36"/>
  <c r="AJ29" i="36"/>
  <c r="C68" i="36"/>
  <c r="AJ27" i="36"/>
  <c r="C65" i="36"/>
  <c r="AA42" i="36"/>
  <c r="AE42" i="36" s="1"/>
  <c r="AA25" i="36"/>
  <c r="AE25" i="36" s="1"/>
  <c r="AA28" i="36"/>
  <c r="AE28" i="36" s="1"/>
  <c r="AA26" i="36"/>
  <c r="AE26" i="36" s="1"/>
  <c r="AA27" i="36"/>
  <c r="AE27" i="36" s="1"/>
  <c r="AA29" i="36"/>
  <c r="AE29" i="36" s="1"/>
  <c r="AA30" i="36"/>
  <c r="AE30" i="36" s="1"/>
  <c r="AA32" i="36"/>
  <c r="AE32" i="36" s="1"/>
  <c r="AA31" i="36"/>
  <c r="AE31" i="36" s="1"/>
  <c r="Y42" i="36"/>
  <c r="AC42" i="36" s="1"/>
  <c r="Y25" i="36"/>
  <c r="AC25" i="36" s="1"/>
  <c r="Y26" i="36"/>
  <c r="AC26" i="36" s="1"/>
  <c r="Y28" i="36"/>
  <c r="AC28" i="36" s="1"/>
  <c r="Y27" i="36"/>
  <c r="AC27" i="36" s="1"/>
  <c r="Y29" i="36"/>
  <c r="AC29" i="36" s="1"/>
  <c r="Y31" i="36"/>
  <c r="AC31" i="36" s="1"/>
  <c r="Y30" i="36"/>
  <c r="AC30" i="36" s="1"/>
  <c r="Y32" i="36"/>
  <c r="AC32" i="36" s="1"/>
  <c r="Y36" i="36"/>
  <c r="AC36" i="36" s="1"/>
  <c r="C82" i="36"/>
  <c r="AQ42" i="36"/>
  <c r="E82" i="36" s="1"/>
  <c r="AP42" i="36"/>
  <c r="D82" i="36" s="1"/>
  <c r="AJ41" i="36"/>
  <c r="AK41" i="36" s="1"/>
  <c r="Y19" i="36"/>
  <c r="AC19" i="36" s="1"/>
  <c r="W18" i="36"/>
  <c r="AB18" i="36" s="1"/>
  <c r="C80" i="36"/>
  <c r="AJ39" i="36"/>
  <c r="Y34" i="36"/>
  <c r="AC34" i="36" s="1"/>
  <c r="Y33" i="36"/>
  <c r="AC33" i="36" s="1"/>
  <c r="C78" i="36"/>
  <c r="AJ37" i="36"/>
  <c r="AA22" i="36"/>
  <c r="AE22" i="36" s="1"/>
  <c r="AA20" i="36"/>
  <c r="AE20" i="36" s="1"/>
  <c r="AA19" i="36"/>
  <c r="AE19" i="36" s="1"/>
  <c r="AA18" i="36"/>
  <c r="AE18" i="36" s="1"/>
  <c r="AA17" i="36"/>
  <c r="AE17" i="36" s="1"/>
  <c r="AA41" i="36"/>
  <c r="AE41" i="36" s="1"/>
  <c r="AA39" i="36"/>
  <c r="AE39" i="36" s="1"/>
  <c r="AA35" i="36"/>
  <c r="AE35" i="36" s="1"/>
  <c r="AA33" i="36"/>
  <c r="AE33" i="36" s="1"/>
  <c r="C81" i="36"/>
  <c r="AP41" i="36"/>
  <c r="D81" i="36" s="1"/>
  <c r="AQ41" i="36"/>
  <c r="E81" i="36" s="1"/>
  <c r="AJ40" i="36"/>
  <c r="AK40" i="36" s="1"/>
  <c r="AQ40" i="36" s="1"/>
  <c r="E80" i="36" s="1"/>
  <c r="V41" i="35"/>
  <c r="U42" i="35"/>
  <c r="V42" i="35" s="1"/>
  <c r="Z40" i="35"/>
  <c r="X40" i="35"/>
  <c r="W34" i="35"/>
  <c r="AB34" i="35" s="1"/>
  <c r="W35" i="35"/>
  <c r="AB35" i="35" s="1"/>
  <c r="U23" i="35"/>
  <c r="V22" i="35"/>
  <c r="W39" i="35"/>
  <c r="AB39" i="35" s="1"/>
  <c r="W38" i="35"/>
  <c r="AB38" i="35" s="1"/>
  <c r="Z21" i="35"/>
  <c r="X21" i="35"/>
  <c r="W37" i="35"/>
  <c r="AB37" i="35" s="1"/>
  <c r="U23" i="34"/>
  <c r="V22" i="34"/>
  <c r="V40" i="34"/>
  <c r="U41" i="34"/>
  <c r="Z21" i="34"/>
  <c r="X21" i="34"/>
  <c r="Z39" i="34"/>
  <c r="X39" i="34"/>
  <c r="V39" i="33"/>
  <c r="U40" i="33"/>
  <c r="Z38" i="33"/>
  <c r="X38" i="33"/>
  <c r="U21" i="33"/>
  <c r="V20" i="33"/>
  <c r="Z19" i="33"/>
  <c r="X19" i="33"/>
  <c r="Z18" i="32"/>
  <c r="X18" i="32"/>
  <c r="Z37" i="32"/>
  <c r="X37" i="32"/>
  <c r="U20" i="32"/>
  <c r="V19" i="32"/>
  <c r="V38" i="32"/>
  <c r="U39" i="32"/>
  <c r="U20" i="31"/>
  <c r="V19" i="31"/>
  <c r="V37" i="31"/>
  <c r="U38" i="31"/>
  <c r="Z36" i="31"/>
  <c r="X36" i="31"/>
  <c r="Z18" i="31"/>
  <c r="X18" i="31"/>
  <c r="V36" i="30"/>
  <c r="U37" i="30"/>
  <c r="Z16" i="30"/>
  <c r="X16" i="30"/>
  <c r="Z35" i="30"/>
  <c r="X35" i="30"/>
  <c r="U18" i="30"/>
  <c r="V17" i="30"/>
  <c r="Z16" i="29"/>
  <c r="X16" i="29"/>
  <c r="V35" i="29"/>
  <c r="U36" i="29"/>
  <c r="V17" i="29"/>
  <c r="U18" i="29"/>
  <c r="Z34" i="29"/>
  <c r="X34" i="29"/>
  <c r="V34" i="28"/>
  <c r="U35" i="28"/>
  <c r="U17" i="28"/>
  <c r="V16" i="28"/>
  <c r="Z33" i="28"/>
  <c r="X33" i="28"/>
  <c r="Z15" i="28"/>
  <c r="X15" i="28"/>
  <c r="U34" i="27"/>
  <c r="V33" i="27"/>
  <c r="U16" i="27"/>
  <c r="V15" i="27"/>
  <c r="Z32" i="27"/>
  <c r="X32" i="27"/>
  <c r="Z14" i="27"/>
  <c r="X14" i="27"/>
  <c r="X12" i="26"/>
  <c r="Z12" i="26"/>
  <c r="Z31" i="26"/>
  <c r="X31" i="26"/>
  <c r="U14" i="26"/>
  <c r="V13" i="26"/>
  <c r="V32" i="26"/>
  <c r="U33" i="26"/>
  <c r="U14" i="25"/>
  <c r="V13" i="25"/>
  <c r="Z30" i="25"/>
  <c r="X30" i="25"/>
  <c r="Z12" i="25"/>
  <c r="X12" i="25"/>
  <c r="V31" i="25"/>
  <c r="U32" i="25"/>
  <c r="Z11" i="24"/>
  <c r="X11" i="24"/>
  <c r="Z28" i="24"/>
  <c r="X28" i="24"/>
  <c r="U30" i="24"/>
  <c r="V29" i="24"/>
  <c r="U13" i="24"/>
  <c r="V12" i="24"/>
  <c r="Z10" i="23"/>
  <c r="X10" i="23"/>
  <c r="U12" i="23"/>
  <c r="V11" i="23"/>
  <c r="V29" i="23"/>
  <c r="U30" i="23"/>
  <c r="Z28" i="23"/>
  <c r="X28" i="23"/>
  <c r="U29" i="22"/>
  <c r="V28" i="22"/>
  <c r="U11" i="22"/>
  <c r="V10" i="22"/>
  <c r="Z27" i="22"/>
  <c r="X27" i="22"/>
  <c r="Z9" i="22"/>
  <c r="X9" i="22"/>
  <c r="U8" i="21"/>
  <c r="AH7" i="21"/>
  <c r="V7" i="21"/>
  <c r="Z25" i="21"/>
  <c r="X25" i="21"/>
  <c r="AM24" i="21"/>
  <c r="V26" i="21"/>
  <c r="U27" i="21"/>
  <c r="AH42" i="20"/>
  <c r="S42" i="20"/>
  <c r="AI42" i="20" s="1"/>
  <c r="Q42" i="20"/>
  <c r="P42" i="20"/>
  <c r="R42" i="20" s="1"/>
  <c r="AK42" i="20" s="1"/>
  <c r="S41" i="20"/>
  <c r="AI41" i="20" s="1"/>
  <c r="Q41" i="20"/>
  <c r="P41" i="20"/>
  <c r="R41" i="20" s="1"/>
  <c r="T41" i="20" s="1"/>
  <c r="AH41" i="20" s="1"/>
  <c r="O41" i="20"/>
  <c r="S40" i="20"/>
  <c r="AI40" i="20" s="1"/>
  <c r="Q40" i="20"/>
  <c r="P40" i="20"/>
  <c r="R40" i="20" s="1"/>
  <c r="T40" i="20" s="1"/>
  <c r="AH40" i="20" s="1"/>
  <c r="O40" i="20"/>
  <c r="S39" i="20"/>
  <c r="AI39" i="20" s="1"/>
  <c r="Q39" i="20"/>
  <c r="P39" i="20"/>
  <c r="R39" i="20" s="1"/>
  <c r="T39" i="20" s="1"/>
  <c r="AH39" i="20" s="1"/>
  <c r="O39" i="20"/>
  <c r="S38" i="20"/>
  <c r="AI38" i="20" s="1"/>
  <c r="Q38" i="20"/>
  <c r="P38" i="20"/>
  <c r="R38" i="20" s="1"/>
  <c r="T38" i="20" s="1"/>
  <c r="AH38" i="20" s="1"/>
  <c r="O38" i="20"/>
  <c r="S37" i="20"/>
  <c r="AI37" i="20" s="1"/>
  <c r="Q37" i="20"/>
  <c r="P37" i="20"/>
  <c r="R37" i="20" s="1"/>
  <c r="T37" i="20" s="1"/>
  <c r="AH37" i="20" s="1"/>
  <c r="O37" i="20"/>
  <c r="S36" i="20"/>
  <c r="AI36" i="20" s="1"/>
  <c r="Q36" i="20"/>
  <c r="P36" i="20"/>
  <c r="R36" i="20" s="1"/>
  <c r="T36" i="20" s="1"/>
  <c r="AH36" i="20" s="1"/>
  <c r="O36" i="20"/>
  <c r="S35" i="20"/>
  <c r="AI35" i="20" s="1"/>
  <c r="Q35" i="20"/>
  <c r="P35" i="20"/>
  <c r="R35" i="20" s="1"/>
  <c r="T35" i="20" s="1"/>
  <c r="AH35" i="20" s="1"/>
  <c r="O35" i="20"/>
  <c r="S34" i="20"/>
  <c r="AI34" i="20" s="1"/>
  <c r="Q34" i="20"/>
  <c r="P34" i="20"/>
  <c r="O34" i="20"/>
  <c r="S33" i="20"/>
  <c r="AI33" i="20" s="1"/>
  <c r="Q33" i="20"/>
  <c r="P33" i="20"/>
  <c r="R33" i="20" s="1"/>
  <c r="T33" i="20" s="1"/>
  <c r="AH33" i="20" s="1"/>
  <c r="O33" i="20"/>
  <c r="S32" i="20"/>
  <c r="AI32" i="20" s="1"/>
  <c r="Q32" i="20"/>
  <c r="P32" i="20"/>
  <c r="O32" i="20"/>
  <c r="S31" i="20"/>
  <c r="AI31" i="20" s="1"/>
  <c r="Q31" i="20"/>
  <c r="P31" i="20"/>
  <c r="R31" i="20" s="1"/>
  <c r="T31" i="20" s="1"/>
  <c r="AH31" i="20" s="1"/>
  <c r="O31" i="20"/>
  <c r="S30" i="20"/>
  <c r="AI30" i="20" s="1"/>
  <c r="Q30" i="20"/>
  <c r="P30" i="20"/>
  <c r="O30" i="20"/>
  <c r="S29" i="20"/>
  <c r="AI29" i="20" s="1"/>
  <c r="Q29" i="20"/>
  <c r="P29" i="20"/>
  <c r="R29" i="20" s="1"/>
  <c r="T29" i="20" s="1"/>
  <c r="AH29" i="20" s="1"/>
  <c r="O29" i="20"/>
  <c r="S28" i="20"/>
  <c r="AI28" i="20" s="1"/>
  <c r="Q28" i="20"/>
  <c r="P28" i="20"/>
  <c r="O28" i="20"/>
  <c r="S27" i="20"/>
  <c r="AI27" i="20" s="1"/>
  <c r="Q27" i="20"/>
  <c r="P27" i="20"/>
  <c r="R27" i="20" s="1"/>
  <c r="T27" i="20" s="1"/>
  <c r="AH27" i="20" s="1"/>
  <c r="O27" i="20"/>
  <c r="S26" i="20"/>
  <c r="AI26" i="20" s="1"/>
  <c r="Q26" i="20"/>
  <c r="P26" i="20"/>
  <c r="O26" i="20"/>
  <c r="S25" i="20"/>
  <c r="AI25" i="20" s="1"/>
  <c r="Q25" i="20"/>
  <c r="P25" i="20"/>
  <c r="R25" i="20" s="1"/>
  <c r="T25" i="20" s="1"/>
  <c r="O25" i="20"/>
  <c r="AH24" i="20"/>
  <c r="S24" i="20"/>
  <c r="AI24" i="20" s="1"/>
  <c r="Q24" i="20"/>
  <c r="P24" i="20"/>
  <c r="R24" i="20" s="1"/>
  <c r="S23" i="20"/>
  <c r="AI23" i="20" s="1"/>
  <c r="Q23" i="20"/>
  <c r="P23" i="20"/>
  <c r="O23" i="20"/>
  <c r="S22" i="20"/>
  <c r="AI22" i="20" s="1"/>
  <c r="Q22" i="20"/>
  <c r="P22" i="20"/>
  <c r="R22" i="20" s="1"/>
  <c r="T22" i="20" s="1"/>
  <c r="AH22" i="20" s="1"/>
  <c r="O22" i="20"/>
  <c r="S21" i="20"/>
  <c r="AI21" i="20" s="1"/>
  <c r="Q21" i="20"/>
  <c r="P21" i="20"/>
  <c r="O21" i="20"/>
  <c r="S20" i="20"/>
  <c r="AI20" i="20" s="1"/>
  <c r="Q20" i="20"/>
  <c r="P20" i="20"/>
  <c r="R20" i="20" s="1"/>
  <c r="T20" i="20" s="1"/>
  <c r="AH20" i="20" s="1"/>
  <c r="O20" i="20"/>
  <c r="S19" i="20"/>
  <c r="AI19" i="20" s="1"/>
  <c r="Q19" i="20"/>
  <c r="P19" i="20"/>
  <c r="O19" i="20"/>
  <c r="S18" i="20"/>
  <c r="AI18" i="20" s="1"/>
  <c r="Q18" i="20"/>
  <c r="P18" i="20"/>
  <c r="R18" i="20" s="1"/>
  <c r="T18" i="20" s="1"/>
  <c r="AH18" i="20" s="1"/>
  <c r="O18" i="20"/>
  <c r="S17" i="20"/>
  <c r="AI17" i="20" s="1"/>
  <c r="Q17" i="20"/>
  <c r="P17" i="20"/>
  <c r="O17" i="20"/>
  <c r="S16" i="20"/>
  <c r="AI16" i="20" s="1"/>
  <c r="Q16" i="20"/>
  <c r="P16" i="20"/>
  <c r="R16" i="20" s="1"/>
  <c r="T16" i="20" s="1"/>
  <c r="AH16" i="20" s="1"/>
  <c r="O16" i="20"/>
  <c r="S15" i="20"/>
  <c r="AI15" i="20" s="1"/>
  <c r="Q15" i="20"/>
  <c r="P15" i="20"/>
  <c r="O15" i="20"/>
  <c r="S14" i="20"/>
  <c r="AI14" i="20" s="1"/>
  <c r="Q14" i="20"/>
  <c r="P14" i="20"/>
  <c r="R14" i="20" s="1"/>
  <c r="T14" i="20" s="1"/>
  <c r="AH14" i="20" s="1"/>
  <c r="O14" i="20"/>
  <c r="S13" i="20"/>
  <c r="AI13" i="20" s="1"/>
  <c r="Q13" i="20"/>
  <c r="P13" i="20"/>
  <c r="O13" i="20"/>
  <c r="S12" i="20"/>
  <c r="AI12" i="20" s="1"/>
  <c r="Q12" i="20"/>
  <c r="P12" i="20"/>
  <c r="R12" i="20" s="1"/>
  <c r="T12" i="20" s="1"/>
  <c r="AH12" i="20" s="1"/>
  <c r="O12" i="20"/>
  <c r="AI11" i="20"/>
  <c r="S11" i="20"/>
  <c r="Q11" i="20"/>
  <c r="P11" i="20"/>
  <c r="R11" i="20" s="1"/>
  <c r="T11" i="20" s="1"/>
  <c r="AH11" i="20" s="1"/>
  <c r="O11" i="20"/>
  <c r="AI10" i="20"/>
  <c r="S10" i="20"/>
  <c r="Q10" i="20"/>
  <c r="P10" i="20"/>
  <c r="R10" i="20" s="1"/>
  <c r="T10" i="20" s="1"/>
  <c r="AH10" i="20" s="1"/>
  <c r="O10" i="20"/>
  <c r="AI9" i="20"/>
  <c r="S9" i="20"/>
  <c r="Q9" i="20"/>
  <c r="P9" i="20"/>
  <c r="R9" i="20" s="1"/>
  <c r="T9" i="20" s="1"/>
  <c r="AH9" i="20" s="1"/>
  <c r="O9" i="20"/>
  <c r="AI8" i="20"/>
  <c r="S8" i="20"/>
  <c r="Q8" i="20"/>
  <c r="P8" i="20"/>
  <c r="R8" i="20" s="1"/>
  <c r="T8" i="20" s="1"/>
  <c r="AH8" i="20" s="1"/>
  <c r="O8" i="20"/>
  <c r="S7" i="20"/>
  <c r="AI7" i="20" s="1"/>
  <c r="Q7" i="20"/>
  <c r="P7" i="20"/>
  <c r="R7" i="20" s="1"/>
  <c r="T7" i="20" s="1"/>
  <c r="O7" i="20"/>
  <c r="AU18" i="39" l="1"/>
  <c r="L58" i="39" s="1"/>
  <c r="AT18" i="39"/>
  <c r="K58" i="39" s="1"/>
  <c r="AQ19" i="39"/>
  <c r="E59" i="39" s="1"/>
  <c r="AP19" i="39"/>
  <c r="D59" i="39" s="1"/>
  <c r="AT30" i="39"/>
  <c r="K70" i="39" s="1"/>
  <c r="AU30" i="39"/>
  <c r="L70" i="39" s="1"/>
  <c r="AS40" i="39"/>
  <c r="H80" i="39" s="1"/>
  <c r="AR40" i="39"/>
  <c r="G80" i="39" s="1"/>
  <c r="AU37" i="39"/>
  <c r="L77" i="39" s="1"/>
  <c r="AT37" i="39"/>
  <c r="K77" i="39" s="1"/>
  <c r="AS28" i="39"/>
  <c r="H68" i="39" s="1"/>
  <c r="AR28" i="39"/>
  <c r="G68" i="39" s="1"/>
  <c r="AM20" i="39"/>
  <c r="AU35" i="39"/>
  <c r="L75" i="39" s="1"/>
  <c r="AT35" i="39"/>
  <c r="K75" i="39" s="1"/>
  <c r="AU25" i="39"/>
  <c r="L65" i="39" s="1"/>
  <c r="AT25" i="39"/>
  <c r="K65" i="39" s="1"/>
  <c r="AP20" i="39"/>
  <c r="D60" i="39" s="1"/>
  <c r="AQ20" i="39"/>
  <c r="E60" i="39" s="1"/>
  <c r="AS30" i="39"/>
  <c r="H70" i="39" s="1"/>
  <c r="AR30" i="39"/>
  <c r="G70" i="39" s="1"/>
  <c r="AU22" i="39"/>
  <c r="L62" i="39" s="1"/>
  <c r="AT22" i="39"/>
  <c r="K62" i="39" s="1"/>
  <c r="AO16" i="39"/>
  <c r="AU29" i="39"/>
  <c r="L69" i="39" s="1"/>
  <c r="AT29" i="39"/>
  <c r="K69" i="39" s="1"/>
  <c r="AP12" i="39"/>
  <c r="D52" i="39" s="1"/>
  <c r="AQ12" i="39"/>
  <c r="E52" i="39" s="1"/>
  <c r="AQ9" i="39"/>
  <c r="E49" i="39" s="1"/>
  <c r="AP9" i="39"/>
  <c r="D49" i="39" s="1"/>
  <c r="AM7" i="39"/>
  <c r="AR9" i="39"/>
  <c r="G49" i="39" s="1"/>
  <c r="AM10" i="39"/>
  <c r="AM16" i="39"/>
  <c r="AM21" i="39"/>
  <c r="AS32" i="39"/>
  <c r="H72" i="39" s="1"/>
  <c r="AR32" i="39"/>
  <c r="G72" i="39" s="1"/>
  <c r="AS26" i="39"/>
  <c r="H66" i="39" s="1"/>
  <c r="AR26" i="39"/>
  <c r="G66" i="39" s="1"/>
  <c r="AR23" i="39"/>
  <c r="G63" i="39" s="1"/>
  <c r="AM18" i="39"/>
  <c r="AU40" i="39"/>
  <c r="L80" i="39" s="1"/>
  <c r="AT40" i="39"/>
  <c r="K80" i="39" s="1"/>
  <c r="AO19" i="39"/>
  <c r="AQ17" i="39"/>
  <c r="E57" i="39" s="1"/>
  <c r="AP17" i="39"/>
  <c r="D57" i="39" s="1"/>
  <c r="AU31" i="39"/>
  <c r="L71" i="39" s="1"/>
  <c r="AT31" i="39"/>
  <c r="K71" i="39" s="1"/>
  <c r="AQ14" i="39"/>
  <c r="E54" i="39" s="1"/>
  <c r="AP14" i="39"/>
  <c r="D54" i="39" s="1"/>
  <c r="AQ8" i="39"/>
  <c r="E48" i="39" s="1"/>
  <c r="AP8" i="39"/>
  <c r="D48" i="39" s="1"/>
  <c r="AO7" i="39"/>
  <c r="AO11" i="39"/>
  <c r="AO14" i="39"/>
  <c r="AQ16" i="39"/>
  <c r="E56" i="39" s="1"/>
  <c r="AP16" i="39"/>
  <c r="D56" i="39" s="1"/>
  <c r="AS29" i="39"/>
  <c r="H69" i="39" s="1"/>
  <c r="AR29" i="39"/>
  <c r="G69" i="39" s="1"/>
  <c r="AT21" i="39"/>
  <c r="K61" i="39" s="1"/>
  <c r="AU34" i="39"/>
  <c r="L74" i="39" s="1"/>
  <c r="AT34" i="39"/>
  <c r="K74" i="39" s="1"/>
  <c r="AM11" i="39"/>
  <c r="AM14" i="39"/>
  <c r="AM17" i="39"/>
  <c r="AS33" i="39"/>
  <c r="H73" i="39" s="1"/>
  <c r="AR33" i="39"/>
  <c r="G73" i="39" s="1"/>
  <c r="AS25" i="39"/>
  <c r="H65" i="39" s="1"/>
  <c r="AR25" i="39"/>
  <c r="G65" i="39" s="1"/>
  <c r="AU38" i="39"/>
  <c r="L78" i="39" s="1"/>
  <c r="AT38" i="39"/>
  <c r="K78" i="39" s="1"/>
  <c r="AT17" i="39"/>
  <c r="K57" i="39" s="1"/>
  <c r="AU17" i="39"/>
  <c r="L57" i="39" s="1"/>
  <c r="AU28" i="39"/>
  <c r="L68" i="39" s="1"/>
  <c r="AT28" i="39"/>
  <c r="K68" i="39" s="1"/>
  <c r="AO8" i="39"/>
  <c r="AO12" i="39"/>
  <c r="AS39" i="39"/>
  <c r="H79" i="39" s="1"/>
  <c r="AR39" i="39"/>
  <c r="G79" i="39" s="1"/>
  <c r="AU32" i="39"/>
  <c r="L72" i="39" s="1"/>
  <c r="AT32" i="39"/>
  <c r="K72" i="39" s="1"/>
  <c r="AS27" i="39"/>
  <c r="H67" i="39" s="1"/>
  <c r="AR27" i="39"/>
  <c r="G67" i="39" s="1"/>
  <c r="AU33" i="39"/>
  <c r="L73" i="39" s="1"/>
  <c r="AT33" i="39"/>
  <c r="K73" i="39" s="1"/>
  <c r="AU39" i="39"/>
  <c r="L79" i="39" s="1"/>
  <c r="AT39" i="39"/>
  <c r="K79" i="39" s="1"/>
  <c r="AU26" i="39"/>
  <c r="L66" i="39" s="1"/>
  <c r="AT26" i="39"/>
  <c r="K66" i="39" s="1"/>
  <c r="AQ11" i="39"/>
  <c r="E51" i="39" s="1"/>
  <c r="AP11" i="39"/>
  <c r="D51" i="39" s="1"/>
  <c r="AQ7" i="39"/>
  <c r="E47" i="39" s="1"/>
  <c r="AP7" i="39"/>
  <c r="D47" i="39" s="1"/>
  <c r="AM8" i="39"/>
  <c r="AM13" i="39"/>
  <c r="AM15" i="39"/>
  <c r="AQ15" i="39"/>
  <c r="E55" i="39" s="1"/>
  <c r="AP15" i="39"/>
  <c r="D55" i="39" s="1"/>
  <c r="AS31" i="39"/>
  <c r="H71" i="39" s="1"/>
  <c r="AR31" i="39"/>
  <c r="G71" i="39" s="1"/>
  <c r="AM22" i="39"/>
  <c r="AS36" i="39"/>
  <c r="H76" i="39" s="1"/>
  <c r="AR36" i="39"/>
  <c r="G76" i="39" s="1"/>
  <c r="AQ13" i="39"/>
  <c r="E53" i="39" s="1"/>
  <c r="AP13" i="39"/>
  <c r="D53" i="39" s="1"/>
  <c r="AU27" i="39"/>
  <c r="L67" i="39" s="1"/>
  <c r="AT27" i="39"/>
  <c r="K67" i="39" s="1"/>
  <c r="AQ10" i="39"/>
  <c r="E50" i="39" s="1"/>
  <c r="AP10" i="39"/>
  <c r="D50" i="39" s="1"/>
  <c r="AO10" i="39"/>
  <c r="AO15" i="39"/>
  <c r="AM19" i="39"/>
  <c r="AS34" i="39"/>
  <c r="H74" i="39" s="1"/>
  <c r="AR34" i="39"/>
  <c r="G74" i="39" s="1"/>
  <c r="AO20" i="39"/>
  <c r="AR39" i="38"/>
  <c r="G79" i="38" s="1"/>
  <c r="AS39" i="38"/>
  <c r="H79" i="38" s="1"/>
  <c r="AM16" i="38"/>
  <c r="AM37" i="38"/>
  <c r="AO17" i="38"/>
  <c r="AQ25" i="38"/>
  <c r="E65" i="38" s="1"/>
  <c r="AP25" i="38"/>
  <c r="D65" i="38" s="1"/>
  <c r="AO8" i="38"/>
  <c r="AO12" i="38"/>
  <c r="AQ37" i="38"/>
  <c r="E77" i="38" s="1"/>
  <c r="AP37" i="38"/>
  <c r="D77" i="38" s="1"/>
  <c r="AM17" i="38"/>
  <c r="AO35" i="38"/>
  <c r="AO34" i="38"/>
  <c r="AO38" i="38"/>
  <c r="AU39" i="38"/>
  <c r="L79" i="38" s="1"/>
  <c r="AQ17" i="38"/>
  <c r="E57" i="38" s="1"/>
  <c r="AP17" i="38"/>
  <c r="D57" i="38" s="1"/>
  <c r="AP30" i="38"/>
  <c r="D70" i="38" s="1"/>
  <c r="AQ30" i="38"/>
  <c r="E70" i="38" s="1"/>
  <c r="AQ27" i="38"/>
  <c r="E67" i="38" s="1"/>
  <c r="AP27" i="38"/>
  <c r="D67" i="38" s="1"/>
  <c r="AM26" i="38"/>
  <c r="AS27" i="38"/>
  <c r="H67" i="38" s="1"/>
  <c r="AM31" i="38"/>
  <c r="AQ14" i="38"/>
  <c r="E54" i="38" s="1"/>
  <c r="AP14" i="38"/>
  <c r="D54" i="38" s="1"/>
  <c r="AP10" i="38"/>
  <c r="D50" i="38" s="1"/>
  <c r="AQ10" i="38"/>
  <c r="E50" i="38" s="1"/>
  <c r="AQ7" i="38"/>
  <c r="E47" i="38" s="1"/>
  <c r="AP7" i="38"/>
  <c r="D47" i="38" s="1"/>
  <c r="AR10" i="38"/>
  <c r="G50" i="38" s="1"/>
  <c r="AM11" i="38"/>
  <c r="AM13" i="38"/>
  <c r="AM21" i="38"/>
  <c r="AM36" i="38"/>
  <c r="AO19" i="38"/>
  <c r="AU20" i="38"/>
  <c r="L60" i="38" s="1"/>
  <c r="AO16" i="38"/>
  <c r="AQ16" i="38"/>
  <c r="E56" i="38" s="1"/>
  <c r="AP16" i="38"/>
  <c r="D56" i="38" s="1"/>
  <c r="AP32" i="38"/>
  <c r="D72" i="38" s="1"/>
  <c r="AQ32" i="38"/>
  <c r="E72" i="38" s="1"/>
  <c r="AP26" i="38"/>
  <c r="D66" i="38" s="1"/>
  <c r="AQ26" i="38"/>
  <c r="E66" i="38" s="1"/>
  <c r="AU25" i="38"/>
  <c r="L65" i="38" s="1"/>
  <c r="AO28" i="38"/>
  <c r="AO32" i="38"/>
  <c r="AQ11" i="38"/>
  <c r="E51" i="38" s="1"/>
  <c r="AP11" i="38"/>
  <c r="D51" i="38" s="1"/>
  <c r="AP8" i="38"/>
  <c r="D48" i="38" s="1"/>
  <c r="AQ8" i="38"/>
  <c r="E48" i="38" s="1"/>
  <c r="AO7" i="38"/>
  <c r="AO11" i="38"/>
  <c r="AO40" i="38"/>
  <c r="AU41" i="38"/>
  <c r="L81" i="38" s="1"/>
  <c r="AT37" i="38"/>
  <c r="K77" i="38" s="1"/>
  <c r="AM22" i="38"/>
  <c r="AS23" i="38"/>
  <c r="H63" i="38" s="1"/>
  <c r="AP33" i="38"/>
  <c r="D73" i="38" s="1"/>
  <c r="AQ33" i="38"/>
  <c r="E73" i="38" s="1"/>
  <c r="AR28" i="38"/>
  <c r="G68" i="38" s="1"/>
  <c r="AM25" i="38"/>
  <c r="AM30" i="38"/>
  <c r="AM8" i="38"/>
  <c r="AM12" i="38"/>
  <c r="AP35" i="38"/>
  <c r="D75" i="38" s="1"/>
  <c r="AQ35" i="38"/>
  <c r="E75" i="38" s="1"/>
  <c r="AM34" i="38"/>
  <c r="AO18" i="38"/>
  <c r="AP20" i="38"/>
  <c r="D60" i="38" s="1"/>
  <c r="AQ20" i="38"/>
  <c r="E60" i="38" s="1"/>
  <c r="AQ36" i="38"/>
  <c r="E76" i="38" s="1"/>
  <c r="AP36" i="38"/>
  <c r="D76" i="38" s="1"/>
  <c r="AO27" i="38"/>
  <c r="AO31" i="38"/>
  <c r="AO10" i="38"/>
  <c r="AO14" i="38"/>
  <c r="AQ21" i="38"/>
  <c r="E61" i="38" s="1"/>
  <c r="AP21" i="38"/>
  <c r="D61" i="38" s="1"/>
  <c r="AQ19" i="38"/>
  <c r="E59" i="38" s="1"/>
  <c r="AP19" i="38"/>
  <c r="D59" i="38" s="1"/>
  <c r="AO33" i="38"/>
  <c r="AM20" i="38"/>
  <c r="AM38" i="38"/>
  <c r="AQ34" i="38"/>
  <c r="E74" i="38" s="1"/>
  <c r="AP34" i="38"/>
  <c r="D74" i="38" s="1"/>
  <c r="AP28" i="38"/>
  <c r="D68" i="38" s="1"/>
  <c r="AQ28" i="38"/>
  <c r="E68" i="38" s="1"/>
  <c r="AM29" i="38"/>
  <c r="AR32" i="38"/>
  <c r="G72" i="38" s="1"/>
  <c r="AM33" i="38"/>
  <c r="AQ13" i="38"/>
  <c r="E53" i="38" s="1"/>
  <c r="AP13" i="38"/>
  <c r="D53" i="38" s="1"/>
  <c r="AP9" i="38"/>
  <c r="D49" i="38" s="1"/>
  <c r="AQ9" i="38"/>
  <c r="E49" i="38" s="1"/>
  <c r="AR7" i="38"/>
  <c r="G47" i="38" s="1"/>
  <c r="AM9" i="38"/>
  <c r="AM15" i="38"/>
  <c r="AM19" i="38"/>
  <c r="AM35" i="38"/>
  <c r="AT22" i="38"/>
  <c r="K62" i="38" s="1"/>
  <c r="AU22" i="38"/>
  <c r="L62" i="38" s="1"/>
  <c r="AO15" i="38"/>
  <c r="AO21" i="38"/>
  <c r="AP31" i="38"/>
  <c r="D71" i="38" s="1"/>
  <c r="AQ31" i="38"/>
  <c r="E71" i="38" s="1"/>
  <c r="AP29" i="38"/>
  <c r="D69" i="38" s="1"/>
  <c r="AQ29" i="38"/>
  <c r="E69" i="38" s="1"/>
  <c r="AO26" i="38"/>
  <c r="AT29" i="38"/>
  <c r="K69" i="38" s="1"/>
  <c r="AO30" i="38"/>
  <c r="AQ15" i="38"/>
  <c r="E55" i="38" s="1"/>
  <c r="AP15" i="38"/>
  <c r="D55" i="38" s="1"/>
  <c r="AQ12" i="38"/>
  <c r="E52" i="38" s="1"/>
  <c r="AP12" i="38"/>
  <c r="D52" i="38" s="1"/>
  <c r="AO9" i="38"/>
  <c r="AO13" i="38"/>
  <c r="AM14" i="38"/>
  <c r="AO36" i="38"/>
  <c r="AM18" i="38"/>
  <c r="F76" i="37"/>
  <c r="AD36" i="37"/>
  <c r="I76" i="37" s="1"/>
  <c r="AL35" i="37"/>
  <c r="F57" i="37"/>
  <c r="AD17" i="37"/>
  <c r="I57" i="37" s="1"/>
  <c r="AL16" i="37"/>
  <c r="J72" i="37"/>
  <c r="AF32" i="37"/>
  <c r="M72" i="37" s="1"/>
  <c r="AN31" i="37"/>
  <c r="J69" i="37"/>
  <c r="AF29" i="37"/>
  <c r="M69" i="37" s="1"/>
  <c r="AN28" i="37"/>
  <c r="J68" i="37"/>
  <c r="AF28" i="37"/>
  <c r="M68" i="37" s="1"/>
  <c r="AN27" i="37"/>
  <c r="J65" i="37"/>
  <c r="AF25" i="37"/>
  <c r="M65" i="37" s="1"/>
  <c r="J82" i="37"/>
  <c r="AU42" i="37"/>
  <c r="L82" i="37" s="1"/>
  <c r="AT42" i="37"/>
  <c r="K82" i="37" s="1"/>
  <c r="AF42" i="37"/>
  <c r="M82" i="37" s="1"/>
  <c r="AN41" i="37"/>
  <c r="AO41" i="37" s="1"/>
  <c r="AT41" i="37" s="1"/>
  <c r="K81" i="37" s="1"/>
  <c r="F54" i="37"/>
  <c r="AD14" i="37"/>
  <c r="I54" i="37" s="1"/>
  <c r="AL13" i="37"/>
  <c r="F52" i="37"/>
  <c r="AD12" i="37"/>
  <c r="I52" i="37" s="1"/>
  <c r="AL11" i="37"/>
  <c r="F53" i="37"/>
  <c r="AD13" i="37"/>
  <c r="I53" i="37" s="1"/>
  <c r="AL12" i="37"/>
  <c r="F49" i="37"/>
  <c r="AD9" i="37"/>
  <c r="I49" i="37" s="1"/>
  <c r="AL8" i="37"/>
  <c r="F47" i="37"/>
  <c r="AD7" i="37"/>
  <c r="I47" i="37" s="1"/>
  <c r="F77" i="37"/>
  <c r="AD37" i="37"/>
  <c r="I77" i="37" s="1"/>
  <c r="AL36" i="37"/>
  <c r="AP37" i="37"/>
  <c r="D77" i="37" s="1"/>
  <c r="AQ37" i="37"/>
  <c r="E77" i="37" s="1"/>
  <c r="F59" i="37"/>
  <c r="AD19" i="37"/>
  <c r="I59" i="37" s="1"/>
  <c r="AL18" i="37"/>
  <c r="AK20" i="37"/>
  <c r="AQ21" i="37"/>
  <c r="E61" i="37" s="1"/>
  <c r="J58" i="37"/>
  <c r="AF18" i="37"/>
  <c r="M58" i="37" s="1"/>
  <c r="AN17" i="37"/>
  <c r="AK36" i="37"/>
  <c r="F78" i="37"/>
  <c r="AD38" i="37"/>
  <c r="I78" i="37" s="1"/>
  <c r="AL37" i="37"/>
  <c r="AK17" i="37"/>
  <c r="F74" i="37"/>
  <c r="AD34" i="37"/>
  <c r="I74" i="37" s="1"/>
  <c r="AL33" i="37"/>
  <c r="AM33" i="37" s="1"/>
  <c r="AS33" i="37" s="1"/>
  <c r="H73" i="37" s="1"/>
  <c r="F71" i="37"/>
  <c r="AD31" i="37"/>
  <c r="I71" i="37" s="1"/>
  <c r="AL30" i="37"/>
  <c r="F70" i="37"/>
  <c r="AD30" i="37"/>
  <c r="I70" i="37" s="1"/>
  <c r="AL29" i="37"/>
  <c r="F67" i="37"/>
  <c r="AD27" i="37"/>
  <c r="I67" i="37" s="1"/>
  <c r="AL26" i="37"/>
  <c r="F65" i="37"/>
  <c r="AD25" i="37"/>
  <c r="I65" i="37" s="1"/>
  <c r="J55" i="37"/>
  <c r="AF15" i="37"/>
  <c r="M55" i="37" s="1"/>
  <c r="AN14" i="37"/>
  <c r="J54" i="37"/>
  <c r="AF14" i="37"/>
  <c r="M54" i="37" s="1"/>
  <c r="AN13" i="37"/>
  <c r="J50" i="37"/>
  <c r="AF10" i="37"/>
  <c r="M50" i="37" s="1"/>
  <c r="AN9" i="37"/>
  <c r="J49" i="37"/>
  <c r="AF9" i="37"/>
  <c r="M49" i="37" s="1"/>
  <c r="AN8" i="37"/>
  <c r="J47" i="37"/>
  <c r="AF7" i="37"/>
  <c r="M47" i="37" s="1"/>
  <c r="AK7" i="37"/>
  <c r="AK9" i="37"/>
  <c r="AK10" i="37"/>
  <c r="AK13" i="37"/>
  <c r="AK32" i="37"/>
  <c r="J80" i="37"/>
  <c r="AF40" i="37"/>
  <c r="M80" i="37" s="1"/>
  <c r="AN39" i="37"/>
  <c r="AK18" i="37"/>
  <c r="J62" i="37"/>
  <c r="AF22" i="37"/>
  <c r="M62" i="37" s="1"/>
  <c r="AN21" i="37"/>
  <c r="J74" i="37"/>
  <c r="AF34" i="37"/>
  <c r="M74" i="37" s="1"/>
  <c r="AN33" i="37"/>
  <c r="J77" i="37"/>
  <c r="AF37" i="37"/>
  <c r="M77" i="37" s="1"/>
  <c r="AN36" i="37"/>
  <c r="AP39" i="37"/>
  <c r="D79" i="37" s="1"/>
  <c r="J57" i="37"/>
  <c r="AF17" i="37"/>
  <c r="M57" i="37" s="1"/>
  <c r="AN16" i="37"/>
  <c r="J60" i="37"/>
  <c r="AF20" i="37"/>
  <c r="M60" i="37" s="1"/>
  <c r="AN19" i="37"/>
  <c r="AK22" i="37"/>
  <c r="AQ23" i="37"/>
  <c r="E63" i="37" s="1"/>
  <c r="AK16" i="37"/>
  <c r="F80" i="37"/>
  <c r="AD40" i="37"/>
  <c r="I80" i="37" s="1"/>
  <c r="AL39" i="37"/>
  <c r="F62" i="37"/>
  <c r="AD22" i="37"/>
  <c r="I62" i="37" s="1"/>
  <c r="AL21" i="37"/>
  <c r="F79" i="37"/>
  <c r="AD39" i="37"/>
  <c r="I79" i="37" s="1"/>
  <c r="AL38" i="37"/>
  <c r="J71" i="37"/>
  <c r="AF31" i="37"/>
  <c r="M71" i="37" s="1"/>
  <c r="AN30" i="37"/>
  <c r="J70" i="37"/>
  <c r="AF30" i="37"/>
  <c r="M70" i="37" s="1"/>
  <c r="AN29" i="37"/>
  <c r="J67" i="37"/>
  <c r="AF27" i="37"/>
  <c r="M67" i="37" s="1"/>
  <c r="AN26" i="37"/>
  <c r="J66" i="37"/>
  <c r="AF26" i="37"/>
  <c r="M66" i="37" s="1"/>
  <c r="AN25" i="37"/>
  <c r="AK25" i="37"/>
  <c r="AK26" i="37"/>
  <c r="AK29" i="37"/>
  <c r="AK31" i="37"/>
  <c r="AK33" i="37"/>
  <c r="F56" i="37"/>
  <c r="AD16" i="37"/>
  <c r="I56" i="37" s="1"/>
  <c r="AL15" i="37"/>
  <c r="F55" i="37"/>
  <c r="AD15" i="37"/>
  <c r="I55" i="37" s="1"/>
  <c r="AL14" i="37"/>
  <c r="F51" i="37"/>
  <c r="AD11" i="37"/>
  <c r="I51" i="37" s="1"/>
  <c r="AL10" i="37"/>
  <c r="F50" i="37"/>
  <c r="AD10" i="37"/>
  <c r="I50" i="37" s="1"/>
  <c r="AL9" i="37"/>
  <c r="F48" i="37"/>
  <c r="AD8" i="37"/>
  <c r="I48" i="37" s="1"/>
  <c r="AL7" i="37"/>
  <c r="F64" i="37"/>
  <c r="AR24" i="37"/>
  <c r="G64" i="37" s="1"/>
  <c r="AD24" i="37"/>
  <c r="I64" i="37" s="1"/>
  <c r="AS24" i="37"/>
  <c r="H64" i="37" s="1"/>
  <c r="AL23" i="37"/>
  <c r="AM23" i="37" s="1"/>
  <c r="AS23" i="37" s="1"/>
  <c r="H63" i="37" s="1"/>
  <c r="AK8" i="37"/>
  <c r="AK11" i="37"/>
  <c r="AK12" i="37"/>
  <c r="AK14" i="37"/>
  <c r="AK35" i="37"/>
  <c r="J78" i="37"/>
  <c r="AF38" i="37"/>
  <c r="M78" i="37" s="1"/>
  <c r="AN37" i="37"/>
  <c r="AQ40" i="37"/>
  <c r="E80" i="37" s="1"/>
  <c r="AP40" i="37"/>
  <c r="D80" i="37" s="1"/>
  <c r="F81" i="37"/>
  <c r="AR41" i="37"/>
  <c r="G81" i="37" s="1"/>
  <c r="AD41" i="37"/>
  <c r="I81" i="37" s="1"/>
  <c r="AL40" i="37"/>
  <c r="F63" i="37"/>
  <c r="AD23" i="37"/>
  <c r="I63" i="37" s="1"/>
  <c r="AL22" i="37"/>
  <c r="AM22" i="37" s="1"/>
  <c r="AS22" i="37" s="1"/>
  <c r="H62" i="37" s="1"/>
  <c r="J73" i="37"/>
  <c r="AF33" i="37"/>
  <c r="M73" i="37" s="1"/>
  <c r="AN32" i="37"/>
  <c r="AK34" i="37"/>
  <c r="F75" i="37"/>
  <c r="AD35" i="37"/>
  <c r="I75" i="37" s="1"/>
  <c r="AL34" i="37"/>
  <c r="AK19" i="37"/>
  <c r="F73" i="37"/>
  <c r="AD33" i="37"/>
  <c r="I73" i="37" s="1"/>
  <c r="AL32" i="37"/>
  <c r="AM32" i="37" s="1"/>
  <c r="F72" i="37"/>
  <c r="AS32" i="37"/>
  <c r="H72" i="37" s="1"/>
  <c r="AD32" i="37"/>
  <c r="I72" i="37" s="1"/>
  <c r="AR32" i="37"/>
  <c r="G72" i="37" s="1"/>
  <c r="AL31" i="37"/>
  <c r="F69" i="37"/>
  <c r="AD29" i="37"/>
  <c r="I69" i="37" s="1"/>
  <c r="AL28" i="37"/>
  <c r="AM28" i="37" s="1"/>
  <c r="AS28" i="37" s="1"/>
  <c r="H68" i="37" s="1"/>
  <c r="F68" i="37"/>
  <c r="AD28" i="37"/>
  <c r="I68" i="37" s="1"/>
  <c r="AL27" i="37"/>
  <c r="F66" i="37"/>
  <c r="AD26" i="37"/>
  <c r="I66" i="37" s="1"/>
  <c r="AL25" i="37"/>
  <c r="AM25" i="37" s="1"/>
  <c r="AS25" i="37" s="1"/>
  <c r="H65" i="37" s="1"/>
  <c r="F82" i="37"/>
  <c r="AS42" i="37"/>
  <c r="H82" i="37" s="1"/>
  <c r="AR42" i="37"/>
  <c r="G82" i="37" s="1"/>
  <c r="AD42" i="37"/>
  <c r="I82" i="37" s="1"/>
  <c r="AL41" i="37"/>
  <c r="AM41" i="37" s="1"/>
  <c r="AS41" i="37" s="1"/>
  <c r="H81" i="37" s="1"/>
  <c r="AK27" i="37"/>
  <c r="AK28" i="37"/>
  <c r="AK30" i="37"/>
  <c r="J56" i="37"/>
  <c r="AF16" i="37"/>
  <c r="M56" i="37" s="1"/>
  <c r="AN15" i="37"/>
  <c r="J53" i="37"/>
  <c r="AF13" i="37"/>
  <c r="M53" i="37" s="1"/>
  <c r="AN12" i="37"/>
  <c r="J52" i="37"/>
  <c r="AF12" i="37"/>
  <c r="M52" i="37" s="1"/>
  <c r="AN11" i="37"/>
  <c r="J51" i="37"/>
  <c r="AF11" i="37"/>
  <c r="M51" i="37" s="1"/>
  <c r="AN10" i="37"/>
  <c r="J48" i="37"/>
  <c r="AF8" i="37"/>
  <c r="M48" i="37" s="1"/>
  <c r="AN7" i="37"/>
  <c r="J64" i="37"/>
  <c r="AT24" i="37"/>
  <c r="K64" i="37" s="1"/>
  <c r="AF24" i="37"/>
  <c r="M64" i="37" s="1"/>
  <c r="AU24" i="37"/>
  <c r="L64" i="37" s="1"/>
  <c r="AN23" i="37"/>
  <c r="AO23" i="37" s="1"/>
  <c r="AU23" i="37" s="1"/>
  <c r="L63" i="37" s="1"/>
  <c r="J76" i="37"/>
  <c r="AF36" i="37"/>
  <c r="M76" i="37" s="1"/>
  <c r="AN35" i="37"/>
  <c r="J75" i="37"/>
  <c r="AF35" i="37"/>
  <c r="M75" i="37" s="1"/>
  <c r="AN34" i="37"/>
  <c r="J81" i="37"/>
  <c r="AU41" i="37"/>
  <c r="L81" i="37" s="1"/>
  <c r="AF41" i="37"/>
  <c r="M81" i="37" s="1"/>
  <c r="AN40" i="37"/>
  <c r="AO40" i="37" s="1"/>
  <c r="AU40" i="37" s="1"/>
  <c r="L80" i="37" s="1"/>
  <c r="J59" i="37"/>
  <c r="AF19" i="37"/>
  <c r="M59" i="37" s="1"/>
  <c r="AN18" i="37"/>
  <c r="J63" i="37"/>
  <c r="AF23" i="37"/>
  <c r="M63" i="37" s="1"/>
  <c r="AN22" i="37"/>
  <c r="AO22" i="37" s="1"/>
  <c r="AU22" i="37" s="1"/>
  <c r="L62" i="37" s="1"/>
  <c r="J75" i="36"/>
  <c r="AF35" i="36"/>
  <c r="M75" i="36" s="1"/>
  <c r="AN34" i="36"/>
  <c r="AF41" i="36"/>
  <c r="M81" i="36" s="1"/>
  <c r="J81" i="36"/>
  <c r="AN40" i="36"/>
  <c r="J58" i="36"/>
  <c r="AF18" i="36"/>
  <c r="M58" i="36" s="1"/>
  <c r="AN17" i="36"/>
  <c r="J60" i="36"/>
  <c r="AF20" i="36"/>
  <c r="M60" i="36" s="1"/>
  <c r="AN19" i="36"/>
  <c r="AK37" i="36"/>
  <c r="F73" i="36"/>
  <c r="AD33" i="36"/>
  <c r="I73" i="36" s="1"/>
  <c r="AL32" i="36"/>
  <c r="AK39" i="36"/>
  <c r="AP40" i="36"/>
  <c r="D80" i="36" s="1"/>
  <c r="C58" i="36"/>
  <c r="AJ17" i="36"/>
  <c r="F76" i="36"/>
  <c r="AD36" i="36"/>
  <c r="I76" i="36" s="1"/>
  <c r="AL35" i="36"/>
  <c r="F70" i="36"/>
  <c r="AD30" i="36"/>
  <c r="I70" i="36" s="1"/>
  <c r="AL29" i="36"/>
  <c r="F69" i="36"/>
  <c r="AD29" i="36"/>
  <c r="I69" i="36" s="1"/>
  <c r="AL28" i="36"/>
  <c r="F68" i="36"/>
  <c r="AD28" i="36"/>
  <c r="I68" i="36" s="1"/>
  <c r="AL27" i="36"/>
  <c r="F65" i="36"/>
  <c r="AD25" i="36"/>
  <c r="I65" i="36" s="1"/>
  <c r="J71" i="36"/>
  <c r="AF31" i="36"/>
  <c r="M71" i="36" s="1"/>
  <c r="AN30" i="36"/>
  <c r="J70" i="36"/>
  <c r="AF30" i="36"/>
  <c r="M70" i="36" s="1"/>
  <c r="AN29" i="36"/>
  <c r="J67" i="36"/>
  <c r="AF27" i="36"/>
  <c r="M67" i="36" s="1"/>
  <c r="AN26" i="36"/>
  <c r="J68" i="36"/>
  <c r="AF28" i="36"/>
  <c r="M68" i="36" s="1"/>
  <c r="AN27" i="36"/>
  <c r="J82" i="36"/>
  <c r="AU42" i="36"/>
  <c r="L82" i="36" s="1"/>
  <c r="AF42" i="36"/>
  <c r="M82" i="36" s="1"/>
  <c r="AT42" i="36"/>
  <c r="K82" i="36" s="1"/>
  <c r="AN41" i="36"/>
  <c r="AO41" i="36" s="1"/>
  <c r="AU41" i="36" s="1"/>
  <c r="L81" i="36" s="1"/>
  <c r="AK27" i="36"/>
  <c r="AK29" i="36"/>
  <c r="AK30" i="36"/>
  <c r="AK35" i="36"/>
  <c r="C60" i="36"/>
  <c r="AJ19" i="36"/>
  <c r="Y23" i="36"/>
  <c r="AC23" i="36" s="1"/>
  <c r="Y21" i="36"/>
  <c r="AC21" i="36" s="1"/>
  <c r="AO39" i="36"/>
  <c r="AK36" i="36"/>
  <c r="F79" i="36"/>
  <c r="AD39" i="36"/>
  <c r="I79" i="36" s="1"/>
  <c r="AL38" i="36"/>
  <c r="Y16" i="36"/>
  <c r="AC16" i="36" s="1"/>
  <c r="Y17" i="36"/>
  <c r="AC17" i="36" s="1"/>
  <c r="Y20" i="36"/>
  <c r="AC20" i="36" s="1"/>
  <c r="F78" i="36"/>
  <c r="AD38" i="36"/>
  <c r="I78" i="36" s="1"/>
  <c r="AL37" i="36"/>
  <c r="C56" i="36"/>
  <c r="AJ15" i="36"/>
  <c r="C52" i="36"/>
  <c r="AJ11" i="36"/>
  <c r="C53" i="36"/>
  <c r="AJ12" i="36"/>
  <c r="C49" i="36"/>
  <c r="AJ8" i="36"/>
  <c r="C47" i="36"/>
  <c r="AA24" i="36"/>
  <c r="AE24" i="36" s="1"/>
  <c r="AA7" i="36"/>
  <c r="AE7" i="36" s="1"/>
  <c r="AA9" i="36"/>
  <c r="AE9" i="36" s="1"/>
  <c r="AA8" i="36"/>
  <c r="AE8" i="36" s="1"/>
  <c r="AA10" i="36"/>
  <c r="AE10" i="36" s="1"/>
  <c r="AA11" i="36"/>
  <c r="AE11" i="36" s="1"/>
  <c r="AA12" i="36"/>
  <c r="AE12" i="36" s="1"/>
  <c r="AA16" i="36"/>
  <c r="AE16" i="36" s="1"/>
  <c r="AA13" i="36"/>
  <c r="AE13" i="36" s="1"/>
  <c r="AA14" i="36"/>
  <c r="AE14" i="36" s="1"/>
  <c r="AA15" i="36"/>
  <c r="AE15" i="36" s="1"/>
  <c r="Y24" i="36"/>
  <c r="AC24" i="36" s="1"/>
  <c r="Y8" i="36"/>
  <c r="AC8" i="36" s="1"/>
  <c r="Y7" i="36"/>
  <c r="AC7" i="36" s="1"/>
  <c r="Y9" i="36"/>
  <c r="AC9" i="36" s="1"/>
  <c r="Y10" i="36"/>
  <c r="AC10" i="36" s="1"/>
  <c r="Y11" i="36"/>
  <c r="AC11" i="36" s="1"/>
  <c r="Y12" i="36"/>
  <c r="AC12" i="36" s="1"/>
  <c r="Y14" i="36"/>
  <c r="AC14" i="36" s="1"/>
  <c r="Y13" i="36"/>
  <c r="AC13" i="36" s="1"/>
  <c r="C64" i="36"/>
  <c r="AQ24" i="36"/>
  <c r="E64" i="36" s="1"/>
  <c r="AP24" i="36"/>
  <c r="D64" i="36" s="1"/>
  <c r="AJ23" i="36"/>
  <c r="AK23" i="36" s="1"/>
  <c r="J73" i="36"/>
  <c r="AF33" i="36"/>
  <c r="M73" i="36" s="1"/>
  <c r="AN32" i="36"/>
  <c r="J79" i="36"/>
  <c r="AT39" i="36"/>
  <c r="K79" i="36" s="1"/>
  <c r="AF39" i="36"/>
  <c r="M79" i="36" s="1"/>
  <c r="AU39" i="36"/>
  <c r="L79" i="36" s="1"/>
  <c r="AN38" i="36"/>
  <c r="AO38" i="36" s="1"/>
  <c r="J57" i="36"/>
  <c r="AF17" i="36"/>
  <c r="M57" i="36" s="1"/>
  <c r="AN16" i="36"/>
  <c r="J59" i="36"/>
  <c r="AF19" i="36"/>
  <c r="M59" i="36" s="1"/>
  <c r="AN18" i="36"/>
  <c r="J62" i="36"/>
  <c r="AF22" i="36"/>
  <c r="M62" i="36" s="1"/>
  <c r="AN21" i="36"/>
  <c r="F74" i="36"/>
  <c r="AD34" i="36"/>
  <c r="I74" i="36" s="1"/>
  <c r="AL33" i="36"/>
  <c r="F59" i="36"/>
  <c r="AD19" i="36"/>
  <c r="I59" i="36" s="1"/>
  <c r="AL18" i="36"/>
  <c r="F72" i="36"/>
  <c r="AD32" i="36"/>
  <c r="I72" i="36" s="1"/>
  <c r="AL31" i="36"/>
  <c r="F71" i="36"/>
  <c r="AD31" i="36"/>
  <c r="I71" i="36" s="1"/>
  <c r="AL30" i="36"/>
  <c r="F67" i="36"/>
  <c r="AD27" i="36"/>
  <c r="I67" i="36" s="1"/>
  <c r="AL26" i="36"/>
  <c r="F66" i="36"/>
  <c r="AD26" i="36"/>
  <c r="I66" i="36" s="1"/>
  <c r="AL25" i="36"/>
  <c r="F82" i="36"/>
  <c r="AS42" i="36"/>
  <c r="H82" i="36" s="1"/>
  <c r="AR42" i="36"/>
  <c r="G82" i="36" s="1"/>
  <c r="AD42" i="36"/>
  <c r="I82" i="36" s="1"/>
  <c r="AL41" i="36"/>
  <c r="AM41" i="36" s="1"/>
  <c r="J72" i="36"/>
  <c r="AF32" i="36"/>
  <c r="M72" i="36" s="1"/>
  <c r="AN31" i="36"/>
  <c r="AO31" i="36" s="1"/>
  <c r="AU31" i="36" s="1"/>
  <c r="L71" i="36" s="1"/>
  <c r="J69" i="36"/>
  <c r="AF29" i="36"/>
  <c r="M69" i="36" s="1"/>
  <c r="AN28" i="36"/>
  <c r="AO28" i="36" s="1"/>
  <c r="AT28" i="36" s="1"/>
  <c r="K68" i="36" s="1"/>
  <c r="J66" i="36"/>
  <c r="AF26" i="36"/>
  <c r="M66" i="36" s="1"/>
  <c r="AN25" i="36"/>
  <c r="J65" i="36"/>
  <c r="AF25" i="36"/>
  <c r="M65" i="36" s="1"/>
  <c r="AA23" i="36"/>
  <c r="AE23" i="36" s="1"/>
  <c r="AA21" i="36"/>
  <c r="AE21" i="36" s="1"/>
  <c r="C63" i="36"/>
  <c r="AP23" i="36"/>
  <c r="D63" i="36" s="1"/>
  <c r="AQ23" i="36"/>
  <c r="E63" i="36" s="1"/>
  <c r="AJ22" i="36"/>
  <c r="AK22" i="36" s="1"/>
  <c r="AO36" i="36"/>
  <c r="AK18" i="36"/>
  <c r="AQ18" i="36" s="1"/>
  <c r="E58" i="36" s="1"/>
  <c r="AK20" i="36"/>
  <c r="AP20" i="36" s="1"/>
  <c r="D60" i="36" s="1"/>
  <c r="AK38" i="36"/>
  <c r="F75" i="36"/>
  <c r="AD35" i="36"/>
  <c r="I75" i="36" s="1"/>
  <c r="AL34" i="36"/>
  <c r="AM34" i="36" s="1"/>
  <c r="AR34" i="36" s="1"/>
  <c r="G74" i="36" s="1"/>
  <c r="F81" i="36"/>
  <c r="AR41" i="36"/>
  <c r="G81" i="36" s="1"/>
  <c r="AS41" i="36"/>
  <c r="H81" i="36" s="1"/>
  <c r="AD41" i="36"/>
  <c r="I81" i="36" s="1"/>
  <c r="AL40" i="36"/>
  <c r="AM40" i="36" s="1"/>
  <c r="F58" i="36"/>
  <c r="AD18" i="36"/>
  <c r="I58" i="36" s="1"/>
  <c r="AL17" i="36"/>
  <c r="Y15" i="36"/>
  <c r="AC15" i="36" s="1"/>
  <c r="Y22" i="36"/>
  <c r="AC22" i="36" s="1"/>
  <c r="AM36" i="36"/>
  <c r="AR36" i="36" s="1"/>
  <c r="G76" i="36" s="1"/>
  <c r="AK33" i="36"/>
  <c r="AK25" i="36"/>
  <c r="AK26" i="36"/>
  <c r="AK28" i="36"/>
  <c r="AK31" i="36"/>
  <c r="AK32" i="36"/>
  <c r="C55" i="36"/>
  <c r="AJ14" i="36"/>
  <c r="AK14" i="36" s="1"/>
  <c r="C54" i="36"/>
  <c r="AP14" i="36"/>
  <c r="D54" i="36" s="1"/>
  <c r="AQ14" i="36"/>
  <c r="E54" i="36" s="1"/>
  <c r="AJ13" i="36"/>
  <c r="AK13" i="36" s="1"/>
  <c r="AP13" i="36" s="1"/>
  <c r="D53" i="36" s="1"/>
  <c r="C50" i="36"/>
  <c r="AJ9" i="36"/>
  <c r="C51" i="36"/>
  <c r="AJ10" i="36"/>
  <c r="AK10" i="36" s="1"/>
  <c r="AP10" i="36" s="1"/>
  <c r="D50" i="36" s="1"/>
  <c r="C48" i="36"/>
  <c r="AJ7" i="36"/>
  <c r="AK7" i="36" s="1"/>
  <c r="AP7" i="36" s="1"/>
  <c r="D47" i="36" s="1"/>
  <c r="AK34" i="36"/>
  <c r="AO37" i="36"/>
  <c r="AK16" i="36"/>
  <c r="AP16" i="36" s="1"/>
  <c r="D56" i="36" s="1"/>
  <c r="AM39" i="36"/>
  <c r="AS39" i="36" s="1"/>
  <c r="H79" i="36" s="1"/>
  <c r="C79" i="35"/>
  <c r="AJ38" i="35"/>
  <c r="U24" i="35"/>
  <c r="V24" i="35" s="1"/>
  <c r="V23" i="35"/>
  <c r="C75" i="35"/>
  <c r="AJ34" i="35"/>
  <c r="C74" i="35"/>
  <c r="AJ33" i="35"/>
  <c r="Z41" i="35"/>
  <c r="X41" i="35"/>
  <c r="Y40" i="35" s="1"/>
  <c r="AC40" i="35" s="1"/>
  <c r="W41" i="35"/>
  <c r="AB41" i="35" s="1"/>
  <c r="C77" i="35"/>
  <c r="AJ36" i="35"/>
  <c r="C78" i="35"/>
  <c r="AJ37" i="35"/>
  <c r="W22" i="35"/>
  <c r="AB22" i="35" s="1"/>
  <c r="Z22" i="35"/>
  <c r="X22" i="35"/>
  <c r="W20" i="35"/>
  <c r="AB20" i="35" s="1"/>
  <c r="W18" i="35"/>
  <c r="AB18" i="35" s="1"/>
  <c r="W15" i="35"/>
  <c r="AB15" i="35" s="1"/>
  <c r="W36" i="35"/>
  <c r="AB36" i="35" s="1"/>
  <c r="W40" i="35"/>
  <c r="AB40" i="35" s="1"/>
  <c r="AN42" i="35"/>
  <c r="AL42" i="35"/>
  <c r="Z42" i="35"/>
  <c r="AA38" i="35" s="1"/>
  <c r="AE38" i="35" s="1"/>
  <c r="X42" i="35"/>
  <c r="W42" i="35"/>
  <c r="AB42" i="35" s="1"/>
  <c r="W25" i="35"/>
  <c r="AB25" i="35" s="1"/>
  <c r="W26" i="35"/>
  <c r="AB26" i="35" s="1"/>
  <c r="W28" i="35"/>
  <c r="AB28" i="35" s="1"/>
  <c r="W27" i="35"/>
  <c r="AB27" i="35" s="1"/>
  <c r="W30" i="35"/>
  <c r="AB30" i="35" s="1"/>
  <c r="W31" i="35"/>
  <c r="AB31" i="35" s="1"/>
  <c r="W29" i="35"/>
  <c r="AB29" i="35" s="1"/>
  <c r="W32" i="35"/>
  <c r="AB32" i="35" s="1"/>
  <c r="W33" i="35"/>
  <c r="AB33" i="35" s="1"/>
  <c r="V41" i="34"/>
  <c r="U42" i="34"/>
  <c r="V42" i="34" s="1"/>
  <c r="V23" i="34"/>
  <c r="U24" i="34"/>
  <c r="V24" i="34" s="1"/>
  <c r="Z40" i="34"/>
  <c r="X40" i="34"/>
  <c r="W40" i="34"/>
  <c r="AB40" i="34" s="1"/>
  <c r="W38" i="34"/>
  <c r="AB38" i="34" s="1"/>
  <c r="W35" i="34"/>
  <c r="AB35" i="34" s="1"/>
  <c r="W34" i="34"/>
  <c r="AB34" i="34" s="1"/>
  <c r="W36" i="34"/>
  <c r="AB36" i="34" s="1"/>
  <c r="W22" i="34"/>
  <c r="AB22" i="34" s="1"/>
  <c r="Z22" i="34"/>
  <c r="X22" i="34"/>
  <c r="W16" i="34"/>
  <c r="AB16" i="34" s="1"/>
  <c r="W18" i="34"/>
  <c r="AB18" i="34" s="1"/>
  <c r="W17" i="34"/>
  <c r="AB17" i="34" s="1"/>
  <c r="W20" i="34"/>
  <c r="AB20" i="34" s="1"/>
  <c r="U22" i="33"/>
  <c r="V21" i="33"/>
  <c r="Z39" i="33"/>
  <c r="X39" i="33"/>
  <c r="Z20" i="33"/>
  <c r="X20" i="33"/>
  <c r="V40" i="33"/>
  <c r="U41" i="33"/>
  <c r="V39" i="32"/>
  <c r="U40" i="32"/>
  <c r="Z38" i="32"/>
  <c r="X38" i="32"/>
  <c r="Z19" i="32"/>
  <c r="X19" i="32"/>
  <c r="U21" i="32"/>
  <c r="V20" i="32"/>
  <c r="Z37" i="31"/>
  <c r="X37" i="31"/>
  <c r="Z19" i="31"/>
  <c r="X19" i="31"/>
  <c r="V38" i="31"/>
  <c r="U39" i="31"/>
  <c r="U21" i="31"/>
  <c r="V20" i="31"/>
  <c r="Z17" i="30"/>
  <c r="X17" i="30"/>
  <c r="V37" i="30"/>
  <c r="U38" i="30"/>
  <c r="Z36" i="30"/>
  <c r="X36" i="30"/>
  <c r="U19" i="30"/>
  <c r="V18" i="30"/>
  <c r="V18" i="29"/>
  <c r="U19" i="29"/>
  <c r="V36" i="29"/>
  <c r="U37" i="29"/>
  <c r="Z17" i="29"/>
  <c r="X17" i="29"/>
  <c r="Z35" i="29"/>
  <c r="X35" i="29"/>
  <c r="Z16" i="28"/>
  <c r="X16" i="28"/>
  <c r="V35" i="28"/>
  <c r="U36" i="28"/>
  <c r="Z34" i="28"/>
  <c r="X34" i="28"/>
  <c r="U18" i="28"/>
  <c r="V17" i="28"/>
  <c r="U17" i="27"/>
  <c r="V16" i="27"/>
  <c r="U35" i="27"/>
  <c r="V34" i="27"/>
  <c r="Z15" i="27"/>
  <c r="X15" i="27"/>
  <c r="Z33" i="27"/>
  <c r="X33" i="27"/>
  <c r="V33" i="26"/>
  <c r="U34" i="26"/>
  <c r="Z32" i="26"/>
  <c r="X32" i="26"/>
  <c r="Z13" i="26"/>
  <c r="X13" i="26"/>
  <c r="U15" i="26"/>
  <c r="V14" i="26"/>
  <c r="Z31" i="25"/>
  <c r="X31" i="25"/>
  <c r="U15" i="25"/>
  <c r="V14" i="25"/>
  <c r="V32" i="25"/>
  <c r="U33" i="25"/>
  <c r="Z13" i="25"/>
  <c r="X13" i="25"/>
  <c r="Z12" i="24"/>
  <c r="X12" i="24"/>
  <c r="Z29" i="24"/>
  <c r="X29" i="24"/>
  <c r="U31" i="24"/>
  <c r="V30" i="24"/>
  <c r="U14" i="24"/>
  <c r="V13" i="24"/>
  <c r="Z29" i="23"/>
  <c r="X29" i="23"/>
  <c r="U13" i="23"/>
  <c r="V12" i="23"/>
  <c r="V30" i="23"/>
  <c r="U31" i="23"/>
  <c r="Z11" i="23"/>
  <c r="X11" i="23"/>
  <c r="U12" i="22"/>
  <c r="V11" i="22"/>
  <c r="U30" i="22"/>
  <c r="V29" i="22"/>
  <c r="Z10" i="22"/>
  <c r="X10" i="22"/>
  <c r="Z28" i="22"/>
  <c r="X28" i="22"/>
  <c r="V27" i="21"/>
  <c r="U28" i="21"/>
  <c r="Z26" i="21"/>
  <c r="X26" i="21"/>
  <c r="X7" i="21"/>
  <c r="Z7" i="21"/>
  <c r="U9" i="21"/>
  <c r="V8" i="21"/>
  <c r="U8" i="20"/>
  <c r="AH7" i="20"/>
  <c r="V7" i="20"/>
  <c r="AM24" i="20"/>
  <c r="AO24" i="20"/>
  <c r="AK24" i="20"/>
  <c r="V25" i="20"/>
  <c r="AH25" i="20"/>
  <c r="U26" i="20"/>
  <c r="R13" i="20"/>
  <c r="T13" i="20" s="1"/>
  <c r="AH13" i="20" s="1"/>
  <c r="R15" i="20"/>
  <c r="T15" i="20" s="1"/>
  <c r="AH15" i="20" s="1"/>
  <c r="R17" i="20"/>
  <c r="T17" i="20" s="1"/>
  <c r="AH17" i="20" s="1"/>
  <c r="R19" i="20"/>
  <c r="T19" i="20" s="1"/>
  <c r="AH19" i="20" s="1"/>
  <c r="R21" i="20"/>
  <c r="T21" i="20" s="1"/>
  <c r="AH21" i="20" s="1"/>
  <c r="R23" i="20"/>
  <c r="T23" i="20" s="1"/>
  <c r="AH23" i="20" s="1"/>
  <c r="R26" i="20"/>
  <c r="T26" i="20" s="1"/>
  <c r="AH26" i="20" s="1"/>
  <c r="R28" i="20"/>
  <c r="T28" i="20" s="1"/>
  <c r="AH28" i="20" s="1"/>
  <c r="R30" i="20"/>
  <c r="T30" i="20" s="1"/>
  <c r="AH30" i="20" s="1"/>
  <c r="R32" i="20"/>
  <c r="T32" i="20" s="1"/>
  <c r="AH32" i="20" s="1"/>
  <c r="R34" i="20"/>
  <c r="T34" i="20" s="1"/>
  <c r="AH34" i="20" s="1"/>
  <c r="AM42" i="20"/>
  <c r="AO42" i="20"/>
  <c r="AT20" i="39" l="1"/>
  <c r="K60" i="39" s="1"/>
  <c r="AU20" i="39"/>
  <c r="L60" i="39" s="1"/>
  <c r="AT15" i="39"/>
  <c r="K55" i="39" s="1"/>
  <c r="AU15" i="39"/>
  <c r="L55" i="39" s="1"/>
  <c r="AR22" i="39"/>
  <c r="G62" i="39" s="1"/>
  <c r="AS22" i="39"/>
  <c r="H62" i="39" s="1"/>
  <c r="AR13" i="39"/>
  <c r="G53" i="39" s="1"/>
  <c r="AS13" i="39"/>
  <c r="H53" i="39" s="1"/>
  <c r="AT12" i="39"/>
  <c r="K52" i="39" s="1"/>
  <c r="AU12" i="39"/>
  <c r="L52" i="39" s="1"/>
  <c r="AR17" i="39"/>
  <c r="G57" i="39" s="1"/>
  <c r="AS17" i="39"/>
  <c r="H57" i="39" s="1"/>
  <c r="AS11" i="39"/>
  <c r="H51" i="39" s="1"/>
  <c r="AR11" i="39"/>
  <c r="G51" i="39" s="1"/>
  <c r="AT14" i="39"/>
  <c r="K54" i="39" s="1"/>
  <c r="AU14" i="39"/>
  <c r="L54" i="39" s="1"/>
  <c r="AU7" i="39"/>
  <c r="L47" i="39" s="1"/>
  <c r="AT7" i="39"/>
  <c r="K47" i="39" s="1"/>
  <c r="AS18" i="39"/>
  <c r="H58" i="39" s="1"/>
  <c r="AR18" i="39"/>
  <c r="G58" i="39" s="1"/>
  <c r="AR21" i="39"/>
  <c r="G61" i="39" s="1"/>
  <c r="AS21" i="39"/>
  <c r="H61" i="39" s="1"/>
  <c r="AR10" i="39"/>
  <c r="G50" i="39" s="1"/>
  <c r="AS10" i="39"/>
  <c r="H50" i="39" s="1"/>
  <c r="AS7" i="39"/>
  <c r="H47" i="39" s="1"/>
  <c r="AR7" i="39"/>
  <c r="G47" i="39" s="1"/>
  <c r="AR19" i="39"/>
  <c r="G59" i="39" s="1"/>
  <c r="AS19" i="39"/>
  <c r="H59" i="39" s="1"/>
  <c r="AT10" i="39"/>
  <c r="K50" i="39" s="1"/>
  <c r="AU10" i="39"/>
  <c r="L50" i="39" s="1"/>
  <c r="AS15" i="39"/>
  <c r="H55" i="39" s="1"/>
  <c r="AR15" i="39"/>
  <c r="G55" i="39" s="1"/>
  <c r="AR8" i="39"/>
  <c r="G48" i="39" s="1"/>
  <c r="AS8" i="39"/>
  <c r="H48" i="39" s="1"/>
  <c r="AT8" i="39"/>
  <c r="K48" i="39" s="1"/>
  <c r="AU8" i="39"/>
  <c r="L48" i="39" s="1"/>
  <c r="AS14" i="39"/>
  <c r="H54" i="39" s="1"/>
  <c r="AR14" i="39"/>
  <c r="G54" i="39" s="1"/>
  <c r="AU11" i="39"/>
  <c r="L51" i="39" s="1"/>
  <c r="AT11" i="39"/>
  <c r="K51" i="39" s="1"/>
  <c r="AU19" i="39"/>
  <c r="L59" i="39" s="1"/>
  <c r="AT19" i="39"/>
  <c r="K59" i="39" s="1"/>
  <c r="AS16" i="39"/>
  <c r="H56" i="39" s="1"/>
  <c r="AR16" i="39"/>
  <c r="G56" i="39" s="1"/>
  <c r="AU16" i="39"/>
  <c r="L56" i="39" s="1"/>
  <c r="AT16" i="39"/>
  <c r="K56" i="39" s="1"/>
  <c r="AS20" i="39"/>
  <c r="H60" i="39" s="1"/>
  <c r="AR20" i="39"/>
  <c r="G60" i="39" s="1"/>
  <c r="AU36" i="38"/>
  <c r="L76" i="38" s="1"/>
  <c r="AT36" i="38"/>
  <c r="K76" i="38" s="1"/>
  <c r="AT13" i="38"/>
  <c r="K53" i="38" s="1"/>
  <c r="AU13" i="38"/>
  <c r="L53" i="38" s="1"/>
  <c r="AU30" i="38"/>
  <c r="L70" i="38" s="1"/>
  <c r="AT30" i="38"/>
  <c r="K70" i="38" s="1"/>
  <c r="AT26" i="38"/>
  <c r="K66" i="38" s="1"/>
  <c r="AU26" i="38"/>
  <c r="L66" i="38" s="1"/>
  <c r="AU15" i="38"/>
  <c r="L55" i="38" s="1"/>
  <c r="AT15" i="38"/>
  <c r="K55" i="38" s="1"/>
  <c r="AS19" i="38"/>
  <c r="H59" i="38" s="1"/>
  <c r="AR19" i="38"/>
  <c r="G59" i="38" s="1"/>
  <c r="AS9" i="38"/>
  <c r="H49" i="38" s="1"/>
  <c r="AR9" i="38"/>
  <c r="G49" i="38" s="1"/>
  <c r="AS33" i="38"/>
  <c r="H73" i="38" s="1"/>
  <c r="AR33" i="38"/>
  <c r="G73" i="38" s="1"/>
  <c r="AS29" i="38"/>
  <c r="H69" i="38" s="1"/>
  <c r="AR29" i="38"/>
  <c r="G69" i="38" s="1"/>
  <c r="AS20" i="38"/>
  <c r="H60" i="38" s="1"/>
  <c r="AR20" i="38"/>
  <c r="G60" i="38" s="1"/>
  <c r="AU14" i="38"/>
  <c r="L54" i="38" s="1"/>
  <c r="AT14" i="38"/>
  <c r="K54" i="38" s="1"/>
  <c r="AU31" i="38"/>
  <c r="L71" i="38" s="1"/>
  <c r="AT31" i="38"/>
  <c r="K71" i="38" s="1"/>
  <c r="AT18" i="38"/>
  <c r="K58" i="38" s="1"/>
  <c r="AU18" i="38"/>
  <c r="L58" i="38" s="1"/>
  <c r="AR12" i="38"/>
  <c r="G52" i="38" s="1"/>
  <c r="AS12" i="38"/>
  <c r="H52" i="38" s="1"/>
  <c r="AS30" i="38"/>
  <c r="H70" i="38" s="1"/>
  <c r="AR30" i="38"/>
  <c r="G70" i="38" s="1"/>
  <c r="AR22" i="38"/>
  <c r="G62" i="38" s="1"/>
  <c r="AS22" i="38"/>
  <c r="H62" i="38" s="1"/>
  <c r="AU11" i="38"/>
  <c r="L51" i="38" s="1"/>
  <c r="AT11" i="38"/>
  <c r="K51" i="38" s="1"/>
  <c r="AU32" i="38"/>
  <c r="L72" i="38" s="1"/>
  <c r="AT32" i="38"/>
  <c r="K72" i="38" s="1"/>
  <c r="AS36" i="38"/>
  <c r="H76" i="38" s="1"/>
  <c r="AR36" i="38"/>
  <c r="G76" i="38" s="1"/>
  <c r="AS13" i="38"/>
  <c r="H53" i="38" s="1"/>
  <c r="AR13" i="38"/>
  <c r="G53" i="38" s="1"/>
  <c r="AU34" i="38"/>
  <c r="L74" i="38" s="1"/>
  <c r="AT34" i="38"/>
  <c r="K74" i="38" s="1"/>
  <c r="AR17" i="38"/>
  <c r="G57" i="38" s="1"/>
  <c r="AS17" i="38"/>
  <c r="H57" i="38" s="1"/>
  <c r="AT8" i="38"/>
  <c r="K48" i="38" s="1"/>
  <c r="AU8" i="38"/>
  <c r="L48" i="38" s="1"/>
  <c r="AS37" i="38"/>
  <c r="H77" i="38" s="1"/>
  <c r="AR37" i="38"/>
  <c r="G77" i="38" s="1"/>
  <c r="AR18" i="38"/>
  <c r="G58" i="38" s="1"/>
  <c r="AS18" i="38"/>
  <c r="H58" i="38" s="1"/>
  <c r="AR14" i="38"/>
  <c r="G54" i="38" s="1"/>
  <c r="AS14" i="38"/>
  <c r="H54" i="38" s="1"/>
  <c r="AT9" i="38"/>
  <c r="K49" i="38" s="1"/>
  <c r="AU9" i="38"/>
  <c r="L49" i="38" s="1"/>
  <c r="AT21" i="38"/>
  <c r="K61" i="38" s="1"/>
  <c r="AU21" i="38"/>
  <c r="L61" i="38" s="1"/>
  <c r="AS35" i="38"/>
  <c r="H75" i="38" s="1"/>
  <c r="AR35" i="38"/>
  <c r="G75" i="38" s="1"/>
  <c r="AS15" i="38"/>
  <c r="H55" i="38" s="1"/>
  <c r="AR15" i="38"/>
  <c r="G55" i="38" s="1"/>
  <c r="AS38" i="38"/>
  <c r="H78" i="38" s="1"/>
  <c r="AR38" i="38"/>
  <c r="G78" i="38" s="1"/>
  <c r="AU33" i="38"/>
  <c r="L73" i="38" s="1"/>
  <c r="AT33" i="38"/>
  <c r="K73" i="38" s="1"/>
  <c r="AU10" i="38"/>
  <c r="L50" i="38" s="1"/>
  <c r="AT10" i="38"/>
  <c r="K50" i="38" s="1"/>
  <c r="AT27" i="38"/>
  <c r="K67" i="38" s="1"/>
  <c r="AU27" i="38"/>
  <c r="L67" i="38" s="1"/>
  <c r="AS34" i="38"/>
  <c r="H74" i="38" s="1"/>
  <c r="AR34" i="38"/>
  <c r="G74" i="38" s="1"/>
  <c r="AR8" i="38"/>
  <c r="G48" i="38" s="1"/>
  <c r="AS8" i="38"/>
  <c r="H48" i="38" s="1"/>
  <c r="AS25" i="38"/>
  <c r="H65" i="38" s="1"/>
  <c r="AR25" i="38"/>
  <c r="G65" i="38" s="1"/>
  <c r="AU40" i="38"/>
  <c r="L80" i="38" s="1"/>
  <c r="AT40" i="38"/>
  <c r="K80" i="38" s="1"/>
  <c r="AU7" i="38"/>
  <c r="L47" i="38" s="1"/>
  <c r="AT7" i="38"/>
  <c r="K47" i="38" s="1"/>
  <c r="AU28" i="38"/>
  <c r="L68" i="38" s="1"/>
  <c r="AT28" i="38"/>
  <c r="K68" i="38" s="1"/>
  <c r="AU16" i="38"/>
  <c r="L56" i="38" s="1"/>
  <c r="AT16" i="38"/>
  <c r="K56" i="38" s="1"/>
  <c r="AU19" i="38"/>
  <c r="L59" i="38" s="1"/>
  <c r="AT19" i="38"/>
  <c r="K59" i="38" s="1"/>
  <c r="AS21" i="38"/>
  <c r="H61" i="38" s="1"/>
  <c r="AR21" i="38"/>
  <c r="G61" i="38" s="1"/>
  <c r="AS11" i="38"/>
  <c r="H51" i="38" s="1"/>
  <c r="AR11" i="38"/>
  <c r="G51" i="38" s="1"/>
  <c r="AS31" i="38"/>
  <c r="H71" i="38" s="1"/>
  <c r="AR31" i="38"/>
  <c r="G71" i="38" s="1"/>
  <c r="AR26" i="38"/>
  <c r="G66" i="38" s="1"/>
  <c r="AS26" i="38"/>
  <c r="H66" i="38" s="1"/>
  <c r="AU38" i="38"/>
  <c r="L78" i="38" s="1"/>
  <c r="AT38" i="38"/>
  <c r="K78" i="38" s="1"/>
  <c r="AU35" i="38"/>
  <c r="L75" i="38" s="1"/>
  <c r="AT35" i="38"/>
  <c r="K75" i="38" s="1"/>
  <c r="AT12" i="38"/>
  <c r="K52" i="38" s="1"/>
  <c r="AU12" i="38"/>
  <c r="L52" i="38" s="1"/>
  <c r="AT17" i="38"/>
  <c r="K57" i="38" s="1"/>
  <c r="AU17" i="38"/>
  <c r="L57" i="38" s="1"/>
  <c r="AS16" i="38"/>
  <c r="H56" i="38" s="1"/>
  <c r="AR16" i="38"/>
  <c r="G56" i="38" s="1"/>
  <c r="AO35" i="37"/>
  <c r="AO12" i="37"/>
  <c r="AR28" i="37"/>
  <c r="G68" i="37" s="1"/>
  <c r="AP11" i="37"/>
  <c r="D51" i="37" s="1"/>
  <c r="AQ11" i="37"/>
  <c r="E51" i="37" s="1"/>
  <c r="AO10" i="37"/>
  <c r="AQ30" i="37"/>
  <c r="E70" i="37" s="1"/>
  <c r="AP30" i="37"/>
  <c r="D70" i="37" s="1"/>
  <c r="AQ27" i="37"/>
  <c r="E67" i="37" s="1"/>
  <c r="AP27" i="37"/>
  <c r="D67" i="37" s="1"/>
  <c r="AP19" i="37"/>
  <c r="D59" i="37" s="1"/>
  <c r="AQ19" i="37"/>
  <c r="E59" i="37" s="1"/>
  <c r="AQ34" i="37"/>
  <c r="E74" i="37" s="1"/>
  <c r="AP34" i="37"/>
  <c r="D74" i="37" s="1"/>
  <c r="AO37" i="37"/>
  <c r="AP14" i="37"/>
  <c r="D54" i="37" s="1"/>
  <c r="AQ14" i="37"/>
  <c r="E54" i="37" s="1"/>
  <c r="AM9" i="37"/>
  <c r="AM14" i="37"/>
  <c r="AP33" i="37"/>
  <c r="D73" i="37" s="1"/>
  <c r="AQ33" i="37"/>
  <c r="E73" i="37" s="1"/>
  <c r="AQ29" i="37"/>
  <c r="E69" i="37" s="1"/>
  <c r="AP29" i="37"/>
  <c r="D69" i="37" s="1"/>
  <c r="AQ25" i="37"/>
  <c r="E65" i="37" s="1"/>
  <c r="AP25" i="37"/>
  <c r="D65" i="37" s="1"/>
  <c r="AO26" i="37"/>
  <c r="AO30" i="37"/>
  <c r="AM21" i="37"/>
  <c r="AO20" i="37"/>
  <c r="AO19" i="37"/>
  <c r="AO33" i="37"/>
  <c r="AT22" i="37"/>
  <c r="K62" i="37" s="1"/>
  <c r="AP18" i="37"/>
  <c r="D58" i="37" s="1"/>
  <c r="AQ18" i="37"/>
  <c r="E58" i="37" s="1"/>
  <c r="AT40" i="37"/>
  <c r="K80" i="37" s="1"/>
  <c r="AQ32" i="37"/>
  <c r="E72" i="37" s="1"/>
  <c r="AP32" i="37"/>
  <c r="D72" i="37" s="1"/>
  <c r="AP10" i="37"/>
  <c r="D50" i="37" s="1"/>
  <c r="AQ10" i="37"/>
  <c r="E50" i="37" s="1"/>
  <c r="AQ7" i="37"/>
  <c r="E47" i="37" s="1"/>
  <c r="AP7" i="37"/>
  <c r="D47" i="37" s="1"/>
  <c r="AO9" i="37"/>
  <c r="AO14" i="37"/>
  <c r="AM29" i="37"/>
  <c r="AP17" i="37"/>
  <c r="D57" i="37" s="1"/>
  <c r="AQ17" i="37"/>
  <c r="E57" i="37" s="1"/>
  <c r="AQ36" i="37"/>
  <c r="E76" i="37" s="1"/>
  <c r="AP36" i="37"/>
  <c r="D76" i="37" s="1"/>
  <c r="AM18" i="37"/>
  <c r="AM8" i="37"/>
  <c r="AM11" i="37"/>
  <c r="AO28" i="37"/>
  <c r="AM16" i="37"/>
  <c r="AO38" i="37"/>
  <c r="AT23" i="37"/>
  <c r="K63" i="37" s="1"/>
  <c r="AO18" i="37"/>
  <c r="AO34" i="37"/>
  <c r="AM17" i="37"/>
  <c r="AO7" i="37"/>
  <c r="AO11" i="37"/>
  <c r="AO15" i="37"/>
  <c r="AQ28" i="37"/>
  <c r="E68" i="37" s="1"/>
  <c r="AP28" i="37"/>
  <c r="D68" i="37" s="1"/>
  <c r="AM27" i="37"/>
  <c r="AM31" i="37"/>
  <c r="AR33" i="37"/>
  <c r="G73" i="37" s="1"/>
  <c r="AM19" i="37"/>
  <c r="AM34" i="37"/>
  <c r="AO32" i="37"/>
  <c r="AR23" i="37"/>
  <c r="G63" i="37" s="1"/>
  <c r="AM40" i="37"/>
  <c r="AP35" i="37"/>
  <c r="D75" i="37" s="1"/>
  <c r="AQ35" i="37"/>
  <c r="E75" i="37" s="1"/>
  <c r="AQ12" i="37"/>
  <c r="E52" i="37" s="1"/>
  <c r="AP12" i="37"/>
  <c r="D52" i="37" s="1"/>
  <c r="AP8" i="37"/>
  <c r="D48" i="37" s="1"/>
  <c r="AQ8" i="37"/>
  <c r="E48" i="37" s="1"/>
  <c r="AM7" i="37"/>
  <c r="AM10" i="37"/>
  <c r="AM15" i="37"/>
  <c r="AQ31" i="37"/>
  <c r="E71" i="37" s="1"/>
  <c r="AP31" i="37"/>
  <c r="D71" i="37" s="1"/>
  <c r="AQ26" i="37"/>
  <c r="E66" i="37" s="1"/>
  <c r="AP26" i="37"/>
  <c r="D66" i="37" s="1"/>
  <c r="AO25" i="37"/>
  <c r="AO29" i="37"/>
  <c r="AM38" i="37"/>
  <c r="AR22" i="37"/>
  <c r="G62" i="37" s="1"/>
  <c r="AM39" i="37"/>
  <c r="AP16" i="37"/>
  <c r="D56" i="37" s="1"/>
  <c r="AQ16" i="37"/>
  <c r="E56" i="37" s="1"/>
  <c r="AP22" i="37"/>
  <c r="D62" i="37" s="1"/>
  <c r="AQ22" i="37"/>
  <c r="E62" i="37" s="1"/>
  <c r="AO16" i="37"/>
  <c r="AO36" i="37"/>
  <c r="AO21" i="37"/>
  <c r="AO39" i="37"/>
  <c r="AQ13" i="37"/>
  <c r="E53" i="37" s="1"/>
  <c r="AP13" i="37"/>
  <c r="D53" i="37" s="1"/>
  <c r="AQ9" i="37"/>
  <c r="E49" i="37" s="1"/>
  <c r="AP9" i="37"/>
  <c r="D49" i="37" s="1"/>
  <c r="AO8" i="37"/>
  <c r="AO13" i="37"/>
  <c r="AR25" i="37"/>
  <c r="G65" i="37" s="1"/>
  <c r="AM26" i="37"/>
  <c r="AM30" i="37"/>
  <c r="AM20" i="37"/>
  <c r="AM37" i="37"/>
  <c r="AO17" i="37"/>
  <c r="AP20" i="37"/>
  <c r="D60" i="37" s="1"/>
  <c r="AQ20" i="37"/>
  <c r="E60" i="37" s="1"/>
  <c r="AM36" i="37"/>
  <c r="AM12" i="37"/>
  <c r="AM13" i="37"/>
  <c r="AO27" i="37"/>
  <c r="AO31" i="37"/>
  <c r="AM35" i="37"/>
  <c r="AP34" i="36"/>
  <c r="D74" i="36" s="1"/>
  <c r="AQ34" i="36"/>
  <c r="E74" i="36" s="1"/>
  <c r="AQ10" i="36"/>
  <c r="E50" i="36" s="1"/>
  <c r="AQ31" i="36"/>
  <c r="E71" i="36" s="1"/>
  <c r="AP31" i="36"/>
  <c r="D71" i="36" s="1"/>
  <c r="AP26" i="36"/>
  <c r="D66" i="36" s="1"/>
  <c r="AQ26" i="36"/>
  <c r="E66" i="36" s="1"/>
  <c r="AP33" i="36"/>
  <c r="D73" i="36" s="1"/>
  <c r="AQ33" i="36"/>
  <c r="E73" i="36" s="1"/>
  <c r="F62" i="36"/>
  <c r="AD22" i="36"/>
  <c r="I62" i="36" s="1"/>
  <c r="AL21" i="36"/>
  <c r="AT36" i="36"/>
  <c r="K76" i="36" s="1"/>
  <c r="AU36" i="36"/>
  <c r="L76" i="36" s="1"/>
  <c r="AF23" i="36"/>
  <c r="M63" i="36" s="1"/>
  <c r="J63" i="36"/>
  <c r="AN22" i="36"/>
  <c r="AM26" i="36"/>
  <c r="AM31" i="36"/>
  <c r="AM33" i="36"/>
  <c r="AS34" i="36"/>
  <c r="H74" i="36" s="1"/>
  <c r="AU38" i="36"/>
  <c r="L78" i="36" s="1"/>
  <c r="AT38" i="36"/>
  <c r="K78" i="36" s="1"/>
  <c r="AK21" i="36"/>
  <c r="F53" i="36"/>
  <c r="AD13" i="36"/>
  <c r="I53" i="36" s="1"/>
  <c r="AL12" i="36"/>
  <c r="F52" i="36"/>
  <c r="AD12" i="36"/>
  <c r="I52" i="36" s="1"/>
  <c r="AL11" i="36"/>
  <c r="F50" i="36"/>
  <c r="AD10" i="36"/>
  <c r="I50" i="36" s="1"/>
  <c r="AL9" i="36"/>
  <c r="F47" i="36"/>
  <c r="AD7" i="36"/>
  <c r="I47" i="36" s="1"/>
  <c r="F64" i="36"/>
  <c r="AS24" i="36"/>
  <c r="H64" i="36" s="1"/>
  <c r="AR24" i="36"/>
  <c r="G64" i="36" s="1"/>
  <c r="AD24" i="36"/>
  <c r="I64" i="36" s="1"/>
  <c r="AL23" i="36"/>
  <c r="AM23" i="36" s="1"/>
  <c r="J54" i="36"/>
  <c r="AF14" i="36"/>
  <c r="M54" i="36" s="1"/>
  <c r="AN13" i="36"/>
  <c r="J56" i="36"/>
  <c r="AF16" i="36"/>
  <c r="M56" i="36" s="1"/>
  <c r="AN15" i="36"/>
  <c r="J51" i="36"/>
  <c r="AF11" i="36"/>
  <c r="M51" i="36" s="1"/>
  <c r="AN10" i="36"/>
  <c r="J48" i="36"/>
  <c r="AF8" i="36"/>
  <c r="M48" i="36" s="1"/>
  <c r="AN7" i="36"/>
  <c r="J47" i="36"/>
  <c r="AF7" i="36"/>
  <c r="M47" i="36" s="1"/>
  <c r="AQ7" i="36"/>
  <c r="E47" i="36" s="1"/>
  <c r="AQ13" i="36"/>
  <c r="E53" i="36" s="1"/>
  <c r="AQ16" i="36"/>
  <c r="E56" i="36" s="1"/>
  <c r="F60" i="36"/>
  <c r="AD20" i="36"/>
  <c r="I60" i="36" s="1"/>
  <c r="AL19" i="36"/>
  <c r="F56" i="36"/>
  <c r="AD16" i="36"/>
  <c r="I56" i="36" s="1"/>
  <c r="AL15" i="36"/>
  <c r="AR39" i="36"/>
  <c r="G79" i="36" s="1"/>
  <c r="AQ36" i="36"/>
  <c r="E76" i="36" s="1"/>
  <c r="AP36" i="36"/>
  <c r="D76" i="36" s="1"/>
  <c r="F63" i="36"/>
  <c r="AR23" i="36"/>
  <c r="G63" i="36" s="1"/>
  <c r="AS23" i="36"/>
  <c r="H63" i="36" s="1"/>
  <c r="AD23" i="36"/>
  <c r="I63" i="36" s="1"/>
  <c r="AL22" i="36"/>
  <c r="AM22" i="36" s="1"/>
  <c r="AR22" i="36" s="1"/>
  <c r="G62" i="36" s="1"/>
  <c r="AQ20" i="36"/>
  <c r="E60" i="36" s="1"/>
  <c r="AP30" i="36"/>
  <c r="D70" i="36" s="1"/>
  <c r="AQ30" i="36"/>
  <c r="E70" i="36" s="1"/>
  <c r="AP27" i="36"/>
  <c r="D67" i="36" s="1"/>
  <c r="AQ27" i="36"/>
  <c r="E67" i="36" s="1"/>
  <c r="AO27" i="36"/>
  <c r="AU28" i="36"/>
  <c r="L68" i="36" s="1"/>
  <c r="AO29" i="36"/>
  <c r="AT31" i="36"/>
  <c r="K71" i="36" s="1"/>
  <c r="AM27" i="36"/>
  <c r="AM29" i="36"/>
  <c r="AS36" i="36"/>
  <c r="H76" i="36" s="1"/>
  <c r="AK17" i="36"/>
  <c r="AP18" i="36"/>
  <c r="D58" i="36" s="1"/>
  <c r="AM32" i="36"/>
  <c r="AO40" i="36"/>
  <c r="AT41" i="36"/>
  <c r="K81" i="36" s="1"/>
  <c r="AT37" i="36"/>
  <c r="K77" i="36" s="1"/>
  <c r="AU37" i="36"/>
  <c r="L77" i="36" s="1"/>
  <c r="AK9" i="36"/>
  <c r="AP32" i="36"/>
  <c r="D72" i="36" s="1"/>
  <c r="AQ32" i="36"/>
  <c r="E72" i="36" s="1"/>
  <c r="AQ28" i="36"/>
  <c r="E68" i="36" s="1"/>
  <c r="AP28" i="36"/>
  <c r="D68" i="36" s="1"/>
  <c r="AQ25" i="36"/>
  <c r="E65" i="36" s="1"/>
  <c r="AP25" i="36"/>
  <c r="D65" i="36" s="1"/>
  <c r="F55" i="36"/>
  <c r="AD15" i="36"/>
  <c r="I55" i="36" s="1"/>
  <c r="AL14" i="36"/>
  <c r="AR40" i="36"/>
  <c r="G80" i="36" s="1"/>
  <c r="AS40" i="36"/>
  <c r="H80" i="36" s="1"/>
  <c r="AP38" i="36"/>
  <c r="D78" i="36" s="1"/>
  <c r="AQ38" i="36"/>
  <c r="E78" i="36" s="1"/>
  <c r="AQ22" i="36"/>
  <c r="E62" i="36" s="1"/>
  <c r="AP22" i="36"/>
  <c r="D62" i="36" s="1"/>
  <c r="J61" i="36"/>
  <c r="AF21" i="36"/>
  <c r="M61" i="36" s="1"/>
  <c r="AN20" i="36"/>
  <c r="AO25" i="36"/>
  <c r="AM25" i="36"/>
  <c r="AM30" i="36"/>
  <c r="AO32" i="36"/>
  <c r="AO35" i="36"/>
  <c r="F54" i="36"/>
  <c r="AD14" i="36"/>
  <c r="I54" i="36" s="1"/>
  <c r="AL13" i="36"/>
  <c r="F51" i="36"/>
  <c r="AD11" i="36"/>
  <c r="I51" i="36" s="1"/>
  <c r="AL10" i="36"/>
  <c r="F49" i="36"/>
  <c r="AD9" i="36"/>
  <c r="I49" i="36" s="1"/>
  <c r="AL8" i="36"/>
  <c r="F48" i="36"/>
  <c r="AD8" i="36"/>
  <c r="I48" i="36" s="1"/>
  <c r="AL7" i="36"/>
  <c r="J55" i="36"/>
  <c r="AF15" i="36"/>
  <c r="M55" i="36" s="1"/>
  <c r="AN14" i="36"/>
  <c r="J53" i="36"/>
  <c r="AF13" i="36"/>
  <c r="M53" i="36" s="1"/>
  <c r="AN12" i="36"/>
  <c r="J52" i="36"/>
  <c r="AF12" i="36"/>
  <c r="M52" i="36" s="1"/>
  <c r="AN11" i="36"/>
  <c r="J50" i="36"/>
  <c r="AF10" i="36"/>
  <c r="M50" i="36" s="1"/>
  <c r="AN9" i="36"/>
  <c r="J49" i="36"/>
  <c r="AF9" i="36"/>
  <c r="M49" i="36" s="1"/>
  <c r="AN8" i="36"/>
  <c r="J64" i="36"/>
  <c r="AU24" i="36"/>
  <c r="L64" i="36" s="1"/>
  <c r="AF24" i="36"/>
  <c r="M64" i="36" s="1"/>
  <c r="AT24" i="36"/>
  <c r="K64" i="36" s="1"/>
  <c r="AN23" i="36"/>
  <c r="AO23" i="36" s="1"/>
  <c r="AU23" i="36" s="1"/>
  <c r="L63" i="36" s="1"/>
  <c r="AK8" i="36"/>
  <c r="AK12" i="36"/>
  <c r="AK11" i="36"/>
  <c r="AK15" i="36"/>
  <c r="AM37" i="36"/>
  <c r="F57" i="36"/>
  <c r="AD17" i="36"/>
  <c r="I57" i="36" s="1"/>
  <c r="AL16" i="36"/>
  <c r="AM16" i="36" s="1"/>
  <c r="AS16" i="36" s="1"/>
  <c r="H56" i="36" s="1"/>
  <c r="AM38" i="36"/>
  <c r="AO33" i="36"/>
  <c r="F61" i="36"/>
  <c r="AD21" i="36"/>
  <c r="I61" i="36" s="1"/>
  <c r="AL20" i="36"/>
  <c r="AM20" i="36" s="1"/>
  <c r="AR20" i="36" s="1"/>
  <c r="G60" i="36" s="1"/>
  <c r="AK19" i="36"/>
  <c r="AP35" i="36"/>
  <c r="D75" i="36" s="1"/>
  <c r="AQ35" i="36"/>
  <c r="E75" i="36" s="1"/>
  <c r="AP29" i="36"/>
  <c r="D69" i="36" s="1"/>
  <c r="AQ29" i="36"/>
  <c r="E69" i="36" s="1"/>
  <c r="AO26" i="36"/>
  <c r="AO30" i="36"/>
  <c r="AM28" i="36"/>
  <c r="AM35" i="36"/>
  <c r="AQ39" i="36"/>
  <c r="E79" i="36" s="1"/>
  <c r="AP39" i="36"/>
  <c r="D79" i="36" s="1"/>
  <c r="AQ37" i="36"/>
  <c r="E77" i="36" s="1"/>
  <c r="AP37" i="36"/>
  <c r="D77" i="36" s="1"/>
  <c r="AO17" i="36"/>
  <c r="AO34" i="36"/>
  <c r="AF38" i="35"/>
  <c r="M78" i="35" s="1"/>
  <c r="J78" i="35"/>
  <c r="AN37" i="35"/>
  <c r="F80" i="35"/>
  <c r="AD40" i="35"/>
  <c r="I80" i="35" s="1"/>
  <c r="AL39" i="35"/>
  <c r="C73" i="35"/>
  <c r="AJ32" i="35"/>
  <c r="C69" i="35"/>
  <c r="AJ28" i="35"/>
  <c r="C70" i="35"/>
  <c r="AJ29" i="35"/>
  <c r="C68" i="35"/>
  <c r="AJ27" i="35"/>
  <c r="C65" i="35"/>
  <c r="Y42" i="35"/>
  <c r="AC42" i="35" s="1"/>
  <c r="Y25" i="35"/>
  <c r="AC25" i="35" s="1"/>
  <c r="Y26" i="35"/>
  <c r="AC26" i="35" s="1"/>
  <c r="Y27" i="35"/>
  <c r="AC27" i="35" s="1"/>
  <c r="Y28" i="35"/>
  <c r="AC28" i="35" s="1"/>
  <c r="Y30" i="35"/>
  <c r="AC30" i="35" s="1"/>
  <c r="Y29" i="35"/>
  <c r="AC29" i="35" s="1"/>
  <c r="Y32" i="35"/>
  <c r="AC32" i="35" s="1"/>
  <c r="Y31" i="35"/>
  <c r="AC31" i="35" s="1"/>
  <c r="Y33" i="35"/>
  <c r="AC33" i="35" s="1"/>
  <c r="Y35" i="35"/>
  <c r="AC35" i="35" s="1"/>
  <c r="AA34" i="35"/>
  <c r="AE34" i="35" s="1"/>
  <c r="C80" i="35"/>
  <c r="AJ39" i="35"/>
  <c r="C58" i="35"/>
  <c r="AJ17" i="35"/>
  <c r="C62" i="35"/>
  <c r="AJ21" i="35"/>
  <c r="C81" i="35"/>
  <c r="AJ40" i="35"/>
  <c r="AA41" i="35"/>
  <c r="AE41" i="35" s="1"/>
  <c r="AA39" i="35"/>
  <c r="AE39" i="35" s="1"/>
  <c r="AA37" i="35"/>
  <c r="AE37" i="35" s="1"/>
  <c r="AA36" i="35"/>
  <c r="AE36" i="35" s="1"/>
  <c r="AA35" i="35"/>
  <c r="AE35" i="35" s="1"/>
  <c r="Y37" i="35"/>
  <c r="AC37" i="35" s="1"/>
  <c r="AN24" i="35"/>
  <c r="AL24" i="35"/>
  <c r="W24" i="35"/>
  <c r="AB24" i="35" s="1"/>
  <c r="Z24" i="35"/>
  <c r="X24" i="35"/>
  <c r="W8" i="35"/>
  <c r="AB8" i="35" s="1"/>
  <c r="W7" i="35"/>
  <c r="AB7" i="35" s="1"/>
  <c r="W9" i="35"/>
  <c r="AB9" i="35" s="1"/>
  <c r="W10" i="35"/>
  <c r="AB10" i="35" s="1"/>
  <c r="W12" i="35"/>
  <c r="AB12" i="35" s="1"/>
  <c r="W11" i="35"/>
  <c r="AB11" i="35" s="1"/>
  <c r="W13" i="35"/>
  <c r="AB13" i="35" s="1"/>
  <c r="W14" i="35"/>
  <c r="AB14" i="35" s="1"/>
  <c r="C72" i="35"/>
  <c r="AJ31" i="35"/>
  <c r="C71" i="35"/>
  <c r="AJ30" i="35"/>
  <c r="C67" i="35"/>
  <c r="AJ26" i="35"/>
  <c r="C66" i="35"/>
  <c r="AJ25" i="35"/>
  <c r="C82" i="35"/>
  <c r="AP42" i="35"/>
  <c r="D82" i="35" s="1"/>
  <c r="AQ42" i="35"/>
  <c r="E82" i="35" s="1"/>
  <c r="AJ41" i="35"/>
  <c r="AK41" i="35" s="1"/>
  <c r="AP41" i="35" s="1"/>
  <c r="D81" i="35" s="1"/>
  <c r="AA42" i="35"/>
  <c r="AE42" i="35" s="1"/>
  <c r="AA25" i="35"/>
  <c r="AE25" i="35" s="1"/>
  <c r="AA26" i="35"/>
  <c r="AE26" i="35" s="1"/>
  <c r="AA27" i="35"/>
  <c r="AE27" i="35" s="1"/>
  <c r="AA28" i="35"/>
  <c r="AE28" i="35" s="1"/>
  <c r="AA32" i="35"/>
  <c r="AE32" i="35" s="1"/>
  <c r="AA29" i="35"/>
  <c r="AE29" i="35" s="1"/>
  <c r="AA30" i="35"/>
  <c r="AE30" i="35" s="1"/>
  <c r="AA31" i="35"/>
  <c r="AE31" i="35" s="1"/>
  <c r="AA33" i="35"/>
  <c r="AE33" i="35" s="1"/>
  <c r="AA40" i="35"/>
  <c r="AE40" i="35" s="1"/>
  <c r="C76" i="35"/>
  <c r="AJ35" i="35"/>
  <c r="C55" i="35"/>
  <c r="AJ14" i="35"/>
  <c r="C60" i="35"/>
  <c r="AJ19" i="35"/>
  <c r="AK37" i="35"/>
  <c r="Y41" i="35"/>
  <c r="AC41" i="35" s="1"/>
  <c r="Y39" i="35"/>
  <c r="AC39" i="35" s="1"/>
  <c r="Y38" i="35"/>
  <c r="AC38" i="35" s="1"/>
  <c r="Y34" i="35"/>
  <c r="AC34" i="35" s="1"/>
  <c r="Y36" i="35"/>
  <c r="AC36" i="35" s="1"/>
  <c r="AK33" i="35"/>
  <c r="AP33" i="35" s="1"/>
  <c r="D73" i="35" s="1"/>
  <c r="AK34" i="35"/>
  <c r="W23" i="35"/>
  <c r="AB23" i="35" s="1"/>
  <c r="Z23" i="35"/>
  <c r="X23" i="35"/>
  <c r="Y23" i="35" s="1"/>
  <c r="AC23" i="35" s="1"/>
  <c r="W17" i="35"/>
  <c r="AB17" i="35" s="1"/>
  <c r="W16" i="35"/>
  <c r="AB16" i="35" s="1"/>
  <c r="W21" i="35"/>
  <c r="AB21" i="35" s="1"/>
  <c r="W19" i="35"/>
  <c r="AB19" i="35" s="1"/>
  <c r="AK38" i="35"/>
  <c r="Y20" i="35"/>
  <c r="AC20" i="35" s="1"/>
  <c r="Y18" i="35"/>
  <c r="AC18" i="35" s="1"/>
  <c r="C60" i="34"/>
  <c r="AJ19" i="34"/>
  <c r="C58" i="34"/>
  <c r="AJ17" i="34"/>
  <c r="C62" i="34"/>
  <c r="AJ21" i="34"/>
  <c r="C74" i="34"/>
  <c r="AJ33" i="34"/>
  <c r="C78" i="34"/>
  <c r="AJ37" i="34"/>
  <c r="AN24" i="34"/>
  <c r="AL24" i="34"/>
  <c r="Z24" i="34"/>
  <c r="X24" i="34"/>
  <c r="W24" i="34"/>
  <c r="AB24" i="34" s="1"/>
  <c r="W7" i="34"/>
  <c r="AB7" i="34" s="1"/>
  <c r="W8" i="34"/>
  <c r="AB8" i="34" s="1"/>
  <c r="W10" i="34"/>
  <c r="AB10" i="34" s="1"/>
  <c r="W11" i="34"/>
  <c r="AB11" i="34" s="1"/>
  <c r="W13" i="34"/>
  <c r="AB13" i="34" s="1"/>
  <c r="W9" i="34"/>
  <c r="AB9" i="34" s="1"/>
  <c r="W12" i="34"/>
  <c r="AB12" i="34" s="1"/>
  <c r="W15" i="34"/>
  <c r="AB15" i="34" s="1"/>
  <c r="W14" i="34"/>
  <c r="AB14" i="34" s="1"/>
  <c r="AN42" i="34"/>
  <c r="AL42" i="34"/>
  <c r="Z42" i="34"/>
  <c r="X42" i="34"/>
  <c r="W42" i="34"/>
  <c r="AB42" i="34" s="1"/>
  <c r="W26" i="34"/>
  <c r="AB26" i="34" s="1"/>
  <c r="W25" i="34"/>
  <c r="AB25" i="34" s="1"/>
  <c r="W27" i="34"/>
  <c r="AB27" i="34" s="1"/>
  <c r="W28" i="34"/>
  <c r="AB28" i="34" s="1"/>
  <c r="W30" i="34"/>
  <c r="AB30" i="34" s="1"/>
  <c r="W29" i="34"/>
  <c r="AB29" i="34" s="1"/>
  <c r="W31" i="34"/>
  <c r="AB31" i="34" s="1"/>
  <c r="W33" i="34"/>
  <c r="AB33" i="34" s="1"/>
  <c r="W32" i="34"/>
  <c r="AB32" i="34" s="1"/>
  <c r="C57" i="34"/>
  <c r="AJ16" i="34"/>
  <c r="C56" i="34"/>
  <c r="AJ15" i="34"/>
  <c r="C76" i="34"/>
  <c r="AJ35" i="34"/>
  <c r="C75" i="34"/>
  <c r="AJ34" i="34"/>
  <c r="C80" i="34"/>
  <c r="AJ39" i="34"/>
  <c r="Y21" i="34"/>
  <c r="AC21" i="34" s="1"/>
  <c r="Z23" i="34"/>
  <c r="X23" i="34"/>
  <c r="Y23" i="34" s="1"/>
  <c r="AC23" i="34" s="1"/>
  <c r="W23" i="34"/>
  <c r="AB23" i="34" s="1"/>
  <c r="W21" i="34"/>
  <c r="AB21" i="34" s="1"/>
  <c r="W19" i="34"/>
  <c r="AB19" i="34" s="1"/>
  <c r="Z41" i="34"/>
  <c r="AA39" i="34" s="1"/>
  <c r="AE39" i="34" s="1"/>
  <c r="X41" i="34"/>
  <c r="W41" i="34"/>
  <c r="AB41" i="34" s="1"/>
  <c r="W37" i="34"/>
  <c r="AB37" i="34" s="1"/>
  <c r="W39" i="34"/>
  <c r="AB39" i="34" s="1"/>
  <c r="Y19" i="34"/>
  <c r="AC19" i="34" s="1"/>
  <c r="AA19" i="34"/>
  <c r="AE19" i="34" s="1"/>
  <c r="AA21" i="34"/>
  <c r="AE21" i="34" s="1"/>
  <c r="Y20" i="34"/>
  <c r="AC20" i="34" s="1"/>
  <c r="V41" i="33"/>
  <c r="U42" i="33"/>
  <c r="V42" i="33" s="1"/>
  <c r="Z40" i="33"/>
  <c r="X40" i="33"/>
  <c r="W34" i="33"/>
  <c r="AB34" i="33" s="1"/>
  <c r="W38" i="33"/>
  <c r="AB38" i="33" s="1"/>
  <c r="Z21" i="33"/>
  <c r="X21" i="33"/>
  <c r="W36" i="33"/>
  <c r="AB36" i="33" s="1"/>
  <c r="W35" i="33"/>
  <c r="AB35" i="33" s="1"/>
  <c r="U23" i="33"/>
  <c r="V22" i="33"/>
  <c r="U22" i="32"/>
  <c r="V21" i="32"/>
  <c r="Z39" i="32"/>
  <c r="X39" i="32"/>
  <c r="Z20" i="32"/>
  <c r="X20" i="32"/>
  <c r="V40" i="32"/>
  <c r="U41" i="32"/>
  <c r="U22" i="31"/>
  <c r="V21" i="31"/>
  <c r="Z38" i="31"/>
  <c r="X38" i="31"/>
  <c r="Z20" i="31"/>
  <c r="X20" i="31"/>
  <c r="V39" i="31"/>
  <c r="U40" i="31"/>
  <c r="U20" i="30"/>
  <c r="V19" i="30"/>
  <c r="Z37" i="30"/>
  <c r="X37" i="30"/>
  <c r="Z18" i="30"/>
  <c r="X18" i="30"/>
  <c r="V38" i="30"/>
  <c r="U39" i="30"/>
  <c r="Z36" i="29"/>
  <c r="X36" i="29"/>
  <c r="Z18" i="29"/>
  <c r="X18" i="29"/>
  <c r="V37" i="29"/>
  <c r="U38" i="29"/>
  <c r="V19" i="29"/>
  <c r="U20" i="29"/>
  <c r="Z17" i="28"/>
  <c r="X17" i="28"/>
  <c r="Z35" i="28"/>
  <c r="X35" i="28"/>
  <c r="U19" i="28"/>
  <c r="V18" i="28"/>
  <c r="V36" i="28"/>
  <c r="U37" i="28"/>
  <c r="Z34" i="27"/>
  <c r="X34" i="27"/>
  <c r="Z16" i="27"/>
  <c r="X16" i="27"/>
  <c r="U36" i="27"/>
  <c r="V35" i="27"/>
  <c r="U18" i="27"/>
  <c r="V17" i="27"/>
  <c r="U16" i="26"/>
  <c r="V15" i="26"/>
  <c r="Z33" i="26"/>
  <c r="X33" i="26"/>
  <c r="Z14" i="26"/>
  <c r="X14" i="26"/>
  <c r="V34" i="26"/>
  <c r="U35" i="26"/>
  <c r="U34" i="25"/>
  <c r="V33" i="25"/>
  <c r="Z14" i="25"/>
  <c r="X14" i="25"/>
  <c r="Z32" i="25"/>
  <c r="X32" i="25"/>
  <c r="U16" i="25"/>
  <c r="V15" i="25"/>
  <c r="U15" i="24"/>
  <c r="V14" i="24"/>
  <c r="Z30" i="24"/>
  <c r="X30" i="24"/>
  <c r="Z13" i="24"/>
  <c r="X13" i="24"/>
  <c r="U32" i="24"/>
  <c r="V31" i="24"/>
  <c r="U14" i="23"/>
  <c r="V13" i="23"/>
  <c r="V31" i="23"/>
  <c r="U32" i="23"/>
  <c r="Z30" i="23"/>
  <c r="X30" i="23"/>
  <c r="Z12" i="23"/>
  <c r="X12" i="23"/>
  <c r="U31" i="22"/>
  <c r="V30" i="22"/>
  <c r="U13" i="22"/>
  <c r="V12" i="22"/>
  <c r="Z29" i="22"/>
  <c r="X29" i="22"/>
  <c r="Z11" i="22"/>
  <c r="X11" i="22"/>
  <c r="V28" i="21"/>
  <c r="U29" i="21"/>
  <c r="Z8" i="21"/>
  <c r="X8" i="21"/>
  <c r="U10" i="21"/>
  <c r="V9" i="21"/>
  <c r="Z27" i="21"/>
  <c r="X27" i="21"/>
  <c r="Z7" i="20"/>
  <c r="X7" i="20"/>
  <c r="U9" i="20"/>
  <c r="V8" i="20"/>
  <c r="V26" i="20"/>
  <c r="U27" i="20"/>
  <c r="Z25" i="20"/>
  <c r="X25" i="20"/>
  <c r="AU31" i="37" l="1"/>
  <c r="L71" i="37" s="1"/>
  <c r="AT31" i="37"/>
  <c r="K71" i="37" s="1"/>
  <c r="AS13" i="37"/>
  <c r="H53" i="37" s="1"/>
  <c r="AR13" i="37"/>
  <c r="G53" i="37" s="1"/>
  <c r="AS36" i="37"/>
  <c r="H76" i="37" s="1"/>
  <c r="AR36" i="37"/>
  <c r="G76" i="37" s="1"/>
  <c r="AS37" i="37"/>
  <c r="H77" i="37" s="1"/>
  <c r="AR37" i="37"/>
  <c r="G77" i="37" s="1"/>
  <c r="AS30" i="37"/>
  <c r="H70" i="37" s="1"/>
  <c r="AR30" i="37"/>
  <c r="G70" i="37" s="1"/>
  <c r="AU8" i="37"/>
  <c r="L48" i="37" s="1"/>
  <c r="AT8" i="37"/>
  <c r="K48" i="37" s="1"/>
  <c r="AU21" i="37"/>
  <c r="L61" i="37" s="1"/>
  <c r="AT21" i="37"/>
  <c r="K61" i="37" s="1"/>
  <c r="AU16" i="37"/>
  <c r="L56" i="37" s="1"/>
  <c r="AT16" i="37"/>
  <c r="K56" i="37" s="1"/>
  <c r="AU29" i="37"/>
  <c r="L69" i="37" s="1"/>
  <c r="AT29" i="37"/>
  <c r="K69" i="37" s="1"/>
  <c r="AS15" i="37"/>
  <c r="H55" i="37" s="1"/>
  <c r="AR15" i="37"/>
  <c r="G55" i="37" s="1"/>
  <c r="AS7" i="37"/>
  <c r="H47" i="37" s="1"/>
  <c r="AR7" i="37"/>
  <c r="G47" i="37" s="1"/>
  <c r="AS34" i="37"/>
  <c r="H74" i="37" s="1"/>
  <c r="AR34" i="37"/>
  <c r="G74" i="37" s="1"/>
  <c r="AS27" i="37"/>
  <c r="H67" i="37" s="1"/>
  <c r="AR27" i="37"/>
  <c r="G67" i="37" s="1"/>
  <c r="AU11" i="37"/>
  <c r="L51" i="37" s="1"/>
  <c r="AT11" i="37"/>
  <c r="K51" i="37" s="1"/>
  <c r="AS17" i="37"/>
  <c r="H57" i="37" s="1"/>
  <c r="AR17" i="37"/>
  <c r="G57" i="37" s="1"/>
  <c r="AU18" i="37"/>
  <c r="L58" i="37" s="1"/>
  <c r="AT18" i="37"/>
  <c r="K58" i="37" s="1"/>
  <c r="AU38" i="37"/>
  <c r="L78" i="37" s="1"/>
  <c r="AT38" i="37"/>
  <c r="K78" i="37" s="1"/>
  <c r="AU28" i="37"/>
  <c r="L68" i="37" s="1"/>
  <c r="AT28" i="37"/>
  <c r="K68" i="37" s="1"/>
  <c r="AS8" i="37"/>
  <c r="H48" i="37" s="1"/>
  <c r="AR8" i="37"/>
  <c r="G48" i="37" s="1"/>
  <c r="AS29" i="37"/>
  <c r="H69" i="37" s="1"/>
  <c r="AR29" i="37"/>
  <c r="G69" i="37" s="1"/>
  <c r="AU9" i="37"/>
  <c r="L49" i="37" s="1"/>
  <c r="AT9" i="37"/>
  <c r="K49" i="37" s="1"/>
  <c r="AU19" i="37"/>
  <c r="L59" i="37" s="1"/>
  <c r="AT19" i="37"/>
  <c r="K59" i="37" s="1"/>
  <c r="AS21" i="37"/>
  <c r="H61" i="37" s="1"/>
  <c r="AR21" i="37"/>
  <c r="G61" i="37" s="1"/>
  <c r="AU26" i="37"/>
  <c r="L66" i="37" s="1"/>
  <c r="AT26" i="37"/>
  <c r="K66" i="37" s="1"/>
  <c r="AS9" i="37"/>
  <c r="H49" i="37" s="1"/>
  <c r="AR9" i="37"/>
  <c r="G49" i="37" s="1"/>
  <c r="AU10" i="37"/>
  <c r="L50" i="37" s="1"/>
  <c r="AT10" i="37"/>
  <c r="K50" i="37" s="1"/>
  <c r="AU12" i="37"/>
  <c r="L52" i="37" s="1"/>
  <c r="AT12" i="37"/>
  <c r="K52" i="37" s="1"/>
  <c r="AS35" i="37"/>
  <c r="H75" i="37" s="1"/>
  <c r="AR35" i="37"/>
  <c r="G75" i="37" s="1"/>
  <c r="AU27" i="37"/>
  <c r="L67" i="37" s="1"/>
  <c r="AT27" i="37"/>
  <c r="K67" i="37" s="1"/>
  <c r="AS12" i="37"/>
  <c r="H52" i="37" s="1"/>
  <c r="AR12" i="37"/>
  <c r="G52" i="37" s="1"/>
  <c r="AU17" i="37"/>
  <c r="L57" i="37" s="1"/>
  <c r="AT17" i="37"/>
  <c r="K57" i="37" s="1"/>
  <c r="AS20" i="37"/>
  <c r="H60" i="37" s="1"/>
  <c r="AR20" i="37"/>
  <c r="G60" i="37" s="1"/>
  <c r="AS26" i="37"/>
  <c r="H66" i="37" s="1"/>
  <c r="AR26" i="37"/>
  <c r="G66" i="37" s="1"/>
  <c r="AU13" i="37"/>
  <c r="L53" i="37" s="1"/>
  <c r="AT13" i="37"/>
  <c r="K53" i="37" s="1"/>
  <c r="AU39" i="37"/>
  <c r="L79" i="37" s="1"/>
  <c r="AT39" i="37"/>
  <c r="K79" i="37" s="1"/>
  <c r="AU36" i="37"/>
  <c r="L76" i="37" s="1"/>
  <c r="AT36" i="37"/>
  <c r="K76" i="37" s="1"/>
  <c r="AS39" i="37"/>
  <c r="H79" i="37" s="1"/>
  <c r="AR39" i="37"/>
  <c r="G79" i="37" s="1"/>
  <c r="AS38" i="37"/>
  <c r="H78" i="37" s="1"/>
  <c r="AR38" i="37"/>
  <c r="G78" i="37" s="1"/>
  <c r="AU25" i="37"/>
  <c r="L65" i="37" s="1"/>
  <c r="AT25" i="37"/>
  <c r="K65" i="37" s="1"/>
  <c r="AS10" i="37"/>
  <c r="H50" i="37" s="1"/>
  <c r="AR10" i="37"/>
  <c r="G50" i="37" s="1"/>
  <c r="AS40" i="37"/>
  <c r="H80" i="37" s="1"/>
  <c r="AR40" i="37"/>
  <c r="G80" i="37" s="1"/>
  <c r="AU32" i="37"/>
  <c r="L72" i="37" s="1"/>
  <c r="AT32" i="37"/>
  <c r="K72" i="37" s="1"/>
  <c r="AS19" i="37"/>
  <c r="H59" i="37" s="1"/>
  <c r="AR19" i="37"/>
  <c r="G59" i="37" s="1"/>
  <c r="AS31" i="37"/>
  <c r="H71" i="37" s="1"/>
  <c r="AR31" i="37"/>
  <c r="G71" i="37" s="1"/>
  <c r="AU15" i="37"/>
  <c r="L55" i="37" s="1"/>
  <c r="AT15" i="37"/>
  <c r="K55" i="37" s="1"/>
  <c r="AU7" i="37"/>
  <c r="L47" i="37" s="1"/>
  <c r="AT7" i="37"/>
  <c r="K47" i="37" s="1"/>
  <c r="AU34" i="37"/>
  <c r="L74" i="37" s="1"/>
  <c r="AT34" i="37"/>
  <c r="K74" i="37" s="1"/>
  <c r="AS16" i="37"/>
  <c r="H56" i="37" s="1"/>
  <c r="AR16" i="37"/>
  <c r="G56" i="37" s="1"/>
  <c r="AS11" i="37"/>
  <c r="H51" i="37" s="1"/>
  <c r="AR11" i="37"/>
  <c r="G51" i="37" s="1"/>
  <c r="AS18" i="37"/>
  <c r="H58" i="37" s="1"/>
  <c r="AR18" i="37"/>
  <c r="G58" i="37" s="1"/>
  <c r="AU14" i="37"/>
  <c r="L54" i="37" s="1"/>
  <c r="AT14" i="37"/>
  <c r="K54" i="37" s="1"/>
  <c r="AU33" i="37"/>
  <c r="L73" i="37" s="1"/>
  <c r="AT33" i="37"/>
  <c r="K73" i="37" s="1"/>
  <c r="AU20" i="37"/>
  <c r="L60" i="37" s="1"/>
  <c r="AT20" i="37"/>
  <c r="K60" i="37" s="1"/>
  <c r="AU30" i="37"/>
  <c r="L70" i="37" s="1"/>
  <c r="AT30" i="37"/>
  <c r="K70" i="37" s="1"/>
  <c r="AR14" i="37"/>
  <c r="G54" i="37" s="1"/>
  <c r="AS14" i="37"/>
  <c r="H54" i="37" s="1"/>
  <c r="AU37" i="37"/>
  <c r="L77" i="37" s="1"/>
  <c r="AT37" i="37"/>
  <c r="K77" i="37" s="1"/>
  <c r="AU35" i="37"/>
  <c r="L75" i="37" s="1"/>
  <c r="AT35" i="37"/>
  <c r="K75" i="37" s="1"/>
  <c r="AT34" i="36"/>
  <c r="K74" i="36" s="1"/>
  <c r="AU34" i="36"/>
  <c r="L74" i="36" s="1"/>
  <c r="AR35" i="36"/>
  <c r="G75" i="36" s="1"/>
  <c r="AS35" i="36"/>
  <c r="H75" i="36" s="1"/>
  <c r="AT30" i="36"/>
  <c r="K70" i="36" s="1"/>
  <c r="AU30" i="36"/>
  <c r="L70" i="36" s="1"/>
  <c r="AP19" i="36"/>
  <c r="D59" i="36" s="1"/>
  <c r="AQ19" i="36"/>
  <c r="E59" i="36" s="1"/>
  <c r="AT33" i="36"/>
  <c r="K73" i="36" s="1"/>
  <c r="AU33" i="36"/>
  <c r="L73" i="36" s="1"/>
  <c r="AP15" i="36"/>
  <c r="D55" i="36" s="1"/>
  <c r="AQ15" i="36"/>
  <c r="E55" i="36" s="1"/>
  <c r="AP12" i="36"/>
  <c r="D52" i="36" s="1"/>
  <c r="AQ12" i="36"/>
  <c r="E52" i="36" s="1"/>
  <c r="AO9" i="36"/>
  <c r="AO12" i="36"/>
  <c r="AM7" i="36"/>
  <c r="AM10" i="36"/>
  <c r="AU35" i="36"/>
  <c r="L75" i="36" s="1"/>
  <c r="AT35" i="36"/>
  <c r="K75" i="36" s="1"/>
  <c r="AO16" i="36"/>
  <c r="AM18" i="36"/>
  <c r="AS25" i="36"/>
  <c r="H65" i="36" s="1"/>
  <c r="AR25" i="36"/>
  <c r="G65" i="36" s="1"/>
  <c r="AO20" i="36"/>
  <c r="AP9" i="36"/>
  <c r="D49" i="36" s="1"/>
  <c r="AQ9" i="36"/>
  <c r="E49" i="36" s="1"/>
  <c r="AT40" i="36"/>
  <c r="K80" i="36" s="1"/>
  <c r="AU40" i="36"/>
  <c r="L80" i="36" s="1"/>
  <c r="AR32" i="36"/>
  <c r="G72" i="36" s="1"/>
  <c r="AS32" i="36"/>
  <c r="H72" i="36" s="1"/>
  <c r="AP17" i="36"/>
  <c r="D57" i="36" s="1"/>
  <c r="AQ17" i="36"/>
  <c r="E57" i="36" s="1"/>
  <c r="AS29" i="36"/>
  <c r="H69" i="36" s="1"/>
  <c r="AR29" i="36"/>
  <c r="G69" i="36" s="1"/>
  <c r="AR16" i="36"/>
  <c r="G56" i="36" s="1"/>
  <c r="AM19" i="36"/>
  <c r="AO7" i="36"/>
  <c r="AO15" i="36"/>
  <c r="AM11" i="36"/>
  <c r="AP21" i="36"/>
  <c r="D61" i="36" s="1"/>
  <c r="AQ21" i="36"/>
  <c r="E61" i="36" s="1"/>
  <c r="AR31" i="36"/>
  <c r="G71" i="36" s="1"/>
  <c r="AS31" i="36"/>
  <c r="H71" i="36" s="1"/>
  <c r="AO22" i="36"/>
  <c r="AT23" i="36"/>
  <c r="K63" i="36" s="1"/>
  <c r="AM21" i="36"/>
  <c r="AU17" i="36"/>
  <c r="L57" i="36" s="1"/>
  <c r="AT17" i="36"/>
  <c r="K57" i="36" s="1"/>
  <c r="AR28" i="36"/>
  <c r="G68" i="36" s="1"/>
  <c r="AS28" i="36"/>
  <c r="H68" i="36" s="1"/>
  <c r="AU26" i="36"/>
  <c r="L66" i="36" s="1"/>
  <c r="AT26" i="36"/>
  <c r="K66" i="36" s="1"/>
  <c r="AR38" i="36"/>
  <c r="G78" i="36" s="1"/>
  <c r="AS38" i="36"/>
  <c r="H78" i="36" s="1"/>
  <c r="AR37" i="36"/>
  <c r="G77" i="36" s="1"/>
  <c r="AS37" i="36"/>
  <c r="H77" i="36" s="1"/>
  <c r="AP11" i="36"/>
  <c r="D51" i="36" s="1"/>
  <c r="AQ11" i="36"/>
  <c r="E51" i="36" s="1"/>
  <c r="AP8" i="36"/>
  <c r="D48" i="36" s="1"/>
  <c r="AQ8" i="36"/>
  <c r="E48" i="36" s="1"/>
  <c r="AO8" i="36"/>
  <c r="AO11" i="36"/>
  <c r="AO14" i="36"/>
  <c r="AM8" i="36"/>
  <c r="AM13" i="36"/>
  <c r="AU32" i="36"/>
  <c r="L72" i="36" s="1"/>
  <c r="AT32" i="36"/>
  <c r="K72" i="36" s="1"/>
  <c r="AO21" i="36"/>
  <c r="AR30" i="36"/>
  <c r="G70" i="36" s="1"/>
  <c r="AS30" i="36"/>
  <c r="H70" i="36" s="1"/>
  <c r="AT25" i="36"/>
  <c r="K65" i="36" s="1"/>
  <c r="AU25" i="36"/>
  <c r="L65" i="36" s="1"/>
  <c r="AM14" i="36"/>
  <c r="AO19" i="36"/>
  <c r="AR27" i="36"/>
  <c r="G67" i="36" s="1"/>
  <c r="AS27" i="36"/>
  <c r="H67" i="36" s="1"/>
  <c r="AT29" i="36"/>
  <c r="K69" i="36" s="1"/>
  <c r="AU29" i="36"/>
  <c r="L69" i="36" s="1"/>
  <c r="AU27" i="36"/>
  <c r="L67" i="36" s="1"/>
  <c r="AT27" i="36"/>
  <c r="K67" i="36" s="1"/>
  <c r="AM15" i="36"/>
  <c r="AS20" i="36"/>
  <c r="H60" i="36" s="1"/>
  <c r="AO10" i="36"/>
  <c r="AO13" i="36"/>
  <c r="AM9" i="36"/>
  <c r="AM12" i="36"/>
  <c r="AO18" i="36"/>
  <c r="AR33" i="36"/>
  <c r="G73" i="36" s="1"/>
  <c r="AS33" i="36"/>
  <c r="H73" i="36" s="1"/>
  <c r="AS26" i="36"/>
  <c r="H66" i="36" s="1"/>
  <c r="AR26" i="36"/>
  <c r="G66" i="36" s="1"/>
  <c r="AM17" i="36"/>
  <c r="AS22" i="36"/>
  <c r="H62" i="36" s="1"/>
  <c r="F58" i="35"/>
  <c r="AD18" i="35"/>
  <c r="I58" i="35" s="1"/>
  <c r="AL17" i="35"/>
  <c r="AQ38" i="35"/>
  <c r="E78" i="35" s="1"/>
  <c r="AP38" i="35"/>
  <c r="D78" i="35" s="1"/>
  <c r="C61" i="35"/>
  <c r="AJ20" i="35"/>
  <c r="C57" i="35"/>
  <c r="AJ16" i="35"/>
  <c r="AA23" i="35"/>
  <c r="AE23" i="35" s="1"/>
  <c r="AA18" i="35"/>
  <c r="AE18" i="35" s="1"/>
  <c r="AQ34" i="35"/>
  <c r="E74" i="35" s="1"/>
  <c r="AP34" i="35"/>
  <c r="D74" i="35" s="1"/>
  <c r="F76" i="35"/>
  <c r="AD36" i="35"/>
  <c r="I76" i="35" s="1"/>
  <c r="AL35" i="35"/>
  <c r="F78" i="35"/>
  <c r="AD38" i="35"/>
  <c r="I78" i="35" s="1"/>
  <c r="AL37" i="35"/>
  <c r="F81" i="35"/>
  <c r="AD41" i="35"/>
  <c r="I81" i="35" s="1"/>
  <c r="AL40" i="35"/>
  <c r="AP37" i="35"/>
  <c r="D77" i="35" s="1"/>
  <c r="AQ37" i="35"/>
  <c r="E77" i="35" s="1"/>
  <c r="AA22" i="35"/>
  <c r="AE22" i="35" s="1"/>
  <c r="J73" i="35"/>
  <c r="AF33" i="35"/>
  <c r="M73" i="35" s="1"/>
  <c r="AN32" i="35"/>
  <c r="AF30" i="35"/>
  <c r="M70" i="35" s="1"/>
  <c r="J70" i="35"/>
  <c r="AN29" i="35"/>
  <c r="J72" i="35"/>
  <c r="AF32" i="35"/>
  <c r="M72" i="35" s="1"/>
  <c r="AN31" i="35"/>
  <c r="J67" i="35"/>
  <c r="AF27" i="35"/>
  <c r="M67" i="35" s="1"/>
  <c r="AN26" i="35"/>
  <c r="J65" i="35"/>
  <c r="AF25" i="35"/>
  <c r="M65" i="35" s="1"/>
  <c r="AK25" i="35"/>
  <c r="AK26" i="35"/>
  <c r="AK30" i="35"/>
  <c r="AK31" i="35"/>
  <c r="Y21" i="35"/>
  <c r="AC21" i="35" s="1"/>
  <c r="C53" i="35"/>
  <c r="AJ12" i="35"/>
  <c r="C52" i="35"/>
  <c r="AJ11" i="35"/>
  <c r="C49" i="35"/>
  <c r="AJ8" i="35"/>
  <c r="C48" i="35"/>
  <c r="AJ7" i="35"/>
  <c r="AA24" i="35"/>
  <c r="AE24" i="35" s="1"/>
  <c r="AA7" i="35"/>
  <c r="AE7" i="35" s="1"/>
  <c r="AA9" i="35"/>
  <c r="AE9" i="35" s="1"/>
  <c r="AA8" i="35"/>
  <c r="AE8" i="35" s="1"/>
  <c r="AA10" i="35"/>
  <c r="AE10" i="35" s="1"/>
  <c r="AA16" i="35"/>
  <c r="AE16" i="35" s="1"/>
  <c r="AA11" i="35"/>
  <c r="AE11" i="35" s="1"/>
  <c r="AA12" i="35"/>
  <c r="AE12" i="35" s="1"/>
  <c r="AA13" i="35"/>
  <c r="AE13" i="35" s="1"/>
  <c r="AA14" i="35"/>
  <c r="AE14" i="35" s="1"/>
  <c r="AA15" i="35"/>
  <c r="AE15" i="35" s="1"/>
  <c r="AA17" i="35"/>
  <c r="AE17" i="35" s="1"/>
  <c r="F77" i="35"/>
  <c r="AD37" i="35"/>
  <c r="I77" i="35" s="1"/>
  <c r="AL36" i="35"/>
  <c r="J76" i="35"/>
  <c r="AF36" i="35"/>
  <c r="M76" i="35" s="1"/>
  <c r="AN35" i="35"/>
  <c r="J79" i="35"/>
  <c r="AF39" i="35"/>
  <c r="M79" i="35" s="1"/>
  <c r="AN38" i="35"/>
  <c r="AK40" i="35"/>
  <c r="AQ41" i="35"/>
  <c r="E81" i="35" s="1"/>
  <c r="AK36" i="35"/>
  <c r="Y22" i="35"/>
  <c r="AC22" i="35" s="1"/>
  <c r="F75" i="35"/>
  <c r="AD35" i="35"/>
  <c r="I75" i="35" s="1"/>
  <c r="AL34" i="35"/>
  <c r="F71" i="35"/>
  <c r="AD31" i="35"/>
  <c r="I71" i="35" s="1"/>
  <c r="AL30" i="35"/>
  <c r="F69" i="35"/>
  <c r="AD29" i="35"/>
  <c r="I69" i="35" s="1"/>
  <c r="AL28" i="35"/>
  <c r="F68" i="35"/>
  <c r="AD28" i="35"/>
  <c r="I68" i="35" s="1"/>
  <c r="AL27" i="35"/>
  <c r="F66" i="35"/>
  <c r="AD26" i="35"/>
  <c r="I66" i="35" s="1"/>
  <c r="AL25" i="35"/>
  <c r="AR42" i="35"/>
  <c r="G82" i="35" s="1"/>
  <c r="AD42" i="35"/>
  <c r="I82" i="35" s="1"/>
  <c r="AS42" i="35"/>
  <c r="H82" i="35" s="1"/>
  <c r="F82" i="35"/>
  <c r="AL41" i="35"/>
  <c r="AM41" i="35" s="1"/>
  <c r="AS41" i="35" s="1"/>
  <c r="H81" i="35" s="1"/>
  <c r="AK27" i="35"/>
  <c r="AK29" i="35"/>
  <c r="AK28" i="35"/>
  <c r="AK32" i="35"/>
  <c r="AQ33" i="35"/>
  <c r="E73" i="35" s="1"/>
  <c r="AM39" i="35"/>
  <c r="AA20" i="35"/>
  <c r="AE20" i="35" s="1"/>
  <c r="F60" i="35"/>
  <c r="AD20" i="35"/>
  <c r="I60" i="35" s="1"/>
  <c r="AL19" i="35"/>
  <c r="C59" i="35"/>
  <c r="AJ18" i="35"/>
  <c r="C56" i="35"/>
  <c r="AJ15" i="35"/>
  <c r="F63" i="35"/>
  <c r="AD23" i="35"/>
  <c r="I63" i="35" s="1"/>
  <c r="AL22" i="35"/>
  <c r="C63" i="35"/>
  <c r="AJ22" i="35"/>
  <c r="AD34" i="35"/>
  <c r="I74" i="35" s="1"/>
  <c r="F74" i="35"/>
  <c r="AL33" i="35"/>
  <c r="F79" i="35"/>
  <c r="AS39" i="35"/>
  <c r="H79" i="35" s="1"/>
  <c r="AD39" i="35"/>
  <c r="I79" i="35" s="1"/>
  <c r="AR39" i="35"/>
  <c r="G79" i="35" s="1"/>
  <c r="AL38" i="35"/>
  <c r="AM38" i="35" s="1"/>
  <c r="AS38" i="35" s="1"/>
  <c r="H78" i="35" s="1"/>
  <c r="AA21" i="35"/>
  <c r="AE21" i="35" s="1"/>
  <c r="AA19" i="35"/>
  <c r="AE19" i="35" s="1"/>
  <c r="AK35" i="35"/>
  <c r="J80" i="35"/>
  <c r="AF40" i="35"/>
  <c r="M80" i="35" s="1"/>
  <c r="AN39" i="35"/>
  <c r="J71" i="35"/>
  <c r="AF31" i="35"/>
  <c r="M71" i="35" s="1"/>
  <c r="AN30" i="35"/>
  <c r="J69" i="35"/>
  <c r="AF29" i="35"/>
  <c r="M69" i="35" s="1"/>
  <c r="AN28" i="35"/>
  <c r="J68" i="35"/>
  <c r="AF28" i="35"/>
  <c r="M68" i="35" s="1"/>
  <c r="AN27" i="35"/>
  <c r="J66" i="35"/>
  <c r="AF26" i="35"/>
  <c r="M66" i="35" s="1"/>
  <c r="AN25" i="35"/>
  <c r="AT42" i="35"/>
  <c r="K82" i="35" s="1"/>
  <c r="AF42" i="35"/>
  <c r="M82" i="35" s="1"/>
  <c r="J82" i="35"/>
  <c r="AU42" i="35"/>
  <c r="L82" i="35" s="1"/>
  <c r="AN41" i="35"/>
  <c r="AO41" i="35" s="1"/>
  <c r="C54" i="35"/>
  <c r="AJ13" i="35"/>
  <c r="C51" i="35"/>
  <c r="AJ10" i="35"/>
  <c r="C50" i="35"/>
  <c r="AJ9" i="35"/>
  <c r="C47" i="35"/>
  <c r="Y24" i="35"/>
  <c r="AC24" i="35" s="1"/>
  <c r="Y7" i="35"/>
  <c r="AC7" i="35" s="1"/>
  <c r="Y8" i="35"/>
  <c r="AC8" i="35" s="1"/>
  <c r="Y9" i="35"/>
  <c r="AC9" i="35" s="1"/>
  <c r="Y10" i="35"/>
  <c r="AC10" i="35" s="1"/>
  <c r="Y11" i="35"/>
  <c r="AC11" i="35" s="1"/>
  <c r="Y13" i="35"/>
  <c r="AC13" i="35" s="1"/>
  <c r="Y12" i="35"/>
  <c r="AC12" i="35" s="1"/>
  <c r="Y16" i="35"/>
  <c r="AC16" i="35" s="1"/>
  <c r="Y14" i="35"/>
  <c r="AC14" i="35" s="1"/>
  <c r="Y15" i="35"/>
  <c r="AC15" i="35" s="1"/>
  <c r="Y17" i="35"/>
  <c r="AC17" i="35" s="1"/>
  <c r="AP24" i="35"/>
  <c r="D64" i="35" s="1"/>
  <c r="C64" i="35"/>
  <c r="AQ24" i="35"/>
  <c r="E64" i="35" s="1"/>
  <c r="AJ23" i="35"/>
  <c r="AK23" i="35" s="1"/>
  <c r="AQ23" i="35" s="1"/>
  <c r="E63" i="35" s="1"/>
  <c r="J75" i="35"/>
  <c r="AF35" i="35"/>
  <c r="M75" i="35" s="1"/>
  <c r="AN34" i="35"/>
  <c r="J77" i="35"/>
  <c r="AF37" i="35"/>
  <c r="M77" i="35" s="1"/>
  <c r="AN36" i="35"/>
  <c r="J81" i="35"/>
  <c r="AU41" i="35"/>
  <c r="L81" i="35" s="1"/>
  <c r="AT41" i="35"/>
  <c r="K81" i="35" s="1"/>
  <c r="AF41" i="35"/>
  <c r="M81" i="35" s="1"/>
  <c r="AN40" i="35"/>
  <c r="AO40" i="35" s="1"/>
  <c r="AU40" i="35" s="1"/>
  <c r="L80" i="35" s="1"/>
  <c r="AK21" i="35"/>
  <c r="AP21" i="35" s="1"/>
  <c r="D61" i="35" s="1"/>
  <c r="Y19" i="35"/>
  <c r="AC19" i="35" s="1"/>
  <c r="AK17" i="35"/>
  <c r="AP17" i="35" s="1"/>
  <c r="D57" i="35" s="1"/>
  <c r="AK39" i="35"/>
  <c r="J74" i="35"/>
  <c r="AF34" i="35"/>
  <c r="M74" i="35" s="1"/>
  <c r="AN33" i="35"/>
  <c r="AO33" i="35" s="1"/>
  <c r="AU33" i="35" s="1"/>
  <c r="L73" i="35" s="1"/>
  <c r="F73" i="35"/>
  <c r="AD33" i="35"/>
  <c r="I73" i="35" s="1"/>
  <c r="AL32" i="35"/>
  <c r="AM32" i="35" s="1"/>
  <c r="F72" i="35"/>
  <c r="AS32" i="35"/>
  <c r="H72" i="35" s="1"/>
  <c r="AD32" i="35"/>
  <c r="I72" i="35" s="1"/>
  <c r="AR32" i="35"/>
  <c r="G72" i="35" s="1"/>
  <c r="AL31" i="35"/>
  <c r="AM31" i="35" s="1"/>
  <c r="AS31" i="35" s="1"/>
  <c r="H71" i="35" s="1"/>
  <c r="F70" i="35"/>
  <c r="AD30" i="35"/>
  <c r="I70" i="35" s="1"/>
  <c r="AL29" i="35"/>
  <c r="AM29" i="35" s="1"/>
  <c r="AS29" i="35" s="1"/>
  <c r="H69" i="35" s="1"/>
  <c r="AD27" i="35"/>
  <c r="I67" i="35" s="1"/>
  <c r="F67" i="35"/>
  <c r="AL26" i="35"/>
  <c r="AM26" i="35" s="1"/>
  <c r="AS26" i="35" s="1"/>
  <c r="H66" i="35" s="1"/>
  <c r="F65" i="35"/>
  <c r="AD25" i="35"/>
  <c r="I65" i="35" s="1"/>
  <c r="AO37" i="35"/>
  <c r="AU37" i="35" s="1"/>
  <c r="L77" i="35" s="1"/>
  <c r="J79" i="34"/>
  <c r="AF39" i="34"/>
  <c r="M79" i="34" s="1"/>
  <c r="AN38" i="34"/>
  <c r="J61" i="34"/>
  <c r="AF21" i="34"/>
  <c r="M61" i="34" s="1"/>
  <c r="AN20" i="34"/>
  <c r="F59" i="34"/>
  <c r="AD19" i="34"/>
  <c r="I59" i="34" s="1"/>
  <c r="AL18" i="34"/>
  <c r="C77" i="34"/>
  <c r="AJ36" i="34"/>
  <c r="Y41" i="34"/>
  <c r="AC41" i="34" s="1"/>
  <c r="Y38" i="34"/>
  <c r="AC38" i="34" s="1"/>
  <c r="C59" i="34"/>
  <c r="AJ18" i="34"/>
  <c r="C63" i="34"/>
  <c r="AJ22" i="34"/>
  <c r="AA23" i="34"/>
  <c r="AE23" i="34" s="1"/>
  <c r="AA18" i="34"/>
  <c r="AE18" i="34" s="1"/>
  <c r="AA20" i="34"/>
  <c r="AE20" i="34" s="1"/>
  <c r="Y35" i="34"/>
  <c r="AC35" i="34" s="1"/>
  <c r="F61" i="34"/>
  <c r="AD21" i="34"/>
  <c r="I61" i="34" s="1"/>
  <c r="AL20" i="34"/>
  <c r="AA17" i="34"/>
  <c r="AE17" i="34" s="1"/>
  <c r="AA22" i="34"/>
  <c r="AE22" i="34" s="1"/>
  <c r="AA37" i="34"/>
  <c r="AE37" i="34" s="1"/>
  <c r="C73" i="34"/>
  <c r="AJ32" i="34"/>
  <c r="C69" i="34"/>
  <c r="AJ28" i="34"/>
  <c r="C68" i="34"/>
  <c r="AJ27" i="34"/>
  <c r="C65" i="34"/>
  <c r="C82" i="34"/>
  <c r="AP42" i="34"/>
  <c r="D82" i="34" s="1"/>
  <c r="AQ42" i="34"/>
  <c r="E82" i="34" s="1"/>
  <c r="AJ41" i="34"/>
  <c r="AK41" i="34" s="1"/>
  <c r="AA42" i="34"/>
  <c r="AE42" i="34" s="1"/>
  <c r="AA26" i="34"/>
  <c r="AE26" i="34" s="1"/>
  <c r="AA25" i="34"/>
  <c r="AE25" i="34" s="1"/>
  <c r="AA28" i="34"/>
  <c r="AE28" i="34" s="1"/>
  <c r="AA27" i="34"/>
  <c r="AE27" i="34" s="1"/>
  <c r="AA29" i="34"/>
  <c r="AE29" i="34" s="1"/>
  <c r="AA30" i="34"/>
  <c r="AE30" i="34" s="1"/>
  <c r="AA32" i="34"/>
  <c r="AE32" i="34" s="1"/>
  <c r="AA31" i="34"/>
  <c r="AE31" i="34" s="1"/>
  <c r="AA33" i="34"/>
  <c r="AE33" i="34" s="1"/>
  <c r="AA34" i="34"/>
  <c r="AE34" i="34" s="1"/>
  <c r="AA35" i="34"/>
  <c r="AE35" i="34" s="1"/>
  <c r="C55" i="34"/>
  <c r="AJ14" i="34"/>
  <c r="C49" i="34"/>
  <c r="AJ8" i="34"/>
  <c r="C51" i="34"/>
  <c r="AJ10" i="34"/>
  <c r="C48" i="34"/>
  <c r="AJ7" i="34"/>
  <c r="C64" i="34"/>
  <c r="AP24" i="34"/>
  <c r="D64" i="34" s="1"/>
  <c r="AQ24" i="34"/>
  <c r="E64" i="34" s="1"/>
  <c r="AJ23" i="34"/>
  <c r="AK23" i="34" s="1"/>
  <c r="AQ23" i="34" s="1"/>
  <c r="E63" i="34" s="1"/>
  <c r="AA24" i="34"/>
  <c r="AE24" i="34" s="1"/>
  <c r="AA7" i="34"/>
  <c r="AE7" i="34" s="1"/>
  <c r="AA8" i="34"/>
  <c r="AE8" i="34" s="1"/>
  <c r="AA9" i="34"/>
  <c r="AE9" i="34" s="1"/>
  <c r="AA10" i="34"/>
  <c r="AE10" i="34" s="1"/>
  <c r="AA11" i="34"/>
  <c r="AE11" i="34" s="1"/>
  <c r="AA12" i="34"/>
  <c r="AE12" i="34" s="1"/>
  <c r="AA14" i="34"/>
  <c r="AE14" i="34" s="1"/>
  <c r="AA13" i="34"/>
  <c r="AE13" i="34" s="1"/>
  <c r="AA15" i="34"/>
  <c r="AE15" i="34" s="1"/>
  <c r="Y39" i="34"/>
  <c r="AC39" i="34" s="1"/>
  <c r="Y40" i="34"/>
  <c r="AC40" i="34" s="1"/>
  <c r="F60" i="34"/>
  <c r="AD20" i="34"/>
  <c r="I60" i="34" s="1"/>
  <c r="AL19" i="34"/>
  <c r="J59" i="34"/>
  <c r="AF19" i="34"/>
  <c r="M59" i="34" s="1"/>
  <c r="AN18" i="34"/>
  <c r="C79" i="34"/>
  <c r="AJ38" i="34"/>
  <c r="AK35" i="34" s="1"/>
  <c r="C81" i="34"/>
  <c r="AQ41" i="34"/>
  <c r="E81" i="34" s="1"/>
  <c r="AP41" i="34"/>
  <c r="D81" i="34" s="1"/>
  <c r="AJ40" i="34"/>
  <c r="AK40" i="34" s="1"/>
  <c r="AA41" i="34"/>
  <c r="AE41" i="34" s="1"/>
  <c r="AA36" i="34"/>
  <c r="AE36" i="34" s="1"/>
  <c r="C61" i="34"/>
  <c r="AJ20" i="34"/>
  <c r="AK20" i="34" s="1"/>
  <c r="F63" i="34"/>
  <c r="AD23" i="34"/>
  <c r="I63" i="34" s="1"/>
  <c r="AL22" i="34"/>
  <c r="Y16" i="34"/>
  <c r="AC16" i="34" s="1"/>
  <c r="Y37" i="34"/>
  <c r="AC37" i="34" s="1"/>
  <c r="AA38" i="34"/>
  <c r="AE38" i="34" s="1"/>
  <c r="AA40" i="34"/>
  <c r="AE40" i="34" s="1"/>
  <c r="AK15" i="34"/>
  <c r="AP15" i="34" s="1"/>
  <c r="D55" i="34" s="1"/>
  <c r="Y18" i="34"/>
  <c r="AC18" i="34" s="1"/>
  <c r="C72" i="34"/>
  <c r="AJ31" i="34"/>
  <c r="AK31" i="34" s="1"/>
  <c r="AP31" i="34" s="1"/>
  <c r="D71" i="34" s="1"/>
  <c r="C71" i="34"/>
  <c r="AQ31" i="34"/>
  <c r="E71" i="34" s="1"/>
  <c r="AJ30" i="34"/>
  <c r="AK30" i="34" s="1"/>
  <c r="AP30" i="34" s="1"/>
  <c r="D70" i="34" s="1"/>
  <c r="C70" i="34"/>
  <c r="AQ30" i="34"/>
  <c r="E70" i="34" s="1"/>
  <c r="AJ29" i="34"/>
  <c r="AK29" i="34" s="1"/>
  <c r="AP29" i="34" s="1"/>
  <c r="D69" i="34" s="1"/>
  <c r="C67" i="34"/>
  <c r="AJ26" i="34"/>
  <c r="AK26" i="34" s="1"/>
  <c r="AP26" i="34" s="1"/>
  <c r="D66" i="34" s="1"/>
  <c r="C66" i="34"/>
  <c r="AQ26" i="34"/>
  <c r="E66" i="34" s="1"/>
  <c r="AJ25" i="34"/>
  <c r="AK25" i="34" s="1"/>
  <c r="AP25" i="34" s="1"/>
  <c r="D65" i="34" s="1"/>
  <c r="Y42" i="34"/>
  <c r="AC42" i="34" s="1"/>
  <c r="Y25" i="34"/>
  <c r="AC25" i="34" s="1"/>
  <c r="Y26" i="34"/>
  <c r="AC26" i="34" s="1"/>
  <c r="Y29" i="34"/>
  <c r="AC29" i="34" s="1"/>
  <c r="Y27" i="34"/>
  <c r="AC27" i="34" s="1"/>
  <c r="Y28" i="34"/>
  <c r="AC28" i="34" s="1"/>
  <c r="Y31" i="34"/>
  <c r="AC31" i="34" s="1"/>
  <c r="Y30" i="34"/>
  <c r="AC30" i="34" s="1"/>
  <c r="Y32" i="34"/>
  <c r="AC32" i="34" s="1"/>
  <c r="Y34" i="34"/>
  <c r="AC34" i="34" s="1"/>
  <c r="Y33" i="34"/>
  <c r="AC33" i="34" s="1"/>
  <c r="C54" i="34"/>
  <c r="AJ13" i="34"/>
  <c r="AK13" i="34" s="1"/>
  <c r="C52" i="34"/>
  <c r="AQ12" i="34"/>
  <c r="E52" i="34" s="1"/>
  <c r="AJ11" i="34"/>
  <c r="C53" i="34"/>
  <c r="AP13" i="34"/>
  <c r="D53" i="34" s="1"/>
  <c r="AQ13" i="34"/>
  <c r="E53" i="34" s="1"/>
  <c r="AJ12" i="34"/>
  <c r="AK12" i="34" s="1"/>
  <c r="AP12" i="34" s="1"/>
  <c r="D52" i="34" s="1"/>
  <c r="C50" i="34"/>
  <c r="AJ9" i="34"/>
  <c r="AK9" i="34" s="1"/>
  <c r="AP9" i="34" s="1"/>
  <c r="D49" i="34" s="1"/>
  <c r="C47" i="34"/>
  <c r="Y24" i="34"/>
  <c r="AC24" i="34" s="1"/>
  <c r="Y8" i="34"/>
  <c r="AC8" i="34" s="1"/>
  <c r="Y7" i="34"/>
  <c r="AC7" i="34" s="1"/>
  <c r="Y10" i="34"/>
  <c r="AC10" i="34" s="1"/>
  <c r="Y9" i="34"/>
  <c r="AC9" i="34" s="1"/>
  <c r="Y11" i="34"/>
  <c r="AC11" i="34" s="1"/>
  <c r="Y13" i="34"/>
  <c r="AC13" i="34" s="1"/>
  <c r="Y12" i="34"/>
  <c r="AC12" i="34" s="1"/>
  <c r="Y15" i="34"/>
  <c r="AC15" i="34" s="1"/>
  <c r="Y14" i="34"/>
  <c r="AC14" i="34" s="1"/>
  <c r="Y17" i="34"/>
  <c r="AC17" i="34" s="1"/>
  <c r="Y36" i="34"/>
  <c r="AC36" i="34" s="1"/>
  <c r="AK37" i="34"/>
  <c r="AQ37" i="34" s="1"/>
  <c r="E77" i="34" s="1"/>
  <c r="AK33" i="34"/>
  <c r="AP33" i="34" s="1"/>
  <c r="D73" i="34" s="1"/>
  <c r="AK21" i="34"/>
  <c r="AP21" i="34" s="1"/>
  <c r="D61" i="34" s="1"/>
  <c r="Y22" i="34"/>
  <c r="AC22" i="34" s="1"/>
  <c r="AA16" i="34"/>
  <c r="AE16" i="34" s="1"/>
  <c r="Z22" i="33"/>
  <c r="X22" i="33"/>
  <c r="C75" i="33"/>
  <c r="AJ34" i="33"/>
  <c r="C76" i="33"/>
  <c r="AJ35" i="33"/>
  <c r="C78" i="33"/>
  <c r="AJ37" i="33"/>
  <c r="C74" i="33"/>
  <c r="AJ33" i="33"/>
  <c r="Y33" i="33"/>
  <c r="AC33" i="33" s="1"/>
  <c r="Z41" i="33"/>
  <c r="X41" i="33"/>
  <c r="W41" i="33"/>
  <c r="AB41" i="33" s="1"/>
  <c r="U24" i="33"/>
  <c r="V24" i="33" s="1"/>
  <c r="V23" i="33"/>
  <c r="Y36" i="33"/>
  <c r="AC36" i="33" s="1"/>
  <c r="W18" i="33"/>
  <c r="AB18" i="33" s="1"/>
  <c r="W39" i="33"/>
  <c r="AB39" i="33" s="1"/>
  <c r="W37" i="33"/>
  <c r="AB37" i="33" s="1"/>
  <c r="W40" i="33"/>
  <c r="AB40" i="33" s="1"/>
  <c r="AN42" i="33"/>
  <c r="AL42" i="33"/>
  <c r="Z42" i="33"/>
  <c r="X42" i="33"/>
  <c r="W42" i="33"/>
  <c r="AB42" i="33" s="1"/>
  <c r="W25" i="33"/>
  <c r="AB25" i="33" s="1"/>
  <c r="W27" i="33"/>
  <c r="AB27" i="33" s="1"/>
  <c r="W28" i="33"/>
  <c r="AB28" i="33" s="1"/>
  <c r="W26" i="33"/>
  <c r="AB26" i="33" s="1"/>
  <c r="W29" i="33"/>
  <c r="AB29" i="33" s="1"/>
  <c r="W30" i="33"/>
  <c r="AB30" i="33" s="1"/>
  <c r="W31" i="33"/>
  <c r="AB31" i="33" s="1"/>
  <c r="W33" i="33"/>
  <c r="AB33" i="33" s="1"/>
  <c r="W32" i="33"/>
  <c r="AB32" i="33" s="1"/>
  <c r="Z21" i="32"/>
  <c r="X21" i="32"/>
  <c r="V41" i="32"/>
  <c r="U42" i="32"/>
  <c r="V42" i="32" s="1"/>
  <c r="Z40" i="32"/>
  <c r="X40" i="32"/>
  <c r="W34" i="32"/>
  <c r="AB34" i="32" s="1"/>
  <c r="W38" i="32"/>
  <c r="AB38" i="32" s="1"/>
  <c r="W39" i="32"/>
  <c r="AB39" i="32" s="1"/>
  <c r="U23" i="32"/>
  <c r="V22" i="32"/>
  <c r="Z39" i="31"/>
  <c r="X39" i="31"/>
  <c r="U23" i="31"/>
  <c r="V22" i="31"/>
  <c r="V40" i="31"/>
  <c r="U41" i="31"/>
  <c r="Z21" i="31"/>
  <c r="X21" i="31"/>
  <c r="Z19" i="30"/>
  <c r="X19" i="30"/>
  <c r="V39" i="30"/>
  <c r="U40" i="30"/>
  <c r="Z38" i="30"/>
  <c r="X38" i="30"/>
  <c r="U21" i="30"/>
  <c r="V20" i="30"/>
  <c r="Z37" i="29"/>
  <c r="X37" i="29"/>
  <c r="Z19" i="29"/>
  <c r="X19" i="29"/>
  <c r="U21" i="29"/>
  <c r="V20" i="29"/>
  <c r="V38" i="29"/>
  <c r="U39" i="29"/>
  <c r="Z36" i="28"/>
  <c r="X36" i="28"/>
  <c r="U20" i="28"/>
  <c r="V19" i="28"/>
  <c r="V37" i="28"/>
  <c r="U38" i="28"/>
  <c r="Z18" i="28"/>
  <c r="X18" i="28"/>
  <c r="U19" i="27"/>
  <c r="V18" i="27"/>
  <c r="V36" i="27"/>
  <c r="U37" i="27"/>
  <c r="Z17" i="27"/>
  <c r="X17" i="27"/>
  <c r="Z35" i="27"/>
  <c r="X35" i="27"/>
  <c r="V35" i="26"/>
  <c r="U36" i="26"/>
  <c r="Z34" i="26"/>
  <c r="X34" i="26"/>
  <c r="Z15" i="26"/>
  <c r="X15" i="26"/>
  <c r="U17" i="26"/>
  <c r="V16" i="26"/>
  <c r="Z33" i="25"/>
  <c r="X33" i="25"/>
  <c r="Z15" i="25"/>
  <c r="X15" i="25"/>
  <c r="U17" i="25"/>
  <c r="V16" i="25"/>
  <c r="U35" i="25"/>
  <c r="V34" i="25"/>
  <c r="U33" i="24"/>
  <c r="V32" i="24"/>
  <c r="Z14" i="24"/>
  <c r="X14" i="24"/>
  <c r="X31" i="24"/>
  <c r="Z31" i="24"/>
  <c r="U16" i="24"/>
  <c r="V15" i="24"/>
  <c r="Z31" i="23"/>
  <c r="X31" i="23"/>
  <c r="Z13" i="23"/>
  <c r="X13" i="23"/>
  <c r="V32" i="23"/>
  <c r="U33" i="23"/>
  <c r="U15" i="23"/>
  <c r="V14" i="23"/>
  <c r="U14" i="22"/>
  <c r="V13" i="22"/>
  <c r="U32" i="22"/>
  <c r="V31" i="22"/>
  <c r="Z12" i="22"/>
  <c r="X12" i="22"/>
  <c r="Z30" i="22"/>
  <c r="X30" i="22"/>
  <c r="U11" i="21"/>
  <c r="V10" i="21"/>
  <c r="V29" i="21"/>
  <c r="U30" i="21"/>
  <c r="Z28" i="21"/>
  <c r="X28" i="21"/>
  <c r="X9" i="21"/>
  <c r="Z9" i="21"/>
  <c r="V27" i="20"/>
  <c r="U28" i="20"/>
  <c r="U10" i="20"/>
  <c r="V9" i="20"/>
  <c r="Z26" i="20"/>
  <c r="X26" i="20"/>
  <c r="Z8" i="20"/>
  <c r="X8" i="20"/>
  <c r="AU18" i="36" l="1"/>
  <c r="L58" i="36" s="1"/>
  <c r="AT18" i="36"/>
  <c r="K58" i="36" s="1"/>
  <c r="AS9" i="36"/>
  <c r="H49" i="36" s="1"/>
  <c r="AR9" i="36"/>
  <c r="G49" i="36" s="1"/>
  <c r="AT10" i="36"/>
  <c r="K50" i="36" s="1"/>
  <c r="AU10" i="36"/>
  <c r="L50" i="36" s="1"/>
  <c r="AS15" i="36"/>
  <c r="H55" i="36" s="1"/>
  <c r="AR15" i="36"/>
  <c r="G55" i="36" s="1"/>
  <c r="AS14" i="36"/>
  <c r="H54" i="36" s="1"/>
  <c r="AR14" i="36"/>
  <c r="G54" i="36" s="1"/>
  <c r="AS13" i="36"/>
  <c r="H53" i="36" s="1"/>
  <c r="AR13" i="36"/>
  <c r="G53" i="36" s="1"/>
  <c r="AU14" i="36"/>
  <c r="L54" i="36" s="1"/>
  <c r="AT14" i="36"/>
  <c r="K54" i="36" s="1"/>
  <c r="AT8" i="36"/>
  <c r="K48" i="36" s="1"/>
  <c r="AU8" i="36"/>
  <c r="L48" i="36" s="1"/>
  <c r="AR11" i="36"/>
  <c r="G51" i="36" s="1"/>
  <c r="AS11" i="36"/>
  <c r="H51" i="36" s="1"/>
  <c r="AU7" i="36"/>
  <c r="L47" i="36" s="1"/>
  <c r="AT7" i="36"/>
  <c r="K47" i="36" s="1"/>
  <c r="AR18" i="36"/>
  <c r="G58" i="36" s="1"/>
  <c r="AS18" i="36"/>
  <c r="H58" i="36" s="1"/>
  <c r="AS10" i="36"/>
  <c r="H50" i="36" s="1"/>
  <c r="AR10" i="36"/>
  <c r="G50" i="36" s="1"/>
  <c r="AU12" i="36"/>
  <c r="L52" i="36" s="1"/>
  <c r="AT12" i="36"/>
  <c r="K52" i="36" s="1"/>
  <c r="AR17" i="36"/>
  <c r="G57" i="36" s="1"/>
  <c r="AS17" i="36"/>
  <c r="H57" i="36" s="1"/>
  <c r="AR12" i="36"/>
  <c r="G52" i="36" s="1"/>
  <c r="AS12" i="36"/>
  <c r="H52" i="36" s="1"/>
  <c r="AT13" i="36"/>
  <c r="K53" i="36" s="1"/>
  <c r="AU13" i="36"/>
  <c r="L53" i="36" s="1"/>
  <c r="AT19" i="36"/>
  <c r="K59" i="36" s="1"/>
  <c r="AU19" i="36"/>
  <c r="L59" i="36" s="1"/>
  <c r="AT21" i="36"/>
  <c r="K61" i="36" s="1"/>
  <c r="AU21" i="36"/>
  <c r="L61" i="36" s="1"/>
  <c r="AR8" i="36"/>
  <c r="G48" i="36" s="1"/>
  <c r="AS8" i="36"/>
  <c r="H48" i="36" s="1"/>
  <c r="AU11" i="36"/>
  <c r="L51" i="36" s="1"/>
  <c r="AT11" i="36"/>
  <c r="K51" i="36" s="1"/>
  <c r="AS21" i="36"/>
  <c r="H61" i="36" s="1"/>
  <c r="AR21" i="36"/>
  <c r="G61" i="36" s="1"/>
  <c r="AU22" i="36"/>
  <c r="L62" i="36" s="1"/>
  <c r="AT22" i="36"/>
  <c r="K62" i="36" s="1"/>
  <c r="AU15" i="36"/>
  <c r="L55" i="36" s="1"/>
  <c r="AT15" i="36"/>
  <c r="K55" i="36" s="1"/>
  <c r="AS19" i="36"/>
  <c r="H59" i="36" s="1"/>
  <c r="AR19" i="36"/>
  <c r="G59" i="36" s="1"/>
  <c r="AT20" i="36"/>
  <c r="K60" i="36" s="1"/>
  <c r="AU20" i="36"/>
  <c r="L60" i="36" s="1"/>
  <c r="AT16" i="36"/>
  <c r="K56" i="36" s="1"/>
  <c r="AU16" i="36"/>
  <c r="L56" i="36" s="1"/>
  <c r="AR7" i="36"/>
  <c r="G47" i="36" s="1"/>
  <c r="AS7" i="36"/>
  <c r="H47" i="36" s="1"/>
  <c r="AU9" i="36"/>
  <c r="L49" i="36" s="1"/>
  <c r="AT9" i="36"/>
  <c r="K49" i="36" s="1"/>
  <c r="AO36" i="35"/>
  <c r="F57" i="35"/>
  <c r="AD17" i="35"/>
  <c r="I57" i="35" s="1"/>
  <c r="AL16" i="35"/>
  <c r="F54" i="35"/>
  <c r="AD14" i="35"/>
  <c r="I54" i="35" s="1"/>
  <c r="AL13" i="35"/>
  <c r="F52" i="35"/>
  <c r="AD12" i="35"/>
  <c r="I52" i="35" s="1"/>
  <c r="AL11" i="35"/>
  <c r="F51" i="35"/>
  <c r="AD11" i="35"/>
  <c r="I51" i="35" s="1"/>
  <c r="AL10" i="35"/>
  <c r="F49" i="35"/>
  <c r="AD9" i="35"/>
  <c r="I49" i="35" s="1"/>
  <c r="AL8" i="35"/>
  <c r="F47" i="35"/>
  <c r="AD7" i="35"/>
  <c r="I47" i="35" s="1"/>
  <c r="AO25" i="35"/>
  <c r="AO28" i="35"/>
  <c r="AO39" i="35"/>
  <c r="AK14" i="35"/>
  <c r="J59" i="35"/>
  <c r="AF19" i="35"/>
  <c r="M59" i="35" s="1"/>
  <c r="AN18" i="35"/>
  <c r="AK22" i="35"/>
  <c r="AP23" i="35"/>
  <c r="D63" i="35" s="1"/>
  <c r="J60" i="35"/>
  <c r="AF20" i="35"/>
  <c r="M60" i="35" s="1"/>
  <c r="AN19" i="35"/>
  <c r="AP28" i="35"/>
  <c r="D68" i="35" s="1"/>
  <c r="AQ28" i="35"/>
  <c r="E68" i="35" s="1"/>
  <c r="AP27" i="35"/>
  <c r="D67" i="35" s="1"/>
  <c r="AQ27" i="35"/>
  <c r="E67" i="35" s="1"/>
  <c r="AM25" i="35"/>
  <c r="AM28" i="35"/>
  <c r="AR31" i="35"/>
  <c r="G71" i="35" s="1"/>
  <c r="AM34" i="35"/>
  <c r="AQ36" i="35"/>
  <c r="E76" i="35" s="1"/>
  <c r="AP36" i="35"/>
  <c r="D76" i="35" s="1"/>
  <c r="AQ40" i="35"/>
  <c r="E80" i="35" s="1"/>
  <c r="AP40" i="35"/>
  <c r="D80" i="35" s="1"/>
  <c r="AO35" i="35"/>
  <c r="J57" i="35"/>
  <c r="AF17" i="35"/>
  <c r="M57" i="35" s="1"/>
  <c r="AN16" i="35"/>
  <c r="J54" i="35"/>
  <c r="AF14" i="35"/>
  <c r="M54" i="35" s="1"/>
  <c r="AN13" i="35"/>
  <c r="J52" i="35"/>
  <c r="AF12" i="35"/>
  <c r="M52" i="35" s="1"/>
  <c r="AN11" i="35"/>
  <c r="J56" i="35"/>
  <c r="AF16" i="35"/>
  <c r="M56" i="35" s="1"/>
  <c r="AN15" i="35"/>
  <c r="J48" i="35"/>
  <c r="AF8" i="35"/>
  <c r="M48" i="35" s="1"/>
  <c r="AN7" i="35"/>
  <c r="J47" i="35"/>
  <c r="AF7" i="35"/>
  <c r="M47" i="35" s="1"/>
  <c r="AK7" i="35"/>
  <c r="AK8" i="35"/>
  <c r="AK11" i="35"/>
  <c r="AK12" i="35"/>
  <c r="F61" i="35"/>
  <c r="AD21" i="35"/>
  <c r="I61" i="35" s="1"/>
  <c r="AL20" i="35"/>
  <c r="AP30" i="35"/>
  <c r="D70" i="35" s="1"/>
  <c r="AQ30" i="35"/>
  <c r="E70" i="35" s="1"/>
  <c r="AP25" i="35"/>
  <c r="D65" i="35" s="1"/>
  <c r="AQ25" i="35"/>
  <c r="E65" i="35" s="1"/>
  <c r="AO31" i="35"/>
  <c r="AO32" i="35"/>
  <c r="AM40" i="35"/>
  <c r="AR38" i="35"/>
  <c r="G78" i="35" s="1"/>
  <c r="AM35" i="35"/>
  <c r="J63" i="35"/>
  <c r="AF23" i="35"/>
  <c r="M63" i="35" s="1"/>
  <c r="AN22" i="35"/>
  <c r="AQ17" i="35"/>
  <c r="E57" i="35" s="1"/>
  <c r="AQ21" i="35"/>
  <c r="E61" i="35" s="1"/>
  <c r="AQ39" i="35"/>
  <c r="E79" i="35" s="1"/>
  <c r="AP39" i="35"/>
  <c r="D79" i="35" s="1"/>
  <c r="F59" i="35"/>
  <c r="AD19" i="35"/>
  <c r="I59" i="35" s="1"/>
  <c r="AL18" i="35"/>
  <c r="AT37" i="35"/>
  <c r="K77" i="35" s="1"/>
  <c r="AO34" i="35"/>
  <c r="F55" i="35"/>
  <c r="AD15" i="35"/>
  <c r="I55" i="35" s="1"/>
  <c r="AL14" i="35"/>
  <c r="F56" i="35"/>
  <c r="AD16" i="35"/>
  <c r="I56" i="35" s="1"/>
  <c r="AL15" i="35"/>
  <c r="F53" i="35"/>
  <c r="AD13" i="35"/>
  <c r="I53" i="35" s="1"/>
  <c r="AL12" i="35"/>
  <c r="F50" i="35"/>
  <c r="AD10" i="35"/>
  <c r="I50" i="35" s="1"/>
  <c r="AL9" i="35"/>
  <c r="F48" i="35"/>
  <c r="AD8" i="35"/>
  <c r="I48" i="35" s="1"/>
  <c r="AL7" i="35"/>
  <c r="F64" i="35"/>
  <c r="AR24" i="35"/>
  <c r="G64" i="35" s="1"/>
  <c r="AS24" i="35"/>
  <c r="H64" i="35" s="1"/>
  <c r="AD24" i="35"/>
  <c r="I64" i="35" s="1"/>
  <c r="AL23" i="35"/>
  <c r="AM23" i="35" s="1"/>
  <c r="AK9" i="35"/>
  <c r="AK10" i="35"/>
  <c r="AK13" i="35"/>
  <c r="AO27" i="35"/>
  <c r="AO30" i="35"/>
  <c r="AT40" i="35"/>
  <c r="K80" i="35" s="1"/>
  <c r="AQ35" i="35"/>
  <c r="E75" i="35" s="1"/>
  <c r="AP35" i="35"/>
  <c r="D75" i="35" s="1"/>
  <c r="AK19" i="35"/>
  <c r="J61" i="35"/>
  <c r="AF21" i="35"/>
  <c r="M61" i="35" s="1"/>
  <c r="AN20" i="35"/>
  <c r="AM33" i="35"/>
  <c r="AK15" i="35"/>
  <c r="AK18" i="35"/>
  <c r="AP32" i="35"/>
  <c r="D72" i="35" s="1"/>
  <c r="AQ32" i="35"/>
  <c r="E72" i="35" s="1"/>
  <c r="AP29" i="35"/>
  <c r="D69" i="35" s="1"/>
  <c r="AQ29" i="35"/>
  <c r="E69" i="35" s="1"/>
  <c r="AR26" i="35"/>
  <c r="G66" i="35" s="1"/>
  <c r="AM27" i="35"/>
  <c r="AR29" i="35"/>
  <c r="G69" i="35" s="1"/>
  <c r="AM30" i="35"/>
  <c r="F62" i="35"/>
  <c r="AD22" i="35"/>
  <c r="I62" i="35" s="1"/>
  <c r="AL21" i="35"/>
  <c r="AM21" i="35" s="1"/>
  <c r="AR21" i="35" s="1"/>
  <c r="G61" i="35" s="1"/>
  <c r="AO38" i="35"/>
  <c r="AM36" i="35"/>
  <c r="J55" i="35"/>
  <c r="AF15" i="35"/>
  <c r="M55" i="35" s="1"/>
  <c r="AN14" i="35"/>
  <c r="J53" i="35"/>
  <c r="AF13" i="35"/>
  <c r="M53" i="35" s="1"/>
  <c r="AN12" i="35"/>
  <c r="J51" i="35"/>
  <c r="AF11" i="35"/>
  <c r="M51" i="35" s="1"/>
  <c r="AN10" i="35"/>
  <c r="J50" i="35"/>
  <c r="AF10" i="35"/>
  <c r="M50" i="35" s="1"/>
  <c r="AN9" i="35"/>
  <c r="J49" i="35"/>
  <c r="AF9" i="35"/>
  <c r="M49" i="35" s="1"/>
  <c r="AN8" i="35"/>
  <c r="J64" i="35"/>
  <c r="AT24" i="35"/>
  <c r="K64" i="35" s="1"/>
  <c r="AU24" i="35"/>
  <c r="L64" i="35" s="1"/>
  <c r="AF24" i="35"/>
  <c r="M64" i="35" s="1"/>
  <c r="AN23" i="35"/>
  <c r="AO23" i="35" s="1"/>
  <c r="AT23" i="35" s="1"/>
  <c r="K63" i="35" s="1"/>
  <c r="AP31" i="35"/>
  <c r="D71" i="35" s="1"/>
  <c r="AQ31" i="35"/>
  <c r="E71" i="35" s="1"/>
  <c r="AP26" i="35"/>
  <c r="D66" i="35" s="1"/>
  <c r="AQ26" i="35"/>
  <c r="E66" i="35" s="1"/>
  <c r="AO26" i="35"/>
  <c r="AO29" i="35"/>
  <c r="AT33" i="35"/>
  <c r="K73" i="35" s="1"/>
  <c r="J62" i="35"/>
  <c r="AF22" i="35"/>
  <c r="M62" i="35" s="1"/>
  <c r="AN21" i="35"/>
  <c r="AO21" i="35" s="1"/>
  <c r="AU21" i="35" s="1"/>
  <c r="L61" i="35" s="1"/>
  <c r="AR41" i="35"/>
  <c r="G81" i="35" s="1"/>
  <c r="AM37" i="35"/>
  <c r="J58" i="35"/>
  <c r="AF18" i="35"/>
  <c r="M58" i="35" s="1"/>
  <c r="AN17" i="35"/>
  <c r="AK16" i="35"/>
  <c r="AK20" i="35"/>
  <c r="AM17" i="35"/>
  <c r="AR17" i="35" s="1"/>
  <c r="G57" i="35" s="1"/>
  <c r="AP35" i="34"/>
  <c r="D75" i="34" s="1"/>
  <c r="AQ35" i="34"/>
  <c r="E75" i="34" s="1"/>
  <c r="F54" i="34"/>
  <c r="AD14" i="34"/>
  <c r="I54" i="34" s="1"/>
  <c r="AL13" i="34"/>
  <c r="F51" i="34"/>
  <c r="AD11" i="34"/>
  <c r="I51" i="34" s="1"/>
  <c r="AL10" i="34"/>
  <c r="F48" i="34"/>
  <c r="AL7" i="34"/>
  <c r="AD8" i="34"/>
  <c r="I48" i="34" s="1"/>
  <c r="J56" i="34"/>
  <c r="AF16" i="34"/>
  <c r="M56" i="34" s="1"/>
  <c r="AN15" i="34"/>
  <c r="F57" i="34"/>
  <c r="AD17" i="34"/>
  <c r="I57" i="34" s="1"/>
  <c r="AL16" i="34"/>
  <c r="F55" i="34"/>
  <c r="AD15" i="34"/>
  <c r="I55" i="34" s="1"/>
  <c r="AL14" i="34"/>
  <c r="F53" i="34"/>
  <c r="AD13" i="34"/>
  <c r="I53" i="34" s="1"/>
  <c r="AL12" i="34"/>
  <c r="F49" i="34"/>
  <c r="AD9" i="34"/>
  <c r="I49" i="34" s="1"/>
  <c r="AL8" i="34"/>
  <c r="F47" i="34"/>
  <c r="AD7" i="34"/>
  <c r="I47" i="34" s="1"/>
  <c r="F64" i="34"/>
  <c r="AR24" i="34"/>
  <c r="G64" i="34" s="1"/>
  <c r="AD24" i="34"/>
  <c r="I64" i="34" s="1"/>
  <c r="AS24" i="34"/>
  <c r="H64" i="34" s="1"/>
  <c r="AL23" i="34"/>
  <c r="AM23" i="34" s="1"/>
  <c r="AK11" i="34"/>
  <c r="F73" i="34"/>
  <c r="AD33" i="34"/>
  <c r="I73" i="34" s="1"/>
  <c r="AL32" i="34"/>
  <c r="F72" i="34"/>
  <c r="AD32" i="34"/>
  <c r="I72" i="34" s="1"/>
  <c r="AL31" i="34"/>
  <c r="F71" i="34"/>
  <c r="AD31" i="34"/>
  <c r="I71" i="34" s="1"/>
  <c r="AL30" i="34"/>
  <c r="F67" i="34"/>
  <c r="AD27" i="34"/>
  <c r="I67" i="34" s="1"/>
  <c r="AL26" i="34"/>
  <c r="F66" i="34"/>
  <c r="AD26" i="34"/>
  <c r="I66" i="34" s="1"/>
  <c r="AL25" i="34"/>
  <c r="F82" i="34"/>
  <c r="AR42" i="34"/>
  <c r="G82" i="34" s="1"/>
  <c r="AD42" i="34"/>
  <c r="I82" i="34" s="1"/>
  <c r="AS42" i="34"/>
  <c r="H82" i="34" s="1"/>
  <c r="AL41" i="34"/>
  <c r="AM41" i="34" s="1"/>
  <c r="AK16" i="34"/>
  <c r="J80" i="34"/>
  <c r="AF40" i="34"/>
  <c r="M80" i="34" s="1"/>
  <c r="AN39" i="34"/>
  <c r="F77" i="34"/>
  <c r="AD37" i="34"/>
  <c r="I77" i="34" s="1"/>
  <c r="AL36" i="34"/>
  <c r="AM22" i="34"/>
  <c r="AQ21" i="34"/>
  <c r="E61" i="34" s="1"/>
  <c r="J81" i="34"/>
  <c r="AF41" i="34"/>
  <c r="M81" i="34" s="1"/>
  <c r="AN40" i="34"/>
  <c r="AK17" i="34"/>
  <c r="F79" i="34"/>
  <c r="AD39" i="34"/>
  <c r="I79" i="34" s="1"/>
  <c r="AL38" i="34"/>
  <c r="J53" i="34"/>
  <c r="AF13" i="34"/>
  <c r="M53" i="34" s="1"/>
  <c r="AN12" i="34"/>
  <c r="J52" i="34"/>
  <c r="AF12" i="34"/>
  <c r="M52" i="34" s="1"/>
  <c r="AN11" i="34"/>
  <c r="J50" i="34"/>
  <c r="AF10" i="34"/>
  <c r="M50" i="34" s="1"/>
  <c r="AN9" i="34"/>
  <c r="J48" i="34"/>
  <c r="AF8" i="34"/>
  <c r="M48" i="34" s="1"/>
  <c r="AN7" i="34"/>
  <c r="J64" i="34"/>
  <c r="AT24" i="34"/>
  <c r="K64" i="34" s="1"/>
  <c r="AF24" i="34"/>
  <c r="M64" i="34" s="1"/>
  <c r="AU24" i="34"/>
  <c r="L64" i="34" s="1"/>
  <c r="AN23" i="34"/>
  <c r="AO23" i="34" s="1"/>
  <c r="AQ9" i="34"/>
  <c r="E49" i="34" s="1"/>
  <c r="AQ15" i="34"/>
  <c r="E55" i="34" s="1"/>
  <c r="J74" i="34"/>
  <c r="AF34" i="34"/>
  <c r="M74" i="34" s="1"/>
  <c r="AN33" i="34"/>
  <c r="J71" i="34"/>
  <c r="AF31" i="34"/>
  <c r="M71" i="34" s="1"/>
  <c r="AN30" i="34"/>
  <c r="J70" i="34"/>
  <c r="AF30" i="34"/>
  <c r="M70" i="34" s="1"/>
  <c r="AN29" i="34"/>
  <c r="J67" i="34"/>
  <c r="AF27" i="34"/>
  <c r="M67" i="34" s="1"/>
  <c r="AN26" i="34"/>
  <c r="J65" i="34"/>
  <c r="AF25" i="34"/>
  <c r="M65" i="34" s="1"/>
  <c r="J82" i="34"/>
  <c r="AT42" i="34"/>
  <c r="K82" i="34" s="1"/>
  <c r="AF42" i="34"/>
  <c r="M82" i="34" s="1"/>
  <c r="AU42" i="34"/>
  <c r="L82" i="34" s="1"/>
  <c r="AN41" i="34"/>
  <c r="AO41" i="34" s="1"/>
  <c r="AU41" i="34" s="1"/>
  <c r="L81" i="34" s="1"/>
  <c r="AQ25" i="34"/>
  <c r="E65" i="34" s="1"/>
  <c r="AK27" i="34"/>
  <c r="AK28" i="34"/>
  <c r="AQ29" i="34"/>
  <c r="E69" i="34" s="1"/>
  <c r="AK32" i="34"/>
  <c r="AQ33" i="34"/>
  <c r="E73" i="34" s="1"/>
  <c r="J77" i="34"/>
  <c r="AF37" i="34"/>
  <c r="M77" i="34" s="1"/>
  <c r="AN36" i="34"/>
  <c r="AK39" i="34"/>
  <c r="J60" i="34"/>
  <c r="AF20" i="34"/>
  <c r="M60" i="34" s="1"/>
  <c r="AN19" i="34"/>
  <c r="J63" i="34"/>
  <c r="AU23" i="34"/>
  <c r="L63" i="34" s="1"/>
  <c r="AF23" i="34"/>
  <c r="M63" i="34" s="1"/>
  <c r="AT23" i="34"/>
  <c r="K63" i="34" s="1"/>
  <c r="AN22" i="34"/>
  <c r="AO22" i="34" s="1"/>
  <c r="AP23" i="34"/>
  <c r="D63" i="34" s="1"/>
  <c r="F81" i="34"/>
  <c r="AS41" i="34"/>
  <c r="H81" i="34" s="1"/>
  <c r="AD41" i="34"/>
  <c r="I81" i="34" s="1"/>
  <c r="AR41" i="34"/>
  <c r="G81" i="34" s="1"/>
  <c r="AL40" i="34"/>
  <c r="AM40" i="34" s="1"/>
  <c r="AP37" i="34"/>
  <c r="D77" i="34" s="1"/>
  <c r="F62" i="34"/>
  <c r="AR22" i="34"/>
  <c r="G62" i="34" s="1"/>
  <c r="AS22" i="34"/>
  <c r="H62" i="34" s="1"/>
  <c r="AD22" i="34"/>
  <c r="I62" i="34" s="1"/>
  <c r="AL21" i="34"/>
  <c r="AM21" i="34" s="1"/>
  <c r="F76" i="34"/>
  <c r="AD36" i="34"/>
  <c r="I76" i="34" s="1"/>
  <c r="AL35" i="34"/>
  <c r="F52" i="34"/>
  <c r="AD12" i="34"/>
  <c r="I52" i="34" s="1"/>
  <c r="AL11" i="34"/>
  <c r="F50" i="34"/>
  <c r="AD10" i="34"/>
  <c r="I50" i="34" s="1"/>
  <c r="AL9" i="34"/>
  <c r="F74" i="34"/>
  <c r="AD34" i="34"/>
  <c r="I74" i="34" s="1"/>
  <c r="AL33" i="34"/>
  <c r="F70" i="34"/>
  <c r="AD30" i="34"/>
  <c r="I70" i="34" s="1"/>
  <c r="AL29" i="34"/>
  <c r="F68" i="34"/>
  <c r="AD28" i="34"/>
  <c r="I68" i="34" s="1"/>
  <c r="AL27" i="34"/>
  <c r="F69" i="34"/>
  <c r="AD29" i="34"/>
  <c r="I69" i="34" s="1"/>
  <c r="AL28" i="34"/>
  <c r="F65" i="34"/>
  <c r="AD25" i="34"/>
  <c r="I65" i="34" s="1"/>
  <c r="F58" i="34"/>
  <c r="AD18" i="34"/>
  <c r="I58" i="34" s="1"/>
  <c r="AL17" i="34"/>
  <c r="AM17" i="34" s="1"/>
  <c r="AS17" i="34" s="1"/>
  <c r="H57" i="34" s="1"/>
  <c r="J78" i="34"/>
  <c r="AF38" i="34"/>
  <c r="M78" i="34" s="1"/>
  <c r="AN37" i="34"/>
  <c r="AO37" i="34" s="1"/>
  <c r="AU37" i="34" s="1"/>
  <c r="L77" i="34" s="1"/>
  <c r="F56" i="34"/>
  <c r="AD16" i="34"/>
  <c r="I56" i="34" s="1"/>
  <c r="AL15" i="34"/>
  <c r="AM15" i="34" s="1"/>
  <c r="AR15" i="34" s="1"/>
  <c r="G55" i="34" s="1"/>
  <c r="AQ20" i="34"/>
  <c r="E60" i="34" s="1"/>
  <c r="AP20" i="34"/>
  <c r="D60" i="34" s="1"/>
  <c r="J76" i="34"/>
  <c r="AF36" i="34"/>
  <c r="M76" i="34" s="1"/>
  <c r="AN35" i="34"/>
  <c r="AO35" i="34" s="1"/>
  <c r="AP40" i="34"/>
  <c r="D80" i="34" s="1"/>
  <c r="AQ40" i="34"/>
  <c r="E80" i="34" s="1"/>
  <c r="AK38" i="34"/>
  <c r="AK19" i="34"/>
  <c r="F80" i="34"/>
  <c r="AS40" i="34"/>
  <c r="H80" i="34" s="1"/>
  <c r="AD40" i="34"/>
  <c r="I80" i="34" s="1"/>
  <c r="AR40" i="34"/>
  <c r="G80" i="34" s="1"/>
  <c r="AL39" i="34"/>
  <c r="AM39" i="34" s="1"/>
  <c r="AS39" i="34" s="1"/>
  <c r="H79" i="34" s="1"/>
  <c r="J55" i="34"/>
  <c r="AF15" i="34"/>
  <c r="M55" i="34" s="1"/>
  <c r="AN14" i="34"/>
  <c r="J54" i="34"/>
  <c r="AF14" i="34"/>
  <c r="M54" i="34" s="1"/>
  <c r="AN13" i="34"/>
  <c r="J51" i="34"/>
  <c r="AF11" i="34"/>
  <c r="M51" i="34" s="1"/>
  <c r="AN10" i="34"/>
  <c r="J49" i="34"/>
  <c r="AF9" i="34"/>
  <c r="M49" i="34" s="1"/>
  <c r="AN8" i="34"/>
  <c r="J47" i="34"/>
  <c r="AF7" i="34"/>
  <c r="M47" i="34" s="1"/>
  <c r="AK7" i="34"/>
  <c r="AK10" i="34"/>
  <c r="AK8" i="34"/>
  <c r="AK14" i="34"/>
  <c r="J75" i="34"/>
  <c r="AU35" i="34"/>
  <c r="L75" i="34" s="1"/>
  <c r="AF35" i="34"/>
  <c r="M75" i="34" s="1"/>
  <c r="AT35" i="34"/>
  <c r="K75" i="34" s="1"/>
  <c r="AN34" i="34"/>
  <c r="AO34" i="34" s="1"/>
  <c r="AU34" i="34" s="1"/>
  <c r="L74" i="34" s="1"/>
  <c r="J73" i="34"/>
  <c r="AF33" i="34"/>
  <c r="M73" i="34" s="1"/>
  <c r="AN32" i="34"/>
  <c r="AO32" i="34" s="1"/>
  <c r="J72" i="34"/>
  <c r="AU32" i="34"/>
  <c r="L72" i="34" s="1"/>
  <c r="AF32" i="34"/>
  <c r="M72" i="34" s="1"/>
  <c r="AT32" i="34"/>
  <c r="K72" i="34" s="1"/>
  <c r="AN31" i="34"/>
  <c r="J69" i="34"/>
  <c r="AF29" i="34"/>
  <c r="M69" i="34" s="1"/>
  <c r="AN28" i="34"/>
  <c r="AO28" i="34" s="1"/>
  <c r="J68" i="34"/>
  <c r="AU28" i="34"/>
  <c r="L68" i="34" s="1"/>
  <c r="AF28" i="34"/>
  <c r="M68" i="34" s="1"/>
  <c r="AT28" i="34"/>
  <c r="K68" i="34" s="1"/>
  <c r="AN27" i="34"/>
  <c r="J66" i="34"/>
  <c r="AF26" i="34"/>
  <c r="M66" i="34" s="1"/>
  <c r="AN25" i="34"/>
  <c r="AO25" i="34" s="1"/>
  <c r="AU25" i="34" s="1"/>
  <c r="L65" i="34" s="1"/>
  <c r="J62" i="34"/>
  <c r="AT22" i="34"/>
  <c r="K62" i="34" s="1"/>
  <c r="AU22" i="34"/>
  <c r="L62" i="34" s="1"/>
  <c r="AF22" i="34"/>
  <c r="M62" i="34" s="1"/>
  <c r="AN21" i="34"/>
  <c r="AO21" i="34" s="1"/>
  <c r="AK34" i="34"/>
  <c r="J57" i="34"/>
  <c r="AT17" i="34"/>
  <c r="K57" i="34" s="1"/>
  <c r="AF17" i="34"/>
  <c r="M57" i="34" s="1"/>
  <c r="AN16" i="34"/>
  <c r="F75" i="34"/>
  <c r="AD35" i="34"/>
  <c r="I75" i="34" s="1"/>
  <c r="AL34" i="34"/>
  <c r="J58" i="34"/>
  <c r="AF18" i="34"/>
  <c r="M58" i="34" s="1"/>
  <c r="AN17" i="34"/>
  <c r="AO17" i="34" s="1"/>
  <c r="AU17" i="34" s="1"/>
  <c r="L57" i="34" s="1"/>
  <c r="AK22" i="34"/>
  <c r="AK18" i="34"/>
  <c r="F78" i="34"/>
  <c r="AD38" i="34"/>
  <c r="I78" i="34" s="1"/>
  <c r="AL37" i="34"/>
  <c r="AM37" i="34" s="1"/>
  <c r="AS37" i="34" s="1"/>
  <c r="H77" i="34" s="1"/>
  <c r="AK36" i="34"/>
  <c r="AM18" i="34"/>
  <c r="AS18" i="34" s="1"/>
  <c r="H58" i="34" s="1"/>
  <c r="AO38" i="34"/>
  <c r="AU38" i="34" s="1"/>
  <c r="L78" i="34" s="1"/>
  <c r="C73" i="33"/>
  <c r="AJ32" i="33"/>
  <c r="C70" i="33"/>
  <c r="AJ29" i="33"/>
  <c r="C66" i="33"/>
  <c r="AJ25" i="33"/>
  <c r="C67" i="33"/>
  <c r="AJ26" i="33"/>
  <c r="C82" i="33"/>
  <c r="AP42" i="33"/>
  <c r="D82" i="33" s="1"/>
  <c r="AQ42" i="33"/>
  <c r="E82" i="33" s="1"/>
  <c r="AJ41" i="33"/>
  <c r="AK41" i="33" s="1"/>
  <c r="AQ41" i="33" s="1"/>
  <c r="E81" i="33" s="1"/>
  <c r="AA42" i="33"/>
  <c r="AE42" i="33" s="1"/>
  <c r="AA25" i="33"/>
  <c r="AE25" i="33" s="1"/>
  <c r="AA26" i="33"/>
  <c r="AE26" i="33" s="1"/>
  <c r="AA27" i="33"/>
  <c r="AE27" i="33" s="1"/>
  <c r="AA30" i="33"/>
  <c r="AE30" i="33" s="1"/>
  <c r="AA29" i="33"/>
  <c r="AE29" i="33" s="1"/>
  <c r="AA28" i="33"/>
  <c r="AE28" i="33" s="1"/>
  <c r="AA31" i="33"/>
  <c r="AE31" i="33" s="1"/>
  <c r="AA32" i="33"/>
  <c r="AE32" i="33" s="1"/>
  <c r="AA40" i="33"/>
  <c r="AE40" i="33" s="1"/>
  <c r="C77" i="33"/>
  <c r="AJ36" i="33"/>
  <c r="C79" i="33"/>
  <c r="AJ38" i="33"/>
  <c r="AK38" i="33" s="1"/>
  <c r="C58" i="33"/>
  <c r="AJ17" i="33"/>
  <c r="F76" i="33"/>
  <c r="AD36" i="33"/>
  <c r="I76" i="33" s="1"/>
  <c r="AL35" i="33"/>
  <c r="AN24" i="33"/>
  <c r="AL24" i="33"/>
  <c r="W24" i="33"/>
  <c r="AB24" i="33" s="1"/>
  <c r="Z24" i="33"/>
  <c r="X24" i="33"/>
  <c r="W7" i="33"/>
  <c r="AB7" i="33" s="1"/>
  <c r="W8" i="33"/>
  <c r="AB8" i="33" s="1"/>
  <c r="W10" i="33"/>
  <c r="AB10" i="33" s="1"/>
  <c r="W9" i="33"/>
  <c r="AB9" i="33" s="1"/>
  <c r="W11" i="33"/>
  <c r="AB11" i="33" s="1"/>
  <c r="W12" i="33"/>
  <c r="AB12" i="33" s="1"/>
  <c r="W13" i="33"/>
  <c r="AB13" i="33" s="1"/>
  <c r="W14" i="33"/>
  <c r="AB14" i="33" s="1"/>
  <c r="W15" i="33"/>
  <c r="AB15" i="33" s="1"/>
  <c r="C81" i="33"/>
  <c r="AP41" i="33"/>
  <c r="D81" i="33" s="1"/>
  <c r="AJ40" i="33"/>
  <c r="AA41" i="33"/>
  <c r="AE41" i="33" s="1"/>
  <c r="AA37" i="33"/>
  <c r="AE37" i="33" s="1"/>
  <c r="AA35" i="33"/>
  <c r="AE35" i="33" s="1"/>
  <c r="AA38" i="33"/>
  <c r="AE38" i="33" s="1"/>
  <c r="AA39" i="33"/>
  <c r="AE39" i="33" s="1"/>
  <c r="AA33" i="33"/>
  <c r="AE33" i="33" s="1"/>
  <c r="AA34" i="33"/>
  <c r="AE34" i="33" s="1"/>
  <c r="F73" i="33"/>
  <c r="AD33" i="33"/>
  <c r="I73" i="33" s="1"/>
  <c r="AL32" i="33"/>
  <c r="AK33" i="33"/>
  <c r="AP33" i="33" s="1"/>
  <c r="D73" i="33" s="1"/>
  <c r="W19" i="33"/>
  <c r="AB19" i="33" s="1"/>
  <c r="AK34" i="33"/>
  <c r="W16" i="33"/>
  <c r="AB16" i="33" s="1"/>
  <c r="AA22" i="33"/>
  <c r="AE22" i="33" s="1"/>
  <c r="C72" i="33"/>
  <c r="AJ31" i="33"/>
  <c r="C71" i="33"/>
  <c r="AJ30" i="33"/>
  <c r="C69" i="33"/>
  <c r="AJ28" i="33"/>
  <c r="C68" i="33"/>
  <c r="AJ27" i="33"/>
  <c r="C65" i="33"/>
  <c r="Y42" i="33"/>
  <c r="AC42" i="33" s="1"/>
  <c r="Y26" i="33"/>
  <c r="AC26" i="33" s="1"/>
  <c r="Y25" i="33"/>
  <c r="AC25" i="33" s="1"/>
  <c r="Y28" i="33"/>
  <c r="AC28" i="33" s="1"/>
  <c r="Y27" i="33"/>
  <c r="AC27" i="33" s="1"/>
  <c r="Y29" i="33"/>
  <c r="AC29" i="33" s="1"/>
  <c r="Y30" i="33"/>
  <c r="AC30" i="33" s="1"/>
  <c r="Y32" i="33"/>
  <c r="AC32" i="33" s="1"/>
  <c r="Y31" i="33"/>
  <c r="AC31" i="33" s="1"/>
  <c r="Y34" i="33"/>
  <c r="AC34" i="33" s="1"/>
  <c r="AA36" i="33"/>
  <c r="AE36" i="33" s="1"/>
  <c r="C80" i="33"/>
  <c r="AJ39" i="33"/>
  <c r="AA20" i="33"/>
  <c r="AE20" i="33" s="1"/>
  <c r="W21" i="33"/>
  <c r="AB21" i="33" s="1"/>
  <c r="W20" i="33"/>
  <c r="AB20" i="33" s="1"/>
  <c r="Y37" i="33"/>
  <c r="AC37" i="33" s="1"/>
  <c r="W23" i="33"/>
  <c r="AB23" i="33" s="1"/>
  <c r="Z23" i="33"/>
  <c r="X23" i="33"/>
  <c r="Y41" i="33"/>
  <c r="AC41" i="33" s="1"/>
  <c r="Y39" i="33"/>
  <c r="AC39" i="33" s="1"/>
  <c r="Y38" i="33"/>
  <c r="AC38" i="33" s="1"/>
  <c r="Y35" i="33"/>
  <c r="AC35" i="33" s="1"/>
  <c r="Y40" i="33"/>
  <c r="AC40" i="33" s="1"/>
  <c r="AA21" i="33"/>
  <c r="AE21" i="33" s="1"/>
  <c r="W17" i="33"/>
  <c r="AB17" i="33" s="1"/>
  <c r="Y22" i="33"/>
  <c r="AC22" i="33" s="1"/>
  <c r="Y17" i="33"/>
  <c r="AC17" i="33" s="1"/>
  <c r="Y18" i="33"/>
  <c r="AC18" i="33" s="1"/>
  <c r="W22" i="33"/>
  <c r="AB22" i="33" s="1"/>
  <c r="Z22" i="32"/>
  <c r="X22" i="32"/>
  <c r="C79" i="32"/>
  <c r="AJ38" i="32"/>
  <c r="C78" i="32"/>
  <c r="AJ37" i="32"/>
  <c r="C74" i="32"/>
  <c r="AJ33" i="32"/>
  <c r="Y40" i="32"/>
  <c r="AC40" i="32" s="1"/>
  <c r="Z41" i="32"/>
  <c r="X41" i="32"/>
  <c r="W41" i="32"/>
  <c r="AB41" i="32" s="1"/>
  <c r="W36" i="32"/>
  <c r="AB36" i="32" s="1"/>
  <c r="W37" i="32"/>
  <c r="AB37" i="32" s="1"/>
  <c r="Y39" i="32"/>
  <c r="AC39" i="32" s="1"/>
  <c r="U24" i="32"/>
  <c r="V24" i="32" s="1"/>
  <c r="V23" i="32"/>
  <c r="W20" i="32" s="1"/>
  <c r="AB20" i="32" s="1"/>
  <c r="W17" i="32"/>
  <c r="AB17" i="32" s="1"/>
  <c r="W35" i="32"/>
  <c r="AB35" i="32" s="1"/>
  <c r="W40" i="32"/>
  <c r="AB40" i="32" s="1"/>
  <c r="AN42" i="32"/>
  <c r="AL42" i="32"/>
  <c r="Z42" i="32"/>
  <c r="AA36" i="32" s="1"/>
  <c r="AE36" i="32" s="1"/>
  <c r="X42" i="32"/>
  <c r="W42" i="32"/>
  <c r="AB42" i="32" s="1"/>
  <c r="W25" i="32"/>
  <c r="AB25" i="32" s="1"/>
  <c r="W26" i="32"/>
  <c r="AB26" i="32" s="1"/>
  <c r="W27" i="32"/>
  <c r="AB27" i="32" s="1"/>
  <c r="W28" i="32"/>
  <c r="AB28" i="32" s="1"/>
  <c r="W29" i="32"/>
  <c r="AB29" i="32" s="1"/>
  <c r="W31" i="32"/>
  <c r="AB31" i="32" s="1"/>
  <c r="W32" i="32"/>
  <c r="AB32" i="32" s="1"/>
  <c r="W33" i="32"/>
  <c r="AB33" i="32" s="1"/>
  <c r="W30" i="32"/>
  <c r="AB30" i="32" s="1"/>
  <c r="W18" i="32"/>
  <c r="AB18" i="32" s="1"/>
  <c r="Y38" i="32"/>
  <c r="AC38" i="32" s="1"/>
  <c r="Y37" i="32"/>
  <c r="AC37" i="32" s="1"/>
  <c r="V41" i="31"/>
  <c r="U42" i="31"/>
  <c r="V42" i="31" s="1"/>
  <c r="Z40" i="31"/>
  <c r="X40" i="31"/>
  <c r="W33" i="31"/>
  <c r="AB33" i="31" s="1"/>
  <c r="Z22" i="31"/>
  <c r="X22" i="31"/>
  <c r="W38" i="31"/>
  <c r="AB38" i="31" s="1"/>
  <c r="W34" i="31"/>
  <c r="AB34" i="31" s="1"/>
  <c r="U24" i="31"/>
  <c r="V24" i="31" s="1"/>
  <c r="V23" i="31"/>
  <c r="W37" i="31"/>
  <c r="AB37" i="31" s="1"/>
  <c r="U22" i="30"/>
  <c r="V21" i="30"/>
  <c r="Z39" i="30"/>
  <c r="X39" i="30"/>
  <c r="Z20" i="30"/>
  <c r="X20" i="30"/>
  <c r="V40" i="30"/>
  <c r="U41" i="30"/>
  <c r="Z38" i="29"/>
  <c r="X38" i="29"/>
  <c r="Z20" i="29"/>
  <c r="X20" i="29"/>
  <c r="V39" i="29"/>
  <c r="U40" i="29"/>
  <c r="U22" i="29"/>
  <c r="V21" i="29"/>
  <c r="V38" i="28"/>
  <c r="U39" i="28"/>
  <c r="Z37" i="28"/>
  <c r="X37" i="28"/>
  <c r="Z19" i="28"/>
  <c r="X19" i="28"/>
  <c r="U21" i="28"/>
  <c r="V20" i="28"/>
  <c r="Z36" i="27"/>
  <c r="X36" i="27"/>
  <c r="Z18" i="27"/>
  <c r="X18" i="27"/>
  <c r="V37" i="27"/>
  <c r="U38" i="27"/>
  <c r="U20" i="27"/>
  <c r="V19" i="27"/>
  <c r="Z35" i="26"/>
  <c r="X35" i="26"/>
  <c r="Z16" i="26"/>
  <c r="X16" i="26"/>
  <c r="U18" i="26"/>
  <c r="V17" i="26"/>
  <c r="V36" i="26"/>
  <c r="U37" i="26"/>
  <c r="U36" i="25"/>
  <c r="V35" i="25"/>
  <c r="Z16" i="25"/>
  <c r="X16" i="25"/>
  <c r="Z34" i="25"/>
  <c r="X34" i="25"/>
  <c r="U18" i="25"/>
  <c r="V17" i="25"/>
  <c r="U17" i="24"/>
  <c r="V16" i="24"/>
  <c r="X32" i="24"/>
  <c r="Z32" i="24"/>
  <c r="Z15" i="24"/>
  <c r="X15" i="24"/>
  <c r="U34" i="24"/>
  <c r="V33" i="24"/>
  <c r="Z14" i="23"/>
  <c r="X14" i="23"/>
  <c r="U16" i="23"/>
  <c r="V15" i="23"/>
  <c r="V33" i="23"/>
  <c r="U34" i="23"/>
  <c r="Z32" i="23"/>
  <c r="X32" i="23"/>
  <c r="U33" i="22"/>
  <c r="V32" i="22"/>
  <c r="U15" i="22"/>
  <c r="V14" i="22"/>
  <c r="Z31" i="22"/>
  <c r="X31" i="22"/>
  <c r="Z13" i="22"/>
  <c r="X13" i="22"/>
  <c r="Z29" i="21"/>
  <c r="X29" i="21"/>
  <c r="U12" i="21"/>
  <c r="V11" i="21"/>
  <c r="V30" i="21"/>
  <c r="U31" i="21"/>
  <c r="Z10" i="21"/>
  <c r="X10" i="21"/>
  <c r="U11" i="20"/>
  <c r="V10" i="20"/>
  <c r="Z9" i="20"/>
  <c r="X9" i="20"/>
  <c r="V28" i="20"/>
  <c r="U29" i="20"/>
  <c r="Z27" i="20"/>
  <c r="X27" i="20"/>
  <c r="AP16" i="35" l="1"/>
  <c r="D56" i="35" s="1"/>
  <c r="AQ16" i="35"/>
  <c r="E56" i="35" s="1"/>
  <c r="AS37" i="35"/>
  <c r="H77" i="35" s="1"/>
  <c r="AR37" i="35"/>
  <c r="G77" i="35" s="1"/>
  <c r="AU29" i="35"/>
  <c r="L69" i="35" s="1"/>
  <c r="AT29" i="35"/>
  <c r="K69" i="35" s="1"/>
  <c r="AO9" i="35"/>
  <c r="AO12" i="35"/>
  <c r="AS36" i="35"/>
  <c r="H76" i="35" s="1"/>
  <c r="AR36" i="35"/>
  <c r="G76" i="35" s="1"/>
  <c r="AP18" i="35"/>
  <c r="D58" i="35" s="1"/>
  <c r="AQ18" i="35"/>
  <c r="E58" i="35" s="1"/>
  <c r="AS33" i="35"/>
  <c r="H73" i="35" s="1"/>
  <c r="AR33" i="35"/>
  <c r="G73" i="35" s="1"/>
  <c r="AT21" i="35"/>
  <c r="K61" i="35" s="1"/>
  <c r="AP19" i="35"/>
  <c r="D59" i="35" s="1"/>
  <c r="AQ19" i="35"/>
  <c r="E59" i="35" s="1"/>
  <c r="AU30" i="35"/>
  <c r="L70" i="35" s="1"/>
  <c r="AT30" i="35"/>
  <c r="K70" i="35" s="1"/>
  <c r="AQ13" i="35"/>
  <c r="E53" i="35" s="1"/>
  <c r="AP13" i="35"/>
  <c r="D53" i="35" s="1"/>
  <c r="AQ9" i="35"/>
  <c r="E49" i="35" s="1"/>
  <c r="AP9" i="35"/>
  <c r="D49" i="35" s="1"/>
  <c r="AM7" i="35"/>
  <c r="AM12" i="35"/>
  <c r="AM14" i="35"/>
  <c r="AO22" i="35"/>
  <c r="AU23" i="35"/>
  <c r="L63" i="35" s="1"/>
  <c r="AU32" i="35"/>
  <c r="L72" i="35" s="1"/>
  <c r="AT32" i="35"/>
  <c r="K72" i="35" s="1"/>
  <c r="AM20" i="35"/>
  <c r="AS21" i="35"/>
  <c r="H61" i="35" s="1"/>
  <c r="AP11" i="35"/>
  <c r="D51" i="35" s="1"/>
  <c r="AQ11" i="35"/>
  <c r="E51" i="35" s="1"/>
  <c r="AP7" i="35"/>
  <c r="D47" i="35" s="1"/>
  <c r="AQ7" i="35"/>
  <c r="E47" i="35" s="1"/>
  <c r="AO15" i="35"/>
  <c r="AO13" i="35"/>
  <c r="AU35" i="35"/>
  <c r="L75" i="35" s="1"/>
  <c r="AT35" i="35"/>
  <c r="K75" i="35" s="1"/>
  <c r="AS25" i="35"/>
  <c r="H65" i="35" s="1"/>
  <c r="AR25" i="35"/>
  <c r="G65" i="35" s="1"/>
  <c r="AM22" i="35"/>
  <c r="AP22" i="35"/>
  <c r="D62" i="35" s="1"/>
  <c r="AQ22" i="35"/>
  <c r="E62" i="35" s="1"/>
  <c r="AP14" i="35"/>
  <c r="D54" i="35" s="1"/>
  <c r="AQ14" i="35"/>
  <c r="E54" i="35" s="1"/>
  <c r="AU28" i="35"/>
  <c r="L68" i="35" s="1"/>
  <c r="AT28" i="35"/>
  <c r="K68" i="35" s="1"/>
  <c r="AM8" i="35"/>
  <c r="AM11" i="35"/>
  <c r="AM16" i="35"/>
  <c r="AS17" i="35"/>
  <c r="H57" i="35" s="1"/>
  <c r="AP20" i="35"/>
  <c r="D60" i="35" s="1"/>
  <c r="AQ20" i="35"/>
  <c r="E60" i="35" s="1"/>
  <c r="AO17" i="35"/>
  <c r="AU26" i="35"/>
  <c r="L66" i="35" s="1"/>
  <c r="AT26" i="35"/>
  <c r="K66" i="35" s="1"/>
  <c r="AO8" i="35"/>
  <c r="AO10" i="35"/>
  <c r="AO14" i="35"/>
  <c r="AU38" i="35"/>
  <c r="L78" i="35" s="1"/>
  <c r="AT38" i="35"/>
  <c r="K78" i="35" s="1"/>
  <c r="AS30" i="35"/>
  <c r="H70" i="35" s="1"/>
  <c r="AR30" i="35"/>
  <c r="G70" i="35" s="1"/>
  <c r="AS27" i="35"/>
  <c r="H67" i="35" s="1"/>
  <c r="AR27" i="35"/>
  <c r="G67" i="35" s="1"/>
  <c r="AM19" i="35"/>
  <c r="AP15" i="35"/>
  <c r="D55" i="35" s="1"/>
  <c r="AQ15" i="35"/>
  <c r="E55" i="35" s="1"/>
  <c r="AO20" i="35"/>
  <c r="AU27" i="35"/>
  <c r="L67" i="35" s="1"/>
  <c r="AT27" i="35"/>
  <c r="K67" i="35" s="1"/>
  <c r="AP10" i="35"/>
  <c r="D50" i="35" s="1"/>
  <c r="AQ10" i="35"/>
  <c r="E50" i="35" s="1"/>
  <c r="AR23" i="35"/>
  <c r="G63" i="35" s="1"/>
  <c r="AS23" i="35"/>
  <c r="H63" i="35" s="1"/>
  <c r="AM9" i="35"/>
  <c r="AM15" i="35"/>
  <c r="AU34" i="35"/>
  <c r="L74" i="35" s="1"/>
  <c r="AT34" i="35"/>
  <c r="K74" i="35" s="1"/>
  <c r="AM18" i="35"/>
  <c r="AS35" i="35"/>
  <c r="H75" i="35" s="1"/>
  <c r="AR35" i="35"/>
  <c r="G75" i="35" s="1"/>
  <c r="AS40" i="35"/>
  <c r="H80" i="35" s="1"/>
  <c r="AR40" i="35"/>
  <c r="G80" i="35" s="1"/>
  <c r="AU31" i="35"/>
  <c r="L71" i="35" s="1"/>
  <c r="AT31" i="35"/>
  <c r="K71" i="35" s="1"/>
  <c r="AP12" i="35"/>
  <c r="D52" i="35" s="1"/>
  <c r="AQ12" i="35"/>
  <c r="E52" i="35" s="1"/>
  <c r="AQ8" i="35"/>
  <c r="E48" i="35" s="1"/>
  <c r="AP8" i="35"/>
  <c r="D48" i="35" s="1"/>
  <c r="AO7" i="35"/>
  <c r="AO11" i="35"/>
  <c r="AO16" i="35"/>
  <c r="AS34" i="35"/>
  <c r="H74" i="35" s="1"/>
  <c r="AR34" i="35"/>
  <c r="G74" i="35" s="1"/>
  <c r="AS28" i="35"/>
  <c r="H68" i="35" s="1"/>
  <c r="AR28" i="35"/>
  <c r="G68" i="35" s="1"/>
  <c r="AO19" i="35"/>
  <c r="AO18" i="35"/>
  <c r="AU39" i="35"/>
  <c r="L79" i="35" s="1"/>
  <c r="AT39" i="35"/>
  <c r="K79" i="35" s="1"/>
  <c r="AU25" i="35"/>
  <c r="L65" i="35" s="1"/>
  <c r="AT25" i="35"/>
  <c r="K65" i="35" s="1"/>
  <c r="AM10" i="35"/>
  <c r="AM13" i="35"/>
  <c r="AU36" i="35"/>
  <c r="L76" i="35" s="1"/>
  <c r="AT36" i="35"/>
  <c r="K76" i="35" s="1"/>
  <c r="AP22" i="34"/>
  <c r="D62" i="34" s="1"/>
  <c r="AQ22" i="34"/>
  <c r="E62" i="34" s="1"/>
  <c r="AM34" i="34"/>
  <c r="AQ34" i="34"/>
  <c r="E74" i="34" s="1"/>
  <c r="AP34" i="34"/>
  <c r="D74" i="34" s="1"/>
  <c r="AQ14" i="34"/>
  <c r="E54" i="34" s="1"/>
  <c r="AP14" i="34"/>
  <c r="D54" i="34" s="1"/>
  <c r="AP10" i="34"/>
  <c r="D50" i="34" s="1"/>
  <c r="AQ10" i="34"/>
  <c r="E50" i="34" s="1"/>
  <c r="AO8" i="34"/>
  <c r="AO13" i="34"/>
  <c r="AO18" i="34"/>
  <c r="AR18" i="34"/>
  <c r="G58" i="34" s="1"/>
  <c r="AM28" i="34"/>
  <c r="AM29" i="34"/>
  <c r="AM9" i="34"/>
  <c r="AM35" i="34"/>
  <c r="AO20" i="34"/>
  <c r="AM20" i="34"/>
  <c r="AO36" i="34"/>
  <c r="AQ32" i="34"/>
  <c r="E72" i="34" s="1"/>
  <c r="AP32" i="34"/>
  <c r="D72" i="34" s="1"/>
  <c r="AP28" i="34"/>
  <c r="D68" i="34" s="1"/>
  <c r="AQ28" i="34"/>
  <c r="E68" i="34" s="1"/>
  <c r="AT25" i="34"/>
  <c r="K65" i="34" s="1"/>
  <c r="AO26" i="34"/>
  <c r="AO30" i="34"/>
  <c r="AT34" i="34"/>
  <c r="K74" i="34" s="1"/>
  <c r="AO9" i="34"/>
  <c r="AO12" i="34"/>
  <c r="AR39" i="34"/>
  <c r="G79" i="34" s="1"/>
  <c r="AP17" i="34"/>
  <c r="D57" i="34" s="1"/>
  <c r="AQ17" i="34"/>
  <c r="E57" i="34" s="1"/>
  <c r="AO40" i="34"/>
  <c r="AR37" i="34"/>
  <c r="G77" i="34" s="1"/>
  <c r="AO39" i="34"/>
  <c r="AM26" i="34"/>
  <c r="AM31" i="34"/>
  <c r="AP11" i="34"/>
  <c r="D51" i="34" s="1"/>
  <c r="AQ11" i="34"/>
  <c r="E51" i="34" s="1"/>
  <c r="AM8" i="34"/>
  <c r="AM14" i="34"/>
  <c r="AS15" i="34"/>
  <c r="H55" i="34" s="1"/>
  <c r="AR17" i="34"/>
  <c r="G57" i="34" s="1"/>
  <c r="AO15" i="34"/>
  <c r="AM10" i="34"/>
  <c r="AP36" i="34"/>
  <c r="D76" i="34" s="1"/>
  <c r="AQ36" i="34"/>
  <c r="E76" i="34" s="1"/>
  <c r="AQ18" i="34"/>
  <c r="E58" i="34" s="1"/>
  <c r="AP18" i="34"/>
  <c r="D58" i="34" s="1"/>
  <c r="AO16" i="34"/>
  <c r="AT21" i="34"/>
  <c r="K61" i="34" s="1"/>
  <c r="AU21" i="34"/>
  <c r="L61" i="34" s="1"/>
  <c r="AO27" i="34"/>
  <c r="AO31" i="34"/>
  <c r="AP8" i="34"/>
  <c r="D48" i="34" s="1"/>
  <c r="AQ8" i="34"/>
  <c r="E48" i="34" s="1"/>
  <c r="AQ7" i="34"/>
  <c r="E47" i="34" s="1"/>
  <c r="AP7" i="34"/>
  <c r="D47" i="34" s="1"/>
  <c r="AO10" i="34"/>
  <c r="AO14" i="34"/>
  <c r="AP19" i="34"/>
  <c r="D59" i="34" s="1"/>
  <c r="AQ19" i="34"/>
  <c r="E59" i="34" s="1"/>
  <c r="AQ38" i="34"/>
  <c r="E78" i="34" s="1"/>
  <c r="AP38" i="34"/>
  <c r="D78" i="34" s="1"/>
  <c r="AT38" i="34"/>
  <c r="K78" i="34" s="1"/>
  <c r="AM27" i="34"/>
  <c r="AM33" i="34"/>
  <c r="AM11" i="34"/>
  <c r="AR21" i="34"/>
  <c r="G61" i="34" s="1"/>
  <c r="AS21" i="34"/>
  <c r="H61" i="34" s="1"/>
  <c r="AO19" i="34"/>
  <c r="AQ39" i="34"/>
  <c r="E79" i="34" s="1"/>
  <c r="AP39" i="34"/>
  <c r="D79" i="34" s="1"/>
  <c r="AT37" i="34"/>
  <c r="K77" i="34" s="1"/>
  <c r="AQ27" i="34"/>
  <c r="E67" i="34" s="1"/>
  <c r="AP27" i="34"/>
  <c r="D67" i="34" s="1"/>
  <c r="AO29" i="34"/>
  <c r="AO33" i="34"/>
  <c r="AO7" i="34"/>
  <c r="AO11" i="34"/>
  <c r="AM38" i="34"/>
  <c r="AM19" i="34"/>
  <c r="AT41" i="34"/>
  <c r="K81" i="34" s="1"/>
  <c r="AM36" i="34"/>
  <c r="AP16" i="34"/>
  <c r="D56" i="34" s="1"/>
  <c r="AQ16" i="34"/>
  <c r="E56" i="34" s="1"/>
  <c r="AM25" i="34"/>
  <c r="AM30" i="34"/>
  <c r="AM32" i="34"/>
  <c r="AS23" i="34"/>
  <c r="H63" i="34" s="1"/>
  <c r="AR23" i="34"/>
  <c r="G63" i="34" s="1"/>
  <c r="AM12" i="34"/>
  <c r="AM16" i="34"/>
  <c r="AM7" i="34"/>
  <c r="AM13" i="34"/>
  <c r="C62" i="33"/>
  <c r="AJ21" i="33"/>
  <c r="AK21" i="33" s="1"/>
  <c r="AP21" i="33" s="1"/>
  <c r="D61" i="33" s="1"/>
  <c r="F58" i="33"/>
  <c r="AD18" i="33"/>
  <c r="I58" i="33" s="1"/>
  <c r="AL17" i="33"/>
  <c r="F57" i="33"/>
  <c r="AD17" i="33"/>
  <c r="I57" i="33" s="1"/>
  <c r="AL16" i="33"/>
  <c r="F62" i="33"/>
  <c r="AD22" i="33"/>
  <c r="I62" i="33" s="1"/>
  <c r="AL21" i="33"/>
  <c r="J61" i="33"/>
  <c r="AF21" i="33"/>
  <c r="M61" i="33" s="1"/>
  <c r="AN20" i="33"/>
  <c r="F75" i="33"/>
  <c r="AD35" i="33"/>
  <c r="I75" i="33" s="1"/>
  <c r="AL34" i="33"/>
  <c r="F79" i="33"/>
  <c r="AD39" i="33"/>
  <c r="I79" i="33" s="1"/>
  <c r="AL38" i="33"/>
  <c r="Y23" i="33"/>
  <c r="AC23" i="33" s="1"/>
  <c r="Y21" i="33"/>
  <c r="AC21" i="33" s="1"/>
  <c r="Y19" i="33"/>
  <c r="AC19" i="33" s="1"/>
  <c r="C63" i="33"/>
  <c r="AQ23" i="33"/>
  <c r="E63" i="33" s="1"/>
  <c r="AJ22" i="33"/>
  <c r="C60" i="33"/>
  <c r="AJ19" i="33"/>
  <c r="J60" i="33"/>
  <c r="AF20" i="33"/>
  <c r="M60" i="33" s="1"/>
  <c r="AN19" i="33"/>
  <c r="AD34" i="33"/>
  <c r="I74" i="33" s="1"/>
  <c r="F74" i="33"/>
  <c r="AL33" i="33"/>
  <c r="F72" i="33"/>
  <c r="AD32" i="33"/>
  <c r="I72" i="33" s="1"/>
  <c r="AL31" i="33"/>
  <c r="F69" i="33"/>
  <c r="AD29" i="33"/>
  <c r="I69" i="33" s="1"/>
  <c r="AL28" i="33"/>
  <c r="F68" i="33"/>
  <c r="AD28" i="33"/>
  <c r="I68" i="33" s="1"/>
  <c r="AL27" i="33"/>
  <c r="F66" i="33"/>
  <c r="AD26" i="33"/>
  <c r="I66" i="33" s="1"/>
  <c r="AL25" i="33"/>
  <c r="J62" i="33"/>
  <c r="AF22" i="33"/>
  <c r="M62" i="33" s="1"/>
  <c r="AN21" i="33"/>
  <c r="AP34" i="33"/>
  <c r="D74" i="33" s="1"/>
  <c r="AQ34" i="33"/>
  <c r="E74" i="33" s="1"/>
  <c r="C59" i="33"/>
  <c r="AJ18" i="33"/>
  <c r="AK18" i="33" s="1"/>
  <c r="J74" i="33"/>
  <c r="AF34" i="33"/>
  <c r="M74" i="33" s="1"/>
  <c r="AN33" i="33"/>
  <c r="J79" i="33"/>
  <c r="AF39" i="33"/>
  <c r="M79" i="33" s="1"/>
  <c r="AN38" i="33"/>
  <c r="J75" i="33"/>
  <c r="AF35" i="33"/>
  <c r="M75" i="33" s="1"/>
  <c r="AN34" i="33"/>
  <c r="J81" i="33"/>
  <c r="AF41" i="33"/>
  <c r="M81" i="33" s="1"/>
  <c r="AN40" i="33"/>
  <c r="C54" i="33"/>
  <c r="AJ13" i="33"/>
  <c r="C52" i="33"/>
  <c r="AJ11" i="33"/>
  <c r="C49" i="33"/>
  <c r="AJ8" i="33"/>
  <c r="C48" i="33"/>
  <c r="AJ7" i="33"/>
  <c r="Y24" i="33"/>
  <c r="AC24" i="33" s="1"/>
  <c r="Y8" i="33"/>
  <c r="AC8" i="33" s="1"/>
  <c r="Y7" i="33"/>
  <c r="AC7" i="33" s="1"/>
  <c r="Y9" i="33"/>
  <c r="AC9" i="33" s="1"/>
  <c r="Y10" i="33"/>
  <c r="AC10" i="33" s="1"/>
  <c r="Y11" i="33"/>
  <c r="AC11" i="33" s="1"/>
  <c r="Y12" i="33"/>
  <c r="AC12" i="33" s="1"/>
  <c r="Y14" i="33"/>
  <c r="AC14" i="33" s="1"/>
  <c r="Y13" i="33"/>
  <c r="AC13" i="33" s="1"/>
  <c r="AP24" i="33"/>
  <c r="D64" i="33" s="1"/>
  <c r="C64" i="33"/>
  <c r="AQ24" i="33"/>
  <c r="E64" i="33" s="1"/>
  <c r="AJ23" i="33"/>
  <c r="AK23" i="33" s="1"/>
  <c r="AP23" i="33" s="1"/>
  <c r="D63" i="33" s="1"/>
  <c r="AK17" i="33"/>
  <c r="AP17" i="33" s="1"/>
  <c r="D57" i="33" s="1"/>
  <c r="AP38" i="33"/>
  <c r="D78" i="33" s="1"/>
  <c r="AQ38" i="33"/>
  <c r="E78" i="33" s="1"/>
  <c r="AK36" i="33"/>
  <c r="J80" i="33"/>
  <c r="AF40" i="33"/>
  <c r="M80" i="33" s="1"/>
  <c r="AN39" i="33"/>
  <c r="J71" i="33"/>
  <c r="AF31" i="33"/>
  <c r="M71" i="33" s="1"/>
  <c r="AN30" i="33"/>
  <c r="J69" i="33"/>
  <c r="AF29" i="33"/>
  <c r="M69" i="33" s="1"/>
  <c r="AN28" i="33"/>
  <c r="J67" i="33"/>
  <c r="AF27" i="33"/>
  <c r="M67" i="33" s="1"/>
  <c r="AN26" i="33"/>
  <c r="J65" i="33"/>
  <c r="AF25" i="33"/>
  <c r="M65" i="33" s="1"/>
  <c r="AK26" i="33"/>
  <c r="AK25" i="33"/>
  <c r="AK29" i="33"/>
  <c r="AK32" i="33"/>
  <c r="AQ33" i="33"/>
  <c r="E73" i="33" s="1"/>
  <c r="Y15" i="33"/>
  <c r="AC15" i="33" s="1"/>
  <c r="Y20" i="33"/>
  <c r="AC20" i="33" s="1"/>
  <c r="Y16" i="33"/>
  <c r="AC16" i="33" s="1"/>
  <c r="C57" i="33"/>
  <c r="AQ17" i="33"/>
  <c r="E57" i="33" s="1"/>
  <c r="AJ16" i="33"/>
  <c r="F80" i="33"/>
  <c r="AD40" i="33"/>
  <c r="I80" i="33" s="1"/>
  <c r="AL39" i="33"/>
  <c r="F78" i="33"/>
  <c r="AD38" i="33"/>
  <c r="I78" i="33" s="1"/>
  <c r="AL37" i="33"/>
  <c r="F81" i="33"/>
  <c r="AD41" i="33"/>
  <c r="I81" i="33" s="1"/>
  <c r="AL40" i="33"/>
  <c r="AM40" i="33" s="1"/>
  <c r="AS40" i="33" s="1"/>
  <c r="H80" i="33" s="1"/>
  <c r="AA23" i="33"/>
  <c r="AE23" i="33" s="1"/>
  <c r="AA18" i="33"/>
  <c r="AE18" i="33" s="1"/>
  <c r="F77" i="33"/>
  <c r="AD37" i="33"/>
  <c r="I77" i="33" s="1"/>
  <c r="AL36" i="33"/>
  <c r="C61" i="33"/>
  <c r="AQ21" i="33"/>
  <c r="E61" i="33" s="1"/>
  <c r="AJ20" i="33"/>
  <c r="AK39" i="33"/>
  <c r="J76" i="33"/>
  <c r="AF36" i="33"/>
  <c r="M76" i="33" s="1"/>
  <c r="AN35" i="33"/>
  <c r="F71" i="33"/>
  <c r="AD31" i="33"/>
  <c r="I71" i="33" s="1"/>
  <c r="AL30" i="33"/>
  <c r="AM30" i="33" s="1"/>
  <c r="F70" i="33"/>
  <c r="AS30" i="33"/>
  <c r="H70" i="33" s="1"/>
  <c r="AD30" i="33"/>
  <c r="I70" i="33" s="1"/>
  <c r="AR30" i="33"/>
  <c r="G70" i="33" s="1"/>
  <c r="AL29" i="33"/>
  <c r="AD27" i="33"/>
  <c r="I67" i="33" s="1"/>
  <c r="F67" i="33"/>
  <c r="AL26" i="33"/>
  <c r="AM26" i="33" s="1"/>
  <c r="AS26" i="33" s="1"/>
  <c r="H66" i="33" s="1"/>
  <c r="F65" i="33"/>
  <c r="AD25" i="33"/>
  <c r="I65" i="33" s="1"/>
  <c r="AR42" i="33"/>
  <c r="G82" i="33" s="1"/>
  <c r="AD42" i="33"/>
  <c r="I82" i="33" s="1"/>
  <c r="AS42" i="33"/>
  <c r="H82" i="33" s="1"/>
  <c r="F82" i="33"/>
  <c r="AL41" i="33"/>
  <c r="AM41" i="33" s="1"/>
  <c r="AS41" i="33" s="1"/>
  <c r="H81" i="33" s="1"/>
  <c r="AK27" i="33"/>
  <c r="AK28" i="33"/>
  <c r="AK30" i="33"/>
  <c r="AK31" i="33"/>
  <c r="AA19" i="33"/>
  <c r="AE19" i="33" s="1"/>
  <c r="C56" i="33"/>
  <c r="AJ15" i="33"/>
  <c r="AK15" i="33" s="1"/>
  <c r="AP15" i="33" s="1"/>
  <c r="D55" i="33" s="1"/>
  <c r="AK35" i="33"/>
  <c r="AK37" i="33"/>
  <c r="J73" i="33"/>
  <c r="AF33" i="33"/>
  <c r="M73" i="33" s="1"/>
  <c r="AN32" i="33"/>
  <c r="AF38" i="33"/>
  <c r="M78" i="33" s="1"/>
  <c r="J78" i="33"/>
  <c r="AN37" i="33"/>
  <c r="J77" i="33"/>
  <c r="AF37" i="33"/>
  <c r="M77" i="33" s="1"/>
  <c r="AN36" i="33"/>
  <c r="AK40" i="33"/>
  <c r="C55" i="33"/>
  <c r="AQ15" i="33"/>
  <c r="E55" i="33" s="1"/>
  <c r="AJ14" i="33"/>
  <c r="C53" i="33"/>
  <c r="AJ12" i="33"/>
  <c r="C51" i="33"/>
  <c r="AJ10" i="33"/>
  <c r="C50" i="33"/>
  <c r="AJ9" i="33"/>
  <c r="C47" i="33"/>
  <c r="AA24" i="33"/>
  <c r="AE24" i="33" s="1"/>
  <c r="AA7" i="33"/>
  <c r="AE7" i="33" s="1"/>
  <c r="AA8" i="33"/>
  <c r="AE8" i="33" s="1"/>
  <c r="AA10" i="33"/>
  <c r="AE10" i="33" s="1"/>
  <c r="AA9" i="33"/>
  <c r="AE9" i="33" s="1"/>
  <c r="AA11" i="33"/>
  <c r="AE11" i="33" s="1"/>
  <c r="AA12" i="33"/>
  <c r="AE12" i="33" s="1"/>
  <c r="AA13" i="33"/>
  <c r="AE13" i="33" s="1"/>
  <c r="AA14" i="33"/>
  <c r="AE14" i="33" s="1"/>
  <c r="AA15" i="33"/>
  <c r="AE15" i="33" s="1"/>
  <c r="AA16" i="33"/>
  <c r="AE16" i="33" s="1"/>
  <c r="AA17" i="33"/>
  <c r="AE17" i="33" s="1"/>
  <c r="J72" i="33"/>
  <c r="AF32" i="33"/>
  <c r="M72" i="33" s="1"/>
  <c r="AN31" i="33"/>
  <c r="J68" i="33"/>
  <c r="AF28" i="33"/>
  <c r="M68" i="33" s="1"/>
  <c r="AN27" i="33"/>
  <c r="AF30" i="33"/>
  <c r="M70" i="33" s="1"/>
  <c r="J70" i="33"/>
  <c r="AN29" i="33"/>
  <c r="J66" i="33"/>
  <c r="AF26" i="33"/>
  <c r="M66" i="33" s="1"/>
  <c r="AN25" i="33"/>
  <c r="AT42" i="33"/>
  <c r="K82" i="33" s="1"/>
  <c r="AF42" i="33"/>
  <c r="M82" i="33" s="1"/>
  <c r="J82" i="33"/>
  <c r="AU42" i="33"/>
  <c r="L82" i="33" s="1"/>
  <c r="AN41" i="33"/>
  <c r="AO41" i="33" s="1"/>
  <c r="AU41" i="33" s="1"/>
  <c r="L81" i="33" s="1"/>
  <c r="J76" i="32"/>
  <c r="AF36" i="32"/>
  <c r="M76" i="32" s="1"/>
  <c r="AN35" i="32"/>
  <c r="C60" i="32"/>
  <c r="AJ19" i="32"/>
  <c r="F78" i="32"/>
  <c r="AD38" i="32"/>
  <c r="I78" i="32" s="1"/>
  <c r="AL37" i="32"/>
  <c r="C73" i="32"/>
  <c r="AJ32" i="32"/>
  <c r="C66" i="32"/>
  <c r="AJ25" i="32"/>
  <c r="C82" i="32"/>
  <c r="AP42" i="32"/>
  <c r="D82" i="32" s="1"/>
  <c r="AQ42" i="32"/>
  <c r="E82" i="32" s="1"/>
  <c r="AJ41" i="32"/>
  <c r="AK41" i="32" s="1"/>
  <c r="AP41" i="32" s="1"/>
  <c r="D81" i="32" s="1"/>
  <c r="C80" i="32"/>
  <c r="AJ39" i="32"/>
  <c r="C57" i="32"/>
  <c r="AJ16" i="32"/>
  <c r="AN24" i="32"/>
  <c r="AL24" i="32"/>
  <c r="W24" i="32"/>
  <c r="AB24" i="32" s="1"/>
  <c r="Z24" i="32"/>
  <c r="X24" i="32"/>
  <c r="W7" i="32"/>
  <c r="AB7" i="32" s="1"/>
  <c r="W8" i="32"/>
  <c r="AB8" i="32" s="1"/>
  <c r="W9" i="32"/>
  <c r="AB9" i="32" s="1"/>
  <c r="W11" i="32"/>
  <c r="AB11" i="32" s="1"/>
  <c r="W10" i="32"/>
  <c r="AB10" i="32" s="1"/>
  <c r="W12" i="32"/>
  <c r="AB12" i="32" s="1"/>
  <c r="W13" i="32"/>
  <c r="AB13" i="32" s="1"/>
  <c r="W15" i="32"/>
  <c r="AB15" i="32" s="1"/>
  <c r="W14" i="32"/>
  <c r="AB14" i="32" s="1"/>
  <c r="F79" i="32"/>
  <c r="AD39" i="32"/>
  <c r="I79" i="32" s="1"/>
  <c r="AL38" i="32"/>
  <c r="W21" i="32"/>
  <c r="AB21" i="32" s="1"/>
  <c r="C77" i="32"/>
  <c r="AJ36" i="32"/>
  <c r="C81" i="32"/>
  <c r="AQ41" i="32"/>
  <c r="E81" i="32" s="1"/>
  <c r="AJ40" i="32"/>
  <c r="AK40" i="32" s="1"/>
  <c r="AP40" i="32" s="1"/>
  <c r="D80" i="32" s="1"/>
  <c r="AA41" i="32"/>
  <c r="AE41" i="32" s="1"/>
  <c r="AA39" i="32"/>
  <c r="AE39" i="32" s="1"/>
  <c r="AA33" i="32"/>
  <c r="AE33" i="32" s="1"/>
  <c r="AA35" i="32"/>
  <c r="AE35" i="32" s="1"/>
  <c r="AA34" i="32"/>
  <c r="AE34" i="32" s="1"/>
  <c r="AA37" i="32"/>
  <c r="AE37" i="32" s="1"/>
  <c r="F80" i="32"/>
  <c r="AD40" i="32"/>
  <c r="I80" i="32" s="1"/>
  <c r="AL39" i="32"/>
  <c r="C58" i="32"/>
  <c r="AJ17" i="32"/>
  <c r="C71" i="32"/>
  <c r="AJ30" i="32"/>
  <c r="C68" i="32"/>
  <c r="AJ27" i="32"/>
  <c r="AA42" i="32"/>
  <c r="AE42" i="32" s="1"/>
  <c r="AA26" i="32"/>
  <c r="AE26" i="32" s="1"/>
  <c r="AA25" i="32"/>
  <c r="AE25" i="32" s="1"/>
  <c r="AA27" i="32"/>
  <c r="AE27" i="32" s="1"/>
  <c r="AA28" i="32"/>
  <c r="AE28" i="32" s="1"/>
  <c r="AA29" i="32"/>
  <c r="AE29" i="32" s="1"/>
  <c r="AA30" i="32"/>
  <c r="AE30" i="32" s="1"/>
  <c r="AA31" i="32"/>
  <c r="AE31" i="32" s="1"/>
  <c r="AA32" i="32"/>
  <c r="AE32" i="32" s="1"/>
  <c r="F77" i="32"/>
  <c r="AD37" i="32"/>
  <c r="I77" i="32" s="1"/>
  <c r="AL36" i="32"/>
  <c r="C70" i="32"/>
  <c r="AJ29" i="32"/>
  <c r="C72" i="32"/>
  <c r="AJ31" i="32"/>
  <c r="C69" i="32"/>
  <c r="AJ28" i="32"/>
  <c r="C67" i="32"/>
  <c r="AJ26" i="32"/>
  <c r="C65" i="32"/>
  <c r="Y42" i="32"/>
  <c r="AC42" i="32" s="1"/>
  <c r="Y25" i="32"/>
  <c r="AC25" i="32" s="1"/>
  <c r="Y27" i="32"/>
  <c r="AC27" i="32" s="1"/>
  <c r="Y26" i="32"/>
  <c r="AC26" i="32" s="1"/>
  <c r="Y28" i="32"/>
  <c r="AC28" i="32" s="1"/>
  <c r="Y30" i="32"/>
  <c r="AC30" i="32" s="1"/>
  <c r="Y29" i="32"/>
  <c r="AC29" i="32" s="1"/>
  <c r="Y31" i="32"/>
  <c r="AC31" i="32" s="1"/>
  <c r="Y33" i="32"/>
  <c r="AC33" i="32" s="1"/>
  <c r="Y32" i="32"/>
  <c r="AC32" i="32" s="1"/>
  <c r="Y34" i="32"/>
  <c r="AC34" i="32" s="1"/>
  <c r="AA38" i="32"/>
  <c r="AE38" i="32" s="1"/>
  <c r="AA40" i="32"/>
  <c r="AE40" i="32" s="1"/>
  <c r="C75" i="32"/>
  <c r="AJ34" i="32"/>
  <c r="AK34" i="32" s="1"/>
  <c r="W23" i="32"/>
  <c r="AB23" i="32" s="1"/>
  <c r="Z23" i="32"/>
  <c r="X23" i="32"/>
  <c r="Y35" i="32"/>
  <c r="AC35" i="32" s="1"/>
  <c r="W16" i="32"/>
  <c r="AB16" i="32" s="1"/>
  <c r="C76" i="32"/>
  <c r="AJ35" i="32"/>
  <c r="Y41" i="32"/>
  <c r="AC41" i="32" s="1"/>
  <c r="Y36" i="32"/>
  <c r="AC36" i="32" s="1"/>
  <c r="AK33" i="32"/>
  <c r="AP33" i="32" s="1"/>
  <c r="D73" i="32" s="1"/>
  <c r="AK38" i="32"/>
  <c r="W19" i="32"/>
  <c r="AB19" i="32" s="1"/>
  <c r="Y22" i="32"/>
  <c r="AC22" i="32" s="1"/>
  <c r="Y19" i="32"/>
  <c r="AC19" i="32" s="1"/>
  <c r="W22" i="32"/>
  <c r="AB22" i="32" s="1"/>
  <c r="C77" i="31"/>
  <c r="AJ36" i="31"/>
  <c r="AN24" i="31"/>
  <c r="AL24" i="31"/>
  <c r="W24" i="31"/>
  <c r="AB24" i="31" s="1"/>
  <c r="Z24" i="31"/>
  <c r="X24" i="31"/>
  <c r="W8" i="31"/>
  <c r="AB8" i="31" s="1"/>
  <c r="W7" i="31"/>
  <c r="AB7" i="31" s="1"/>
  <c r="W9" i="31"/>
  <c r="AB9" i="31" s="1"/>
  <c r="W11" i="31"/>
  <c r="AB11" i="31" s="1"/>
  <c r="W10" i="31"/>
  <c r="AB10" i="31" s="1"/>
  <c r="W13" i="31"/>
  <c r="AB13" i="31" s="1"/>
  <c r="W14" i="31"/>
  <c r="AB14" i="31" s="1"/>
  <c r="W12" i="31"/>
  <c r="AB12" i="31" s="1"/>
  <c r="W15" i="31"/>
  <c r="AB15" i="31" s="1"/>
  <c r="W17" i="31"/>
  <c r="AB17" i="31" s="1"/>
  <c r="C74" i="31"/>
  <c r="AJ33" i="31"/>
  <c r="C78" i="31"/>
  <c r="AJ37" i="31"/>
  <c r="W19" i="31"/>
  <c r="AB19" i="31" s="1"/>
  <c r="W20" i="31"/>
  <c r="AB20" i="31" s="1"/>
  <c r="AA22" i="31"/>
  <c r="AE22" i="31" s="1"/>
  <c r="AA19" i="31"/>
  <c r="AE19" i="31" s="1"/>
  <c r="C73" i="31"/>
  <c r="AJ32" i="31"/>
  <c r="Z41" i="31"/>
  <c r="X41" i="31"/>
  <c r="Y41" i="31" s="1"/>
  <c r="AC41" i="31" s="1"/>
  <c r="W41" i="31"/>
  <c r="AB41" i="31" s="1"/>
  <c r="W36" i="31"/>
  <c r="AB36" i="31" s="1"/>
  <c r="W39" i="31"/>
  <c r="AB39" i="31" s="1"/>
  <c r="W23" i="31"/>
  <c r="AB23" i="31" s="1"/>
  <c r="Z23" i="31"/>
  <c r="X23" i="31"/>
  <c r="W21" i="31"/>
  <c r="AB21" i="31" s="1"/>
  <c r="W35" i="31"/>
  <c r="AB35" i="31" s="1"/>
  <c r="Y36" i="31"/>
  <c r="AC36" i="31" s="1"/>
  <c r="Y39" i="31"/>
  <c r="AC39" i="31" s="1"/>
  <c r="W18" i="31"/>
  <c r="AB18" i="31" s="1"/>
  <c r="W16" i="31"/>
  <c r="AB16" i="31" s="1"/>
  <c r="W22" i="31"/>
  <c r="AB22" i="31" s="1"/>
  <c r="W40" i="31"/>
  <c r="AB40" i="31" s="1"/>
  <c r="AN42" i="31"/>
  <c r="AL42" i="31"/>
  <c r="Z42" i="31"/>
  <c r="X42" i="31"/>
  <c r="W42" i="31"/>
  <c r="AB42" i="31" s="1"/>
  <c r="W25" i="31"/>
  <c r="AB25" i="31" s="1"/>
  <c r="W27" i="31"/>
  <c r="AB27" i="31" s="1"/>
  <c r="W28" i="31"/>
  <c r="AB28" i="31" s="1"/>
  <c r="W26" i="31"/>
  <c r="AB26" i="31" s="1"/>
  <c r="W29" i="31"/>
  <c r="AB29" i="31" s="1"/>
  <c r="W31" i="31"/>
  <c r="AB31" i="31" s="1"/>
  <c r="W30" i="31"/>
  <c r="AB30" i="31" s="1"/>
  <c r="W32" i="31"/>
  <c r="AB32" i="31" s="1"/>
  <c r="Y21" i="31"/>
  <c r="AC21" i="31" s="1"/>
  <c r="V41" i="30"/>
  <c r="U42" i="30"/>
  <c r="V42" i="30" s="1"/>
  <c r="Z40" i="30"/>
  <c r="X40" i="30"/>
  <c r="W33" i="30"/>
  <c r="AB33" i="30" s="1"/>
  <c r="W36" i="30"/>
  <c r="AB36" i="30" s="1"/>
  <c r="W37" i="30"/>
  <c r="AB37" i="30" s="1"/>
  <c r="Z21" i="30"/>
  <c r="X21" i="30"/>
  <c r="W34" i="30"/>
  <c r="AB34" i="30" s="1"/>
  <c r="U23" i="30"/>
  <c r="V22" i="30"/>
  <c r="U23" i="29"/>
  <c r="V22" i="29"/>
  <c r="V40" i="29"/>
  <c r="U41" i="29"/>
  <c r="Z21" i="29"/>
  <c r="X21" i="29"/>
  <c r="Z39" i="29"/>
  <c r="X39" i="29"/>
  <c r="Z20" i="28"/>
  <c r="X20" i="28"/>
  <c r="Z38" i="28"/>
  <c r="X38" i="28"/>
  <c r="U22" i="28"/>
  <c r="V21" i="28"/>
  <c r="V39" i="28"/>
  <c r="U40" i="28"/>
  <c r="Z19" i="27"/>
  <c r="X19" i="27"/>
  <c r="Z37" i="27"/>
  <c r="X37" i="27"/>
  <c r="U21" i="27"/>
  <c r="V20" i="27"/>
  <c r="V38" i="27"/>
  <c r="U39" i="27"/>
  <c r="Z17" i="26"/>
  <c r="X17" i="26"/>
  <c r="V37" i="26"/>
  <c r="U38" i="26"/>
  <c r="Z36" i="26"/>
  <c r="X36" i="26"/>
  <c r="U19" i="26"/>
  <c r="V18" i="26"/>
  <c r="U19" i="25"/>
  <c r="V18" i="25"/>
  <c r="Z35" i="25"/>
  <c r="X35" i="25"/>
  <c r="Z17" i="25"/>
  <c r="X17" i="25"/>
  <c r="U37" i="25"/>
  <c r="V36" i="25"/>
  <c r="U35" i="24"/>
  <c r="V34" i="24"/>
  <c r="Z16" i="24"/>
  <c r="X16" i="24"/>
  <c r="X33" i="24"/>
  <c r="Z33" i="24"/>
  <c r="U18" i="24"/>
  <c r="V17" i="24"/>
  <c r="V34" i="23"/>
  <c r="U35" i="23"/>
  <c r="U17" i="23"/>
  <c r="V16" i="23"/>
  <c r="Z33" i="23"/>
  <c r="X33" i="23"/>
  <c r="Z15" i="23"/>
  <c r="X15" i="23"/>
  <c r="U16" i="22"/>
  <c r="V15" i="22"/>
  <c r="U34" i="22"/>
  <c r="V33" i="22"/>
  <c r="Z14" i="22"/>
  <c r="X14" i="22"/>
  <c r="Z32" i="22"/>
  <c r="X32" i="22"/>
  <c r="V31" i="21"/>
  <c r="U32" i="21"/>
  <c r="Z30" i="21"/>
  <c r="X30" i="21"/>
  <c r="U13" i="21"/>
  <c r="V12" i="21"/>
  <c r="X11" i="21"/>
  <c r="Z11" i="21"/>
  <c r="V29" i="20"/>
  <c r="U30" i="20"/>
  <c r="U12" i="20"/>
  <c r="V11" i="20"/>
  <c r="Z28" i="20"/>
  <c r="X28" i="20"/>
  <c r="Z10" i="20"/>
  <c r="X10" i="20"/>
  <c r="AS10" i="35" l="1"/>
  <c r="H50" i="35" s="1"/>
  <c r="AR10" i="35"/>
  <c r="G50" i="35" s="1"/>
  <c r="AU19" i="35"/>
  <c r="L59" i="35" s="1"/>
  <c r="AT19" i="35"/>
  <c r="K59" i="35" s="1"/>
  <c r="AU11" i="35"/>
  <c r="L51" i="35" s="1"/>
  <c r="AT11" i="35"/>
  <c r="K51" i="35" s="1"/>
  <c r="AS18" i="35"/>
  <c r="H58" i="35" s="1"/>
  <c r="AR18" i="35"/>
  <c r="G58" i="35" s="1"/>
  <c r="AR9" i="35"/>
  <c r="G49" i="35" s="1"/>
  <c r="AS9" i="35"/>
  <c r="H49" i="35" s="1"/>
  <c r="AR19" i="35"/>
  <c r="G59" i="35" s="1"/>
  <c r="AS19" i="35"/>
  <c r="H59" i="35" s="1"/>
  <c r="AT10" i="35"/>
  <c r="K50" i="35" s="1"/>
  <c r="AU10" i="35"/>
  <c r="L50" i="35" s="1"/>
  <c r="AU17" i="35"/>
  <c r="L57" i="35" s="1"/>
  <c r="AT17" i="35"/>
  <c r="K57" i="35" s="1"/>
  <c r="AS16" i="35"/>
  <c r="H56" i="35" s="1"/>
  <c r="AR16" i="35"/>
  <c r="G56" i="35" s="1"/>
  <c r="AR8" i="35"/>
  <c r="G48" i="35" s="1"/>
  <c r="AS8" i="35"/>
  <c r="H48" i="35" s="1"/>
  <c r="AT13" i="35"/>
  <c r="K53" i="35" s="1"/>
  <c r="AU13" i="35"/>
  <c r="L53" i="35" s="1"/>
  <c r="AS14" i="35"/>
  <c r="H54" i="35" s="1"/>
  <c r="AR14" i="35"/>
  <c r="G54" i="35" s="1"/>
  <c r="AS7" i="35"/>
  <c r="H47" i="35" s="1"/>
  <c r="AR7" i="35"/>
  <c r="G47" i="35" s="1"/>
  <c r="AU12" i="35"/>
  <c r="L52" i="35" s="1"/>
  <c r="AT12" i="35"/>
  <c r="K52" i="35" s="1"/>
  <c r="AR13" i="35"/>
  <c r="G53" i="35" s="1"/>
  <c r="AS13" i="35"/>
  <c r="H53" i="35" s="1"/>
  <c r="AU18" i="35"/>
  <c r="L58" i="35" s="1"/>
  <c r="AT18" i="35"/>
  <c r="K58" i="35" s="1"/>
  <c r="AT16" i="35"/>
  <c r="K56" i="35" s="1"/>
  <c r="AU16" i="35"/>
  <c r="L56" i="35" s="1"/>
  <c r="AT7" i="35"/>
  <c r="K47" i="35" s="1"/>
  <c r="AU7" i="35"/>
  <c r="L47" i="35" s="1"/>
  <c r="AR15" i="35"/>
  <c r="G55" i="35" s="1"/>
  <c r="AS15" i="35"/>
  <c r="H55" i="35" s="1"/>
  <c r="AU20" i="35"/>
  <c r="L60" i="35" s="1"/>
  <c r="AT20" i="35"/>
  <c r="K60" i="35" s="1"/>
  <c r="AT14" i="35"/>
  <c r="K54" i="35" s="1"/>
  <c r="AU14" i="35"/>
  <c r="L54" i="35" s="1"/>
  <c r="AU8" i="35"/>
  <c r="L48" i="35" s="1"/>
  <c r="AT8" i="35"/>
  <c r="K48" i="35" s="1"/>
  <c r="AR11" i="35"/>
  <c r="G51" i="35" s="1"/>
  <c r="AS11" i="35"/>
  <c r="H51" i="35" s="1"/>
  <c r="AR22" i="35"/>
  <c r="G62" i="35" s="1"/>
  <c r="AS22" i="35"/>
  <c r="H62" i="35" s="1"/>
  <c r="AT15" i="35"/>
  <c r="K55" i="35" s="1"/>
  <c r="AU15" i="35"/>
  <c r="L55" i="35" s="1"/>
  <c r="AS20" i="35"/>
  <c r="H60" i="35" s="1"/>
  <c r="AR20" i="35"/>
  <c r="G60" i="35" s="1"/>
  <c r="AT22" i="35"/>
  <c r="K62" i="35" s="1"/>
  <c r="AU22" i="35"/>
  <c r="L62" i="35" s="1"/>
  <c r="AR12" i="35"/>
  <c r="G52" i="35" s="1"/>
  <c r="AS12" i="35"/>
  <c r="H52" i="35" s="1"/>
  <c r="AU9" i="35"/>
  <c r="L49" i="35" s="1"/>
  <c r="AT9" i="35"/>
  <c r="K49" i="35" s="1"/>
  <c r="AS13" i="34"/>
  <c r="H53" i="34" s="1"/>
  <c r="AR13" i="34"/>
  <c r="G53" i="34" s="1"/>
  <c r="AS16" i="34"/>
  <c r="H56" i="34" s="1"/>
  <c r="AR16" i="34"/>
  <c r="G56" i="34" s="1"/>
  <c r="AS32" i="34"/>
  <c r="H72" i="34" s="1"/>
  <c r="AR32" i="34"/>
  <c r="G72" i="34" s="1"/>
  <c r="AS25" i="34"/>
  <c r="H65" i="34" s="1"/>
  <c r="AR25" i="34"/>
  <c r="G65" i="34" s="1"/>
  <c r="AS38" i="34"/>
  <c r="H78" i="34" s="1"/>
  <c r="AR38" i="34"/>
  <c r="G78" i="34" s="1"/>
  <c r="AU7" i="34"/>
  <c r="L47" i="34" s="1"/>
  <c r="AT7" i="34"/>
  <c r="K47" i="34" s="1"/>
  <c r="AU29" i="34"/>
  <c r="L69" i="34" s="1"/>
  <c r="AT29" i="34"/>
  <c r="K69" i="34" s="1"/>
  <c r="AU19" i="34"/>
  <c r="L59" i="34" s="1"/>
  <c r="AT19" i="34"/>
  <c r="K59" i="34" s="1"/>
  <c r="AS33" i="34"/>
  <c r="H73" i="34" s="1"/>
  <c r="AR33" i="34"/>
  <c r="G73" i="34" s="1"/>
  <c r="AT10" i="34"/>
  <c r="K50" i="34" s="1"/>
  <c r="AU10" i="34"/>
  <c r="L50" i="34" s="1"/>
  <c r="AU27" i="34"/>
  <c r="L67" i="34" s="1"/>
  <c r="AT27" i="34"/>
  <c r="K67" i="34" s="1"/>
  <c r="AR10" i="34"/>
  <c r="G50" i="34" s="1"/>
  <c r="AS10" i="34"/>
  <c r="H50" i="34" s="1"/>
  <c r="AS14" i="34"/>
  <c r="H54" i="34" s="1"/>
  <c r="AR14" i="34"/>
  <c r="G54" i="34" s="1"/>
  <c r="AS31" i="34"/>
  <c r="H71" i="34" s="1"/>
  <c r="AR31" i="34"/>
  <c r="G71" i="34" s="1"/>
  <c r="AU39" i="34"/>
  <c r="L79" i="34" s="1"/>
  <c r="AT39" i="34"/>
  <c r="K79" i="34" s="1"/>
  <c r="AU40" i="34"/>
  <c r="L80" i="34" s="1"/>
  <c r="AT40" i="34"/>
  <c r="K80" i="34" s="1"/>
  <c r="AU12" i="34"/>
  <c r="L52" i="34" s="1"/>
  <c r="AT12" i="34"/>
  <c r="K52" i="34" s="1"/>
  <c r="AU26" i="34"/>
  <c r="L66" i="34" s="1"/>
  <c r="AT26" i="34"/>
  <c r="K66" i="34" s="1"/>
  <c r="AU36" i="34"/>
  <c r="L76" i="34" s="1"/>
  <c r="AT36" i="34"/>
  <c r="K76" i="34" s="1"/>
  <c r="AU20" i="34"/>
  <c r="L60" i="34" s="1"/>
  <c r="AT20" i="34"/>
  <c r="K60" i="34" s="1"/>
  <c r="AR9" i="34"/>
  <c r="G49" i="34" s="1"/>
  <c r="AS9" i="34"/>
  <c r="H49" i="34" s="1"/>
  <c r="AS28" i="34"/>
  <c r="H68" i="34" s="1"/>
  <c r="AR28" i="34"/>
  <c r="G68" i="34" s="1"/>
  <c r="AU18" i="34"/>
  <c r="L58" i="34" s="1"/>
  <c r="AT18" i="34"/>
  <c r="K58" i="34" s="1"/>
  <c r="AU8" i="34"/>
  <c r="L48" i="34" s="1"/>
  <c r="AT8" i="34"/>
  <c r="K48" i="34" s="1"/>
  <c r="AS7" i="34"/>
  <c r="H47" i="34" s="1"/>
  <c r="AR7" i="34"/>
  <c r="G47" i="34" s="1"/>
  <c r="AS12" i="34"/>
  <c r="H52" i="34" s="1"/>
  <c r="AR12" i="34"/>
  <c r="G52" i="34" s="1"/>
  <c r="AS30" i="34"/>
  <c r="H70" i="34" s="1"/>
  <c r="AR30" i="34"/>
  <c r="G70" i="34" s="1"/>
  <c r="AS36" i="34"/>
  <c r="H76" i="34" s="1"/>
  <c r="AR36" i="34"/>
  <c r="G76" i="34" s="1"/>
  <c r="AS19" i="34"/>
  <c r="H59" i="34" s="1"/>
  <c r="AR19" i="34"/>
  <c r="G59" i="34" s="1"/>
  <c r="AU11" i="34"/>
  <c r="L51" i="34" s="1"/>
  <c r="AT11" i="34"/>
  <c r="K51" i="34" s="1"/>
  <c r="AU33" i="34"/>
  <c r="L73" i="34" s="1"/>
  <c r="AT33" i="34"/>
  <c r="K73" i="34" s="1"/>
  <c r="AR11" i="34"/>
  <c r="G51" i="34" s="1"/>
  <c r="AS11" i="34"/>
  <c r="H51" i="34" s="1"/>
  <c r="AS27" i="34"/>
  <c r="H67" i="34" s="1"/>
  <c r="AR27" i="34"/>
  <c r="G67" i="34" s="1"/>
  <c r="AT14" i="34"/>
  <c r="K54" i="34" s="1"/>
  <c r="AU14" i="34"/>
  <c r="L54" i="34" s="1"/>
  <c r="AU31" i="34"/>
  <c r="L71" i="34" s="1"/>
  <c r="AT31" i="34"/>
  <c r="K71" i="34" s="1"/>
  <c r="AT16" i="34"/>
  <c r="K56" i="34" s="1"/>
  <c r="AU16" i="34"/>
  <c r="L56" i="34" s="1"/>
  <c r="AU15" i="34"/>
  <c r="L55" i="34" s="1"/>
  <c r="AT15" i="34"/>
  <c r="K55" i="34" s="1"/>
  <c r="AR8" i="34"/>
  <c r="G48" i="34" s="1"/>
  <c r="AS8" i="34"/>
  <c r="H48" i="34" s="1"/>
  <c r="AS26" i="34"/>
  <c r="H66" i="34" s="1"/>
  <c r="AR26" i="34"/>
  <c r="G66" i="34" s="1"/>
  <c r="AT9" i="34"/>
  <c r="K49" i="34" s="1"/>
  <c r="AU9" i="34"/>
  <c r="L49" i="34" s="1"/>
  <c r="AU30" i="34"/>
  <c r="L70" i="34" s="1"/>
  <c r="AT30" i="34"/>
  <c r="K70" i="34" s="1"/>
  <c r="AR20" i="34"/>
  <c r="G60" i="34" s="1"/>
  <c r="AS20" i="34"/>
  <c r="H60" i="34" s="1"/>
  <c r="AS35" i="34"/>
  <c r="H75" i="34" s="1"/>
  <c r="AR35" i="34"/>
  <c r="G75" i="34" s="1"/>
  <c r="AS29" i="34"/>
  <c r="H69" i="34" s="1"/>
  <c r="AR29" i="34"/>
  <c r="G69" i="34" s="1"/>
  <c r="AT13" i="34"/>
  <c r="K53" i="34" s="1"/>
  <c r="AU13" i="34"/>
  <c r="L53" i="34" s="1"/>
  <c r="AS34" i="34"/>
  <c r="H74" i="34" s="1"/>
  <c r="AR34" i="34"/>
  <c r="G74" i="34" s="1"/>
  <c r="AO29" i="33"/>
  <c r="AO31" i="33"/>
  <c r="J57" i="33"/>
  <c r="AF17" i="33"/>
  <c r="M57" i="33" s="1"/>
  <c r="AN16" i="33"/>
  <c r="J55" i="33"/>
  <c r="AF15" i="33"/>
  <c r="M55" i="33" s="1"/>
  <c r="AN14" i="33"/>
  <c r="J53" i="33"/>
  <c r="AF13" i="33"/>
  <c r="M53" i="33" s="1"/>
  <c r="AN12" i="33"/>
  <c r="J51" i="33"/>
  <c r="AF11" i="33"/>
  <c r="M51" i="33" s="1"/>
  <c r="AN10" i="33"/>
  <c r="J50" i="33"/>
  <c r="AF10" i="33"/>
  <c r="M50" i="33" s="1"/>
  <c r="AN9" i="33"/>
  <c r="J47" i="33"/>
  <c r="AF7" i="33"/>
  <c r="M47" i="33" s="1"/>
  <c r="AO36" i="33"/>
  <c r="AO32" i="33"/>
  <c r="AP37" i="33"/>
  <c r="D77" i="33" s="1"/>
  <c r="AQ37" i="33"/>
  <c r="E77" i="33" s="1"/>
  <c r="J59" i="33"/>
  <c r="AF19" i="33"/>
  <c r="M59" i="33" s="1"/>
  <c r="AN18" i="33"/>
  <c r="AP30" i="33"/>
  <c r="D70" i="33" s="1"/>
  <c r="AQ30" i="33"/>
  <c r="E70" i="33" s="1"/>
  <c r="AP27" i="33"/>
  <c r="D67" i="33" s="1"/>
  <c r="AQ27" i="33"/>
  <c r="E67" i="33" s="1"/>
  <c r="AP39" i="33"/>
  <c r="D79" i="33" s="1"/>
  <c r="AQ39" i="33"/>
  <c r="E79" i="33" s="1"/>
  <c r="J58" i="33"/>
  <c r="AF18" i="33"/>
  <c r="M58" i="33" s="1"/>
  <c r="AN17" i="33"/>
  <c r="AM39" i="33"/>
  <c r="F60" i="33"/>
  <c r="AD20" i="33"/>
  <c r="I60" i="33" s="1"/>
  <c r="AL19" i="33"/>
  <c r="AQ29" i="33"/>
  <c r="E69" i="33" s="1"/>
  <c r="AP29" i="33"/>
  <c r="D69" i="33" s="1"/>
  <c r="AP26" i="33"/>
  <c r="D66" i="33" s="1"/>
  <c r="AQ26" i="33"/>
  <c r="E66" i="33" s="1"/>
  <c r="AO28" i="33"/>
  <c r="AO39" i="33"/>
  <c r="F54" i="33"/>
  <c r="AD14" i="33"/>
  <c r="I54" i="33" s="1"/>
  <c r="AL13" i="33"/>
  <c r="F51" i="33"/>
  <c r="AD11" i="33"/>
  <c r="I51" i="33" s="1"/>
  <c r="AL10" i="33"/>
  <c r="F49" i="33"/>
  <c r="AD9" i="33"/>
  <c r="I49" i="33" s="1"/>
  <c r="AL8" i="33"/>
  <c r="F48" i="33"/>
  <c r="AD8" i="33"/>
  <c r="I48" i="33" s="1"/>
  <c r="AL7" i="33"/>
  <c r="AK7" i="33"/>
  <c r="AK8" i="33"/>
  <c r="AK11" i="33"/>
  <c r="AK13" i="33"/>
  <c r="AO40" i="33"/>
  <c r="AT41" i="33"/>
  <c r="K81" i="33" s="1"/>
  <c r="AO38" i="33"/>
  <c r="AQ18" i="33"/>
  <c r="E58" i="33" s="1"/>
  <c r="AP18" i="33"/>
  <c r="D58" i="33" s="1"/>
  <c r="AR26" i="33"/>
  <c r="G66" i="33" s="1"/>
  <c r="AM27" i="33"/>
  <c r="AM31" i="33"/>
  <c r="F61" i="33"/>
  <c r="AD21" i="33"/>
  <c r="I61" i="33" s="1"/>
  <c r="AL20" i="33"/>
  <c r="AM38" i="33"/>
  <c r="AO25" i="33"/>
  <c r="AO27" i="33"/>
  <c r="AM35" i="33"/>
  <c r="J56" i="33"/>
  <c r="AF16" i="33"/>
  <c r="M56" i="33" s="1"/>
  <c r="AN15" i="33"/>
  <c r="J54" i="33"/>
  <c r="AF14" i="33"/>
  <c r="M54" i="33" s="1"/>
  <c r="AN13" i="33"/>
  <c r="J52" i="33"/>
  <c r="AF12" i="33"/>
  <c r="M52" i="33" s="1"/>
  <c r="AN11" i="33"/>
  <c r="J49" i="33"/>
  <c r="AF9" i="33"/>
  <c r="M49" i="33" s="1"/>
  <c r="AN8" i="33"/>
  <c r="J48" i="33"/>
  <c r="AF8" i="33"/>
  <c r="M48" i="33" s="1"/>
  <c r="AN7" i="33"/>
  <c r="J64" i="33"/>
  <c r="AT24" i="33"/>
  <c r="K64" i="33" s="1"/>
  <c r="AU24" i="33"/>
  <c r="L64" i="33" s="1"/>
  <c r="AF24" i="33"/>
  <c r="M64" i="33" s="1"/>
  <c r="AN23" i="33"/>
  <c r="AO23" i="33" s="1"/>
  <c r="AT23" i="33" s="1"/>
  <c r="K63" i="33" s="1"/>
  <c r="AK9" i="33"/>
  <c r="AK10" i="33"/>
  <c r="AK12" i="33"/>
  <c r="AK14" i="33"/>
  <c r="AQ40" i="33"/>
  <c r="E80" i="33" s="1"/>
  <c r="AP40" i="33"/>
  <c r="D80" i="33" s="1"/>
  <c r="AO37" i="33"/>
  <c r="AM32" i="33"/>
  <c r="AQ35" i="33"/>
  <c r="E75" i="33" s="1"/>
  <c r="AP35" i="33"/>
  <c r="D75" i="33" s="1"/>
  <c r="AQ31" i="33"/>
  <c r="E71" i="33" s="1"/>
  <c r="AP31" i="33"/>
  <c r="D71" i="33" s="1"/>
  <c r="AQ28" i="33"/>
  <c r="E68" i="33" s="1"/>
  <c r="AP28" i="33"/>
  <c r="D68" i="33" s="1"/>
  <c r="AM29" i="33"/>
  <c r="AO35" i="33"/>
  <c r="AK20" i="33"/>
  <c r="AM36" i="33"/>
  <c r="J63" i="33"/>
  <c r="AF23" i="33"/>
  <c r="M63" i="33" s="1"/>
  <c r="AN22" i="33"/>
  <c r="AR41" i="33"/>
  <c r="G81" i="33" s="1"/>
  <c r="AM37" i="33"/>
  <c r="AR40" i="33"/>
  <c r="G80" i="33" s="1"/>
  <c r="AK16" i="33"/>
  <c r="F56" i="33"/>
  <c r="AD16" i="33"/>
  <c r="I56" i="33" s="1"/>
  <c r="AL15" i="33"/>
  <c r="F55" i="33"/>
  <c r="AD15" i="33"/>
  <c r="I55" i="33" s="1"/>
  <c r="AL14" i="33"/>
  <c r="AQ32" i="33"/>
  <c r="E72" i="33" s="1"/>
  <c r="AP32" i="33"/>
  <c r="D72" i="33" s="1"/>
  <c r="AQ25" i="33"/>
  <c r="E65" i="33" s="1"/>
  <c r="AP25" i="33"/>
  <c r="D65" i="33" s="1"/>
  <c r="AO26" i="33"/>
  <c r="AO30" i="33"/>
  <c r="AP36" i="33"/>
  <c r="D76" i="33" s="1"/>
  <c r="AQ36" i="33"/>
  <c r="E76" i="33" s="1"/>
  <c r="F53" i="33"/>
  <c r="AD13" i="33"/>
  <c r="I53" i="33" s="1"/>
  <c r="AL12" i="33"/>
  <c r="F52" i="33"/>
  <c r="AD12" i="33"/>
  <c r="I52" i="33" s="1"/>
  <c r="AL11" i="33"/>
  <c r="F50" i="33"/>
  <c r="AD10" i="33"/>
  <c r="I50" i="33" s="1"/>
  <c r="AL9" i="33"/>
  <c r="F47" i="33"/>
  <c r="AD7" i="33"/>
  <c r="I47" i="33" s="1"/>
  <c r="F64" i="33"/>
  <c r="AR24" i="33"/>
  <c r="G64" i="33" s="1"/>
  <c r="AS24" i="33"/>
  <c r="H64" i="33" s="1"/>
  <c r="AD24" i="33"/>
  <c r="I64" i="33" s="1"/>
  <c r="AL23" i="33"/>
  <c r="AM23" i="33" s="1"/>
  <c r="AO34" i="33"/>
  <c r="AO33" i="33"/>
  <c r="AM25" i="33"/>
  <c r="AM28" i="33"/>
  <c r="AM33" i="33"/>
  <c r="AK19" i="33"/>
  <c r="AK22" i="33"/>
  <c r="F59" i="33"/>
  <c r="AD19" i="33"/>
  <c r="I59" i="33" s="1"/>
  <c r="AL18" i="33"/>
  <c r="F63" i="33"/>
  <c r="AR23" i="33"/>
  <c r="G63" i="33" s="1"/>
  <c r="AS23" i="33"/>
  <c r="H63" i="33" s="1"/>
  <c r="AD23" i="33"/>
  <c r="I63" i="33" s="1"/>
  <c r="AL22" i="33"/>
  <c r="AM22" i="33" s="1"/>
  <c r="AM34" i="33"/>
  <c r="AM21" i="33"/>
  <c r="AR21" i="33" s="1"/>
  <c r="G61" i="33" s="1"/>
  <c r="C62" i="32"/>
  <c r="AJ21" i="32"/>
  <c r="F62" i="32"/>
  <c r="AD22" i="32"/>
  <c r="I62" i="32" s="1"/>
  <c r="AL21" i="32"/>
  <c r="AQ38" i="32"/>
  <c r="E78" i="32" s="1"/>
  <c r="AP38" i="32"/>
  <c r="D78" i="32" s="1"/>
  <c r="F81" i="32"/>
  <c r="AD41" i="32"/>
  <c r="I81" i="32" s="1"/>
  <c r="AL40" i="32"/>
  <c r="F75" i="32"/>
  <c r="AD35" i="32"/>
  <c r="I75" i="32" s="1"/>
  <c r="AL34" i="32"/>
  <c r="AA23" i="32"/>
  <c r="AE23" i="32" s="1"/>
  <c r="AA21" i="32"/>
  <c r="AE21" i="32" s="1"/>
  <c r="AA15" i="32"/>
  <c r="AE15" i="32" s="1"/>
  <c r="AA16" i="32"/>
  <c r="AE16" i="32" s="1"/>
  <c r="AQ34" i="32"/>
  <c r="E74" i="32" s="1"/>
  <c r="AP34" i="32"/>
  <c r="D74" i="32" s="1"/>
  <c r="J80" i="32"/>
  <c r="AF40" i="32"/>
  <c r="M80" i="32" s="1"/>
  <c r="AN39" i="32"/>
  <c r="AD34" i="32"/>
  <c r="I74" i="32" s="1"/>
  <c r="F74" i="32"/>
  <c r="AL33" i="32"/>
  <c r="F73" i="32"/>
  <c r="AD33" i="32"/>
  <c r="I73" i="32" s="1"/>
  <c r="AL32" i="32"/>
  <c r="F69" i="32"/>
  <c r="AD29" i="32"/>
  <c r="I69" i="32" s="1"/>
  <c r="AL28" i="32"/>
  <c r="F68" i="32"/>
  <c r="AD28" i="32"/>
  <c r="I68" i="32" s="1"/>
  <c r="AL27" i="32"/>
  <c r="AD27" i="32"/>
  <c r="I67" i="32" s="1"/>
  <c r="F67" i="32"/>
  <c r="AL26" i="32"/>
  <c r="AR42" i="32"/>
  <c r="G82" i="32" s="1"/>
  <c r="AD42" i="32"/>
  <c r="I82" i="32" s="1"/>
  <c r="AS42" i="32"/>
  <c r="H82" i="32" s="1"/>
  <c r="F82" i="32"/>
  <c r="AL41" i="32"/>
  <c r="AM41" i="32" s="1"/>
  <c r="AS41" i="32" s="1"/>
  <c r="H81" i="32" s="1"/>
  <c r="AK26" i="32"/>
  <c r="AK28" i="32"/>
  <c r="AK31" i="32"/>
  <c r="AK29" i="32"/>
  <c r="J71" i="32"/>
  <c r="AF31" i="32"/>
  <c r="M71" i="32" s="1"/>
  <c r="AN30" i="32"/>
  <c r="J69" i="32"/>
  <c r="AF29" i="32"/>
  <c r="M69" i="32" s="1"/>
  <c r="AN28" i="32"/>
  <c r="J67" i="32"/>
  <c r="AF27" i="32"/>
  <c r="M67" i="32" s="1"/>
  <c r="AN26" i="32"/>
  <c r="J66" i="32"/>
  <c r="AF26" i="32"/>
  <c r="M66" i="32" s="1"/>
  <c r="AN25" i="32"/>
  <c r="AK27" i="32"/>
  <c r="AK30" i="32"/>
  <c r="AA19" i="32"/>
  <c r="AE19" i="32" s="1"/>
  <c r="AA20" i="32"/>
  <c r="AE20" i="32" s="1"/>
  <c r="AA22" i="32"/>
  <c r="AE22" i="32" s="1"/>
  <c r="J77" i="32"/>
  <c r="AF37" i="32"/>
  <c r="M77" i="32" s="1"/>
  <c r="AN36" i="32"/>
  <c r="J75" i="32"/>
  <c r="AF35" i="32"/>
  <c r="M75" i="32" s="1"/>
  <c r="AN34" i="32"/>
  <c r="J79" i="32"/>
  <c r="AF39" i="32"/>
  <c r="M79" i="32" s="1"/>
  <c r="AN38" i="32"/>
  <c r="AK36" i="32"/>
  <c r="C61" i="32"/>
  <c r="AJ20" i="32"/>
  <c r="C54" i="32"/>
  <c r="AJ13" i="32"/>
  <c r="C53" i="32"/>
  <c r="AJ12" i="32"/>
  <c r="C50" i="32"/>
  <c r="AJ9" i="32"/>
  <c r="C49" i="32"/>
  <c r="AJ8" i="32"/>
  <c r="C47" i="32"/>
  <c r="AA24" i="32"/>
  <c r="AE24" i="32" s="1"/>
  <c r="AA8" i="32"/>
  <c r="AE8" i="32" s="1"/>
  <c r="AA7" i="32"/>
  <c r="AE7" i="32" s="1"/>
  <c r="AA9" i="32"/>
  <c r="AE9" i="32" s="1"/>
  <c r="AA10" i="32"/>
  <c r="AE10" i="32" s="1"/>
  <c r="AA13" i="32"/>
  <c r="AE13" i="32" s="1"/>
  <c r="AA12" i="32"/>
  <c r="AE12" i="32" s="1"/>
  <c r="AA11" i="32"/>
  <c r="AE11" i="32" s="1"/>
  <c r="AA14" i="32"/>
  <c r="AE14" i="32" s="1"/>
  <c r="AK39" i="32"/>
  <c r="AQ40" i="32"/>
  <c r="E80" i="32" s="1"/>
  <c r="AK25" i="32"/>
  <c r="AK32" i="32"/>
  <c r="AQ33" i="32"/>
  <c r="E73" i="32" s="1"/>
  <c r="AM37" i="32"/>
  <c r="F59" i="32"/>
  <c r="AD19" i="32"/>
  <c r="I59" i="32" s="1"/>
  <c r="AL18" i="32"/>
  <c r="C59" i="32"/>
  <c r="AJ18" i="32"/>
  <c r="AK17" i="32" s="1"/>
  <c r="AK37" i="32"/>
  <c r="F76" i="32"/>
  <c r="AD36" i="32"/>
  <c r="I76" i="32" s="1"/>
  <c r="AL35" i="32"/>
  <c r="AM35" i="32" s="1"/>
  <c r="AS35" i="32" s="1"/>
  <c r="H75" i="32" s="1"/>
  <c r="AK35" i="32"/>
  <c r="C56" i="32"/>
  <c r="AJ15" i="32"/>
  <c r="Y23" i="32"/>
  <c r="AC23" i="32" s="1"/>
  <c r="Y17" i="32"/>
  <c r="AC17" i="32" s="1"/>
  <c r="Y15" i="32"/>
  <c r="AC15" i="32" s="1"/>
  <c r="Y18" i="32"/>
  <c r="AC18" i="32" s="1"/>
  <c r="Y20" i="32"/>
  <c r="AC20" i="32" s="1"/>
  <c r="Y21" i="32"/>
  <c r="AC21" i="32" s="1"/>
  <c r="C63" i="32"/>
  <c r="AJ22" i="32"/>
  <c r="AF38" i="32"/>
  <c r="M78" i="32" s="1"/>
  <c r="J78" i="32"/>
  <c r="AN37" i="32"/>
  <c r="F72" i="32"/>
  <c r="AD32" i="32"/>
  <c r="I72" i="32" s="1"/>
  <c r="AL31" i="32"/>
  <c r="AM31" i="32" s="1"/>
  <c r="F71" i="32"/>
  <c r="AS31" i="32"/>
  <c r="H71" i="32" s="1"/>
  <c r="AD31" i="32"/>
  <c r="I71" i="32" s="1"/>
  <c r="AR31" i="32"/>
  <c r="G71" i="32" s="1"/>
  <c r="AL30" i="32"/>
  <c r="F70" i="32"/>
  <c r="AD30" i="32"/>
  <c r="I70" i="32" s="1"/>
  <c r="AL29" i="32"/>
  <c r="AM29" i="32" s="1"/>
  <c r="AS29" i="32" s="1"/>
  <c r="H69" i="32" s="1"/>
  <c r="F66" i="32"/>
  <c r="AD26" i="32"/>
  <c r="I66" i="32" s="1"/>
  <c r="AL25" i="32"/>
  <c r="F65" i="32"/>
  <c r="AD25" i="32"/>
  <c r="I65" i="32" s="1"/>
  <c r="J72" i="32"/>
  <c r="AF32" i="32"/>
  <c r="M72" i="32" s="1"/>
  <c r="AN31" i="32"/>
  <c r="AF30" i="32"/>
  <c r="M70" i="32" s="1"/>
  <c r="J70" i="32"/>
  <c r="AN29" i="32"/>
  <c r="J68" i="32"/>
  <c r="AF28" i="32"/>
  <c r="M68" i="32" s="1"/>
  <c r="AN27" i="32"/>
  <c r="J65" i="32"/>
  <c r="AF25" i="32"/>
  <c r="M65" i="32" s="1"/>
  <c r="AT42" i="32"/>
  <c r="K82" i="32" s="1"/>
  <c r="AF42" i="32"/>
  <c r="M82" i="32" s="1"/>
  <c r="J82" i="32"/>
  <c r="AU42" i="32"/>
  <c r="L82" i="32" s="1"/>
  <c r="AN41" i="32"/>
  <c r="AO41" i="32" s="1"/>
  <c r="AA17" i="32"/>
  <c r="AE17" i="32" s="1"/>
  <c r="AA18" i="32"/>
  <c r="AE18" i="32" s="1"/>
  <c r="AM39" i="32"/>
  <c r="J74" i="32"/>
  <c r="AF34" i="32"/>
  <c r="M74" i="32" s="1"/>
  <c r="AN33" i="32"/>
  <c r="J73" i="32"/>
  <c r="AF33" i="32"/>
  <c r="M73" i="32" s="1"/>
  <c r="AN32" i="32"/>
  <c r="AO32" i="32" s="1"/>
  <c r="AU32" i="32" s="1"/>
  <c r="L72" i="32" s="1"/>
  <c r="J81" i="32"/>
  <c r="AU41" i="32"/>
  <c r="L81" i="32" s="1"/>
  <c r="AT41" i="32"/>
  <c r="K81" i="32" s="1"/>
  <c r="AF41" i="32"/>
  <c r="M81" i="32" s="1"/>
  <c r="AN40" i="32"/>
  <c r="AO40" i="32" s="1"/>
  <c r="AU40" i="32" s="1"/>
  <c r="L80" i="32" s="1"/>
  <c r="AM38" i="32"/>
  <c r="C55" i="32"/>
  <c r="AJ14" i="32"/>
  <c r="C52" i="32"/>
  <c r="AJ11" i="32"/>
  <c r="C51" i="32"/>
  <c r="AJ10" i="32"/>
  <c r="C48" i="32"/>
  <c r="AJ7" i="32"/>
  <c r="Y24" i="32"/>
  <c r="AC24" i="32" s="1"/>
  <c r="Y7" i="32"/>
  <c r="AC7" i="32" s="1"/>
  <c r="Y8" i="32"/>
  <c r="AC8" i="32" s="1"/>
  <c r="Y9" i="32"/>
  <c r="AC9" i="32" s="1"/>
  <c r="Y10" i="32"/>
  <c r="AC10" i="32" s="1"/>
  <c r="Y11" i="32"/>
  <c r="AC11" i="32" s="1"/>
  <c r="Y12" i="32"/>
  <c r="AC12" i="32" s="1"/>
  <c r="Y13" i="32"/>
  <c r="AC13" i="32" s="1"/>
  <c r="Y16" i="32"/>
  <c r="AC16" i="32" s="1"/>
  <c r="Y14" i="32"/>
  <c r="AC14" i="32" s="1"/>
  <c r="AP24" i="32"/>
  <c r="D64" i="32" s="1"/>
  <c r="C64" i="32"/>
  <c r="AQ24" i="32"/>
  <c r="E64" i="32" s="1"/>
  <c r="AJ23" i="32"/>
  <c r="AK23" i="32" s="1"/>
  <c r="AQ23" i="32" s="1"/>
  <c r="E63" i="32" s="1"/>
  <c r="AO35" i="32"/>
  <c r="AU35" i="32" s="1"/>
  <c r="L75" i="32" s="1"/>
  <c r="F61" i="31"/>
  <c r="AD21" i="31"/>
  <c r="I61" i="31" s="1"/>
  <c r="AL20" i="31"/>
  <c r="C72" i="31"/>
  <c r="AJ31" i="31"/>
  <c r="C71" i="31"/>
  <c r="AJ30" i="31"/>
  <c r="C66" i="31"/>
  <c r="AJ25" i="31"/>
  <c r="C67" i="31"/>
  <c r="AJ26" i="31"/>
  <c r="C82" i="31"/>
  <c r="AP42" i="31"/>
  <c r="D82" i="31" s="1"/>
  <c r="AQ42" i="31"/>
  <c r="E82" i="31" s="1"/>
  <c r="AJ41" i="31"/>
  <c r="AK41" i="31" s="1"/>
  <c r="AA42" i="31"/>
  <c r="AE42" i="31" s="1"/>
  <c r="AA25" i="31"/>
  <c r="AE25" i="31" s="1"/>
  <c r="AA27" i="31"/>
  <c r="AE27" i="31" s="1"/>
  <c r="AA26" i="31"/>
  <c r="AE26" i="31" s="1"/>
  <c r="AA28" i="31"/>
  <c r="AE28" i="31" s="1"/>
  <c r="AA29" i="31"/>
  <c r="AE29" i="31" s="1"/>
  <c r="AA30" i="31"/>
  <c r="AE30" i="31" s="1"/>
  <c r="AA31" i="31"/>
  <c r="AE31" i="31" s="1"/>
  <c r="AA32" i="31"/>
  <c r="AE32" i="31" s="1"/>
  <c r="AA33" i="31"/>
  <c r="AE33" i="31" s="1"/>
  <c r="AA35" i="31"/>
  <c r="AE35" i="31" s="1"/>
  <c r="AA34" i="31"/>
  <c r="AE34" i="31" s="1"/>
  <c r="AA40" i="31"/>
  <c r="AE40" i="31" s="1"/>
  <c r="C62" i="31"/>
  <c r="AJ21" i="31"/>
  <c r="C56" i="31"/>
  <c r="AJ15" i="31"/>
  <c r="F79" i="31"/>
  <c r="AD39" i="31"/>
  <c r="I79" i="31" s="1"/>
  <c r="AL38" i="31"/>
  <c r="F76" i="31"/>
  <c r="AD36" i="31"/>
  <c r="I76" i="31" s="1"/>
  <c r="AL35" i="31"/>
  <c r="C75" i="31"/>
  <c r="AJ34" i="31"/>
  <c r="Y23" i="31"/>
  <c r="AC23" i="31" s="1"/>
  <c r="Y16" i="31"/>
  <c r="AC16" i="31" s="1"/>
  <c r="Y19" i="31"/>
  <c r="AC19" i="31" s="1"/>
  <c r="Y17" i="31"/>
  <c r="AC17" i="31" s="1"/>
  <c r="Y20" i="31"/>
  <c r="AC20" i="31" s="1"/>
  <c r="C63" i="31"/>
  <c r="AJ22" i="31"/>
  <c r="C76" i="31"/>
  <c r="AJ35" i="31"/>
  <c r="F81" i="31"/>
  <c r="AD41" i="31"/>
  <c r="I81" i="31" s="1"/>
  <c r="AL40" i="31"/>
  <c r="Y35" i="31"/>
  <c r="AC35" i="31" s="1"/>
  <c r="Y40" i="31"/>
  <c r="AC40" i="31" s="1"/>
  <c r="J59" i="31"/>
  <c r="AF19" i="31"/>
  <c r="M59" i="31" s="1"/>
  <c r="AN18" i="31"/>
  <c r="J62" i="31"/>
  <c r="AF22" i="31"/>
  <c r="M62" i="31" s="1"/>
  <c r="AN21" i="31"/>
  <c r="C59" i="31"/>
  <c r="AJ18" i="31"/>
  <c r="C55" i="31"/>
  <c r="AJ14" i="31"/>
  <c r="C54" i="31"/>
  <c r="AJ13" i="31"/>
  <c r="C50" i="31"/>
  <c r="AJ9" i="31"/>
  <c r="C49" i="31"/>
  <c r="AJ8" i="31"/>
  <c r="C48" i="31"/>
  <c r="AJ7" i="31"/>
  <c r="AA24" i="31"/>
  <c r="AE24" i="31" s="1"/>
  <c r="AA7" i="31"/>
  <c r="AE7" i="31" s="1"/>
  <c r="AA8" i="31"/>
  <c r="AE8" i="31" s="1"/>
  <c r="AA9" i="31"/>
  <c r="AE9" i="31" s="1"/>
  <c r="AA10" i="31"/>
  <c r="AE10" i="31" s="1"/>
  <c r="AA11" i="31"/>
  <c r="AE11" i="31" s="1"/>
  <c r="AA12" i="31"/>
  <c r="AE12" i="31" s="1"/>
  <c r="AA13" i="31"/>
  <c r="AE13" i="31" s="1"/>
  <c r="AA16" i="31"/>
  <c r="AE16" i="31" s="1"/>
  <c r="AA15" i="31"/>
  <c r="AE15" i="31" s="1"/>
  <c r="AA14" i="31"/>
  <c r="AE14" i="31" s="1"/>
  <c r="Y18" i="31"/>
  <c r="AC18" i="31" s="1"/>
  <c r="C70" i="31"/>
  <c r="AJ29" i="31"/>
  <c r="C69" i="31"/>
  <c r="AJ28" i="31"/>
  <c r="C68" i="31"/>
  <c r="AJ27" i="31"/>
  <c r="C65" i="31"/>
  <c r="Y42" i="31"/>
  <c r="AC42" i="31" s="1"/>
  <c r="Y25" i="31"/>
  <c r="AC25" i="31" s="1"/>
  <c r="Y26" i="31"/>
  <c r="AC26" i="31" s="1"/>
  <c r="Y28" i="31"/>
  <c r="AC28" i="31" s="1"/>
  <c r="Y27" i="31"/>
  <c r="AC27" i="31" s="1"/>
  <c r="Y29" i="31"/>
  <c r="AC29" i="31" s="1"/>
  <c r="Y30" i="31"/>
  <c r="AC30" i="31" s="1"/>
  <c r="Y31" i="31"/>
  <c r="AC31" i="31" s="1"/>
  <c r="Y32" i="31"/>
  <c r="AC32" i="31" s="1"/>
  <c r="Y33" i="31"/>
  <c r="AC33" i="31" s="1"/>
  <c r="Y34" i="31"/>
  <c r="AC34" i="31" s="1"/>
  <c r="AA37" i="31"/>
  <c r="AE37" i="31" s="1"/>
  <c r="AA36" i="31"/>
  <c r="AE36" i="31" s="1"/>
  <c r="AA38" i="31"/>
  <c r="AE38" i="31" s="1"/>
  <c r="C80" i="31"/>
  <c r="AQ40" i="31"/>
  <c r="E80" i="31" s="1"/>
  <c r="AJ39" i="31"/>
  <c r="AK39" i="31" s="1"/>
  <c r="AQ39" i="31" s="1"/>
  <c r="E79" i="31" s="1"/>
  <c r="Y22" i="31"/>
  <c r="AC22" i="31" s="1"/>
  <c r="C58" i="31"/>
  <c r="AJ17" i="31"/>
  <c r="Y37" i="31"/>
  <c r="AC37" i="31" s="1"/>
  <c r="AA17" i="31"/>
  <c r="AE17" i="31" s="1"/>
  <c r="C61" i="31"/>
  <c r="AJ20" i="31"/>
  <c r="AA23" i="31"/>
  <c r="AE23" i="31" s="1"/>
  <c r="AA21" i="31"/>
  <c r="AE21" i="31" s="1"/>
  <c r="C79" i="31"/>
  <c r="AP39" i="31"/>
  <c r="D79" i="31" s="1"/>
  <c r="AJ38" i="31"/>
  <c r="C81" i="31"/>
  <c r="AQ41" i="31"/>
  <c r="E81" i="31" s="1"/>
  <c r="AP41" i="31"/>
  <c r="D81" i="31" s="1"/>
  <c r="AJ40" i="31"/>
  <c r="AK40" i="31" s="1"/>
  <c r="AP40" i="31" s="1"/>
  <c r="D80" i="31" s="1"/>
  <c r="AA41" i="31"/>
  <c r="AE41" i="31" s="1"/>
  <c r="AA39" i="31"/>
  <c r="AE39" i="31" s="1"/>
  <c r="Y38" i="31"/>
  <c r="AC38" i="31" s="1"/>
  <c r="AA18" i="31"/>
  <c r="AE18" i="31" s="1"/>
  <c r="AA20" i="31"/>
  <c r="AE20" i="31" s="1"/>
  <c r="C60" i="31"/>
  <c r="AJ19" i="31"/>
  <c r="AK37" i="31"/>
  <c r="C57" i="31"/>
  <c r="AJ16" i="31"/>
  <c r="C52" i="31"/>
  <c r="AJ11" i="31"/>
  <c r="C53" i="31"/>
  <c r="AJ12" i="31"/>
  <c r="C51" i="31"/>
  <c r="AJ10" i="31"/>
  <c r="C47" i="31"/>
  <c r="Y24" i="31"/>
  <c r="AC24" i="31" s="1"/>
  <c r="Y8" i="31"/>
  <c r="AC8" i="31" s="1"/>
  <c r="Y7" i="31"/>
  <c r="AC7" i="31" s="1"/>
  <c r="Y9" i="31"/>
  <c r="AC9" i="31" s="1"/>
  <c r="Y10" i="31"/>
  <c r="AC10" i="31" s="1"/>
  <c r="Y11" i="31"/>
  <c r="AC11" i="31" s="1"/>
  <c r="Y12" i="31"/>
  <c r="AC12" i="31" s="1"/>
  <c r="Y13" i="31"/>
  <c r="AC13" i="31" s="1"/>
  <c r="Y14" i="31"/>
  <c r="AC14" i="31" s="1"/>
  <c r="Y15" i="31"/>
  <c r="AC15" i="31" s="1"/>
  <c r="AP24" i="31"/>
  <c r="D64" i="31" s="1"/>
  <c r="C64" i="31"/>
  <c r="AQ24" i="31"/>
  <c r="E64" i="31" s="1"/>
  <c r="AJ23" i="31"/>
  <c r="AK23" i="31" s="1"/>
  <c r="AP23" i="31" s="1"/>
  <c r="D63" i="31" s="1"/>
  <c r="Z22" i="30"/>
  <c r="X22" i="30"/>
  <c r="C74" i="30"/>
  <c r="AJ33" i="30"/>
  <c r="C77" i="30"/>
  <c r="AJ36" i="30"/>
  <c r="C76" i="30"/>
  <c r="AJ35" i="30"/>
  <c r="C73" i="30"/>
  <c r="AJ32" i="30"/>
  <c r="Z41" i="30"/>
  <c r="X41" i="30"/>
  <c r="W41" i="30"/>
  <c r="AB41" i="30" s="1"/>
  <c r="U24" i="30"/>
  <c r="V24" i="30" s="1"/>
  <c r="V23" i="30"/>
  <c r="Y35" i="30"/>
  <c r="AC35" i="30" s="1"/>
  <c r="W39" i="30"/>
  <c r="AB39" i="30" s="1"/>
  <c r="W35" i="30"/>
  <c r="AB35" i="30" s="1"/>
  <c r="Y39" i="30"/>
  <c r="AC39" i="30" s="1"/>
  <c r="W38" i="30"/>
  <c r="AB38" i="30" s="1"/>
  <c r="W40" i="30"/>
  <c r="AB40" i="30" s="1"/>
  <c r="AN42" i="30"/>
  <c r="AL42" i="30"/>
  <c r="Z42" i="30"/>
  <c r="X42" i="30"/>
  <c r="W42" i="30"/>
  <c r="AB42" i="30" s="1"/>
  <c r="W25" i="30"/>
  <c r="AB25" i="30" s="1"/>
  <c r="W26" i="30"/>
  <c r="AB26" i="30" s="1"/>
  <c r="W27" i="30"/>
  <c r="AB27" i="30" s="1"/>
  <c r="W28" i="30"/>
  <c r="AB28" i="30" s="1"/>
  <c r="W30" i="30"/>
  <c r="AB30" i="30" s="1"/>
  <c r="W31" i="30"/>
  <c r="AB31" i="30" s="1"/>
  <c r="W29" i="30"/>
  <c r="AB29" i="30" s="1"/>
  <c r="W32" i="30"/>
  <c r="AB32" i="30" s="1"/>
  <c r="Z40" i="29"/>
  <c r="X40" i="29"/>
  <c r="X22" i="29"/>
  <c r="Z22" i="29"/>
  <c r="V23" i="29"/>
  <c r="U24" i="29"/>
  <c r="V24" i="29" s="1"/>
  <c r="W21" i="29"/>
  <c r="AB21" i="29" s="1"/>
  <c r="V41" i="29"/>
  <c r="U42" i="29"/>
  <c r="V42" i="29" s="1"/>
  <c r="W34" i="29" s="1"/>
  <c r="AB34" i="29" s="1"/>
  <c r="Z21" i="28"/>
  <c r="X21" i="28"/>
  <c r="V40" i="28"/>
  <c r="U41" i="28"/>
  <c r="Z39" i="28"/>
  <c r="X39" i="28"/>
  <c r="U23" i="28"/>
  <c r="V22" i="28"/>
  <c r="Z38" i="27"/>
  <c r="X38" i="27"/>
  <c r="Z20" i="27"/>
  <c r="X20" i="27"/>
  <c r="V39" i="27"/>
  <c r="U40" i="27"/>
  <c r="U22" i="27"/>
  <c r="V21" i="27"/>
  <c r="U20" i="26"/>
  <c r="V19" i="26"/>
  <c r="V38" i="26"/>
  <c r="U39" i="26"/>
  <c r="Z18" i="26"/>
  <c r="X18" i="26"/>
  <c r="Z37" i="26"/>
  <c r="X37" i="26"/>
  <c r="Z36" i="25"/>
  <c r="X36" i="25"/>
  <c r="U38" i="25"/>
  <c r="V37" i="25"/>
  <c r="U20" i="25"/>
  <c r="V19" i="25"/>
  <c r="Z18" i="25"/>
  <c r="X18" i="25"/>
  <c r="U19" i="24"/>
  <c r="V18" i="24"/>
  <c r="Z34" i="24"/>
  <c r="X34" i="24"/>
  <c r="Z17" i="24"/>
  <c r="X17" i="24"/>
  <c r="U36" i="24"/>
  <c r="V35" i="24"/>
  <c r="U18" i="23"/>
  <c r="V17" i="23"/>
  <c r="Z16" i="23"/>
  <c r="X16" i="23"/>
  <c r="V35" i="23"/>
  <c r="U36" i="23"/>
  <c r="Z34" i="23"/>
  <c r="X34" i="23"/>
  <c r="U17" i="22"/>
  <c r="V16" i="22"/>
  <c r="Z33" i="22"/>
  <c r="X33" i="22"/>
  <c r="U35" i="22"/>
  <c r="V34" i="22"/>
  <c r="Z15" i="22"/>
  <c r="X15" i="22"/>
  <c r="U14" i="21"/>
  <c r="V13" i="21"/>
  <c r="Z31" i="21"/>
  <c r="X31" i="21"/>
  <c r="Z12" i="21"/>
  <c r="X12" i="21"/>
  <c r="V32" i="21"/>
  <c r="U33" i="21"/>
  <c r="Z11" i="20"/>
  <c r="X11" i="20"/>
  <c r="V12" i="20"/>
  <c r="U13" i="20"/>
  <c r="V30" i="20"/>
  <c r="U31" i="20"/>
  <c r="Z29" i="20"/>
  <c r="X29" i="20"/>
  <c r="AS22" i="33" l="1"/>
  <c r="H62" i="33" s="1"/>
  <c r="AR22" i="33"/>
  <c r="G62" i="33" s="1"/>
  <c r="AQ22" i="33"/>
  <c r="E62" i="33" s="1"/>
  <c r="AP22" i="33"/>
  <c r="D62" i="33" s="1"/>
  <c r="AS33" i="33"/>
  <c r="H73" i="33" s="1"/>
  <c r="AR33" i="33"/>
  <c r="G73" i="33" s="1"/>
  <c r="AS25" i="33"/>
  <c r="H65" i="33" s="1"/>
  <c r="AR25" i="33"/>
  <c r="G65" i="33" s="1"/>
  <c r="AU34" i="33"/>
  <c r="L74" i="33" s="1"/>
  <c r="AT34" i="33"/>
  <c r="K74" i="33" s="1"/>
  <c r="AM9" i="33"/>
  <c r="AM12" i="33"/>
  <c r="AU26" i="33"/>
  <c r="L66" i="33" s="1"/>
  <c r="AT26" i="33"/>
  <c r="K66" i="33" s="1"/>
  <c r="AM15" i="33"/>
  <c r="AS36" i="33"/>
  <c r="H76" i="33" s="1"/>
  <c r="AR36" i="33"/>
  <c r="G76" i="33" s="1"/>
  <c r="AU35" i="33"/>
  <c r="L75" i="33" s="1"/>
  <c r="AT35" i="33"/>
  <c r="K75" i="33" s="1"/>
  <c r="AS32" i="33"/>
  <c r="H72" i="33" s="1"/>
  <c r="AR32" i="33"/>
  <c r="G72" i="33" s="1"/>
  <c r="AQ14" i="33"/>
  <c r="E54" i="33" s="1"/>
  <c r="AP14" i="33"/>
  <c r="D54" i="33" s="1"/>
  <c r="AP10" i="33"/>
  <c r="D50" i="33" s="1"/>
  <c r="AQ10" i="33"/>
  <c r="E50" i="33" s="1"/>
  <c r="AO8" i="33"/>
  <c r="AO13" i="33"/>
  <c r="AS35" i="33"/>
  <c r="H75" i="33" s="1"/>
  <c r="AR35" i="33"/>
  <c r="G75" i="33" s="1"/>
  <c r="AU25" i="33"/>
  <c r="L65" i="33" s="1"/>
  <c r="AT25" i="33"/>
  <c r="K65" i="33" s="1"/>
  <c r="AO20" i="33"/>
  <c r="AM20" i="33"/>
  <c r="AS21" i="33"/>
  <c r="H61" i="33" s="1"/>
  <c r="AS31" i="33"/>
  <c r="H71" i="33" s="1"/>
  <c r="AR31" i="33"/>
  <c r="G71" i="33" s="1"/>
  <c r="AU38" i="33"/>
  <c r="L78" i="33" s="1"/>
  <c r="AT38" i="33"/>
  <c r="K78" i="33" s="1"/>
  <c r="AU40" i="33"/>
  <c r="L80" i="33" s="1"/>
  <c r="AT40" i="33"/>
  <c r="K80" i="33" s="1"/>
  <c r="AP11" i="33"/>
  <c r="D51" i="33" s="1"/>
  <c r="AQ11" i="33"/>
  <c r="E51" i="33" s="1"/>
  <c r="AP7" i="33"/>
  <c r="D47" i="33" s="1"/>
  <c r="AQ7" i="33"/>
  <c r="E47" i="33" s="1"/>
  <c r="AM8" i="33"/>
  <c r="AM13" i="33"/>
  <c r="AU28" i="33"/>
  <c r="L68" i="33" s="1"/>
  <c r="AT28" i="33"/>
  <c r="K68" i="33" s="1"/>
  <c r="AS39" i="33"/>
  <c r="H79" i="33" s="1"/>
  <c r="AR39" i="33"/>
  <c r="G79" i="33" s="1"/>
  <c r="AO18" i="33"/>
  <c r="AU36" i="33"/>
  <c r="L76" i="33" s="1"/>
  <c r="AT36" i="33"/>
  <c r="K76" i="33" s="1"/>
  <c r="AO10" i="33"/>
  <c r="AO14" i="33"/>
  <c r="AU31" i="33"/>
  <c r="L71" i="33" s="1"/>
  <c r="AT31" i="33"/>
  <c r="K71" i="33" s="1"/>
  <c r="AM17" i="33"/>
  <c r="AS34" i="33"/>
  <c r="H74" i="33" s="1"/>
  <c r="AR34" i="33"/>
  <c r="G74" i="33" s="1"/>
  <c r="AM18" i="33"/>
  <c r="AQ19" i="33"/>
  <c r="E59" i="33" s="1"/>
  <c r="AP19" i="33"/>
  <c r="D59" i="33" s="1"/>
  <c r="AS28" i="33"/>
  <c r="H68" i="33" s="1"/>
  <c r="AR28" i="33"/>
  <c r="G68" i="33" s="1"/>
  <c r="AU33" i="33"/>
  <c r="L73" i="33" s="1"/>
  <c r="AT33" i="33"/>
  <c r="K73" i="33" s="1"/>
  <c r="AM11" i="33"/>
  <c r="AT30" i="33"/>
  <c r="K70" i="33" s="1"/>
  <c r="AU30" i="33"/>
  <c r="L70" i="33" s="1"/>
  <c r="AM14" i="33"/>
  <c r="AQ16" i="33"/>
  <c r="E56" i="33" s="1"/>
  <c r="AP16" i="33"/>
  <c r="D56" i="33" s="1"/>
  <c r="AS37" i="33"/>
  <c r="H77" i="33" s="1"/>
  <c r="AR37" i="33"/>
  <c r="G77" i="33" s="1"/>
  <c r="AO22" i="33"/>
  <c r="AU23" i="33"/>
  <c r="L63" i="33" s="1"/>
  <c r="AP20" i="33"/>
  <c r="D60" i="33" s="1"/>
  <c r="AQ20" i="33"/>
  <c r="E60" i="33" s="1"/>
  <c r="AS29" i="33"/>
  <c r="H69" i="33" s="1"/>
  <c r="AR29" i="33"/>
  <c r="G69" i="33" s="1"/>
  <c r="AU37" i="33"/>
  <c r="L77" i="33" s="1"/>
  <c r="AT37" i="33"/>
  <c r="K77" i="33" s="1"/>
  <c r="AP12" i="33"/>
  <c r="D52" i="33" s="1"/>
  <c r="AQ12" i="33"/>
  <c r="E52" i="33" s="1"/>
  <c r="AQ9" i="33"/>
  <c r="E49" i="33" s="1"/>
  <c r="AP9" i="33"/>
  <c r="D49" i="33" s="1"/>
  <c r="AO7" i="33"/>
  <c r="AO11" i="33"/>
  <c r="AO15" i="33"/>
  <c r="AU27" i="33"/>
  <c r="L67" i="33" s="1"/>
  <c r="AT27" i="33"/>
  <c r="K67" i="33" s="1"/>
  <c r="AM16" i="33"/>
  <c r="AS38" i="33"/>
  <c r="H78" i="33" s="1"/>
  <c r="AR38" i="33"/>
  <c r="G78" i="33" s="1"/>
  <c r="AO19" i="33"/>
  <c r="AS27" i="33"/>
  <c r="H67" i="33" s="1"/>
  <c r="AR27" i="33"/>
  <c r="G67" i="33" s="1"/>
  <c r="AO21" i="33"/>
  <c r="AP13" i="33"/>
  <c r="D53" i="33" s="1"/>
  <c r="AQ13" i="33"/>
  <c r="E53" i="33" s="1"/>
  <c r="AQ8" i="33"/>
  <c r="E48" i="33" s="1"/>
  <c r="AP8" i="33"/>
  <c r="D48" i="33" s="1"/>
  <c r="AM7" i="33"/>
  <c r="AM10" i="33"/>
  <c r="AU39" i="33"/>
  <c r="L79" i="33" s="1"/>
  <c r="AT39" i="33"/>
  <c r="K79" i="33" s="1"/>
  <c r="AM19" i="33"/>
  <c r="AO17" i="33"/>
  <c r="AU32" i="33"/>
  <c r="L72" i="33" s="1"/>
  <c r="AT32" i="33"/>
  <c r="K72" i="33" s="1"/>
  <c r="AO9" i="33"/>
  <c r="AO12" i="33"/>
  <c r="AO16" i="33"/>
  <c r="AU29" i="33"/>
  <c r="L69" i="33" s="1"/>
  <c r="AT29" i="33"/>
  <c r="K69" i="33" s="1"/>
  <c r="AQ17" i="32"/>
  <c r="E57" i="32" s="1"/>
  <c r="AP17" i="32"/>
  <c r="D57" i="32" s="1"/>
  <c r="F54" i="32"/>
  <c r="AD14" i="32"/>
  <c r="I54" i="32" s="1"/>
  <c r="AL13" i="32"/>
  <c r="F53" i="32"/>
  <c r="AD13" i="32"/>
  <c r="I53" i="32" s="1"/>
  <c r="AL12" i="32"/>
  <c r="F49" i="32"/>
  <c r="AD9" i="32"/>
  <c r="I49" i="32" s="1"/>
  <c r="AL8" i="32"/>
  <c r="F47" i="32"/>
  <c r="AD7" i="32"/>
  <c r="I47" i="32" s="1"/>
  <c r="AK7" i="32"/>
  <c r="AK10" i="32"/>
  <c r="AK11" i="32"/>
  <c r="AK14" i="32"/>
  <c r="AS38" i="32"/>
  <c r="H78" i="32" s="1"/>
  <c r="AR38" i="32"/>
  <c r="G78" i="32" s="1"/>
  <c r="AS39" i="32"/>
  <c r="H79" i="32" s="1"/>
  <c r="AR39" i="32"/>
  <c r="G79" i="32" s="1"/>
  <c r="J57" i="32"/>
  <c r="AF17" i="32"/>
  <c r="M57" i="32" s="1"/>
  <c r="AN16" i="32"/>
  <c r="AO27" i="32"/>
  <c r="AO31" i="32"/>
  <c r="AK22" i="32"/>
  <c r="AP23" i="32"/>
  <c r="D63" i="32" s="1"/>
  <c r="F61" i="32"/>
  <c r="AD21" i="32"/>
  <c r="I61" i="32" s="1"/>
  <c r="AL20" i="32"/>
  <c r="F58" i="32"/>
  <c r="AD18" i="32"/>
  <c r="I58" i="32" s="1"/>
  <c r="AL17" i="32"/>
  <c r="F57" i="32"/>
  <c r="AD17" i="32"/>
  <c r="I57" i="32" s="1"/>
  <c r="AL16" i="32"/>
  <c r="AK15" i="32"/>
  <c r="AQ35" i="32"/>
  <c r="E75" i="32" s="1"/>
  <c r="AP35" i="32"/>
  <c r="D75" i="32" s="1"/>
  <c r="AP37" i="32"/>
  <c r="D77" i="32" s="1"/>
  <c r="AQ37" i="32"/>
  <c r="E77" i="32" s="1"/>
  <c r="AS37" i="32"/>
  <c r="H77" i="32" s="1"/>
  <c r="AR37" i="32"/>
  <c r="G77" i="32" s="1"/>
  <c r="AP32" i="32"/>
  <c r="D72" i="32" s="1"/>
  <c r="AQ32" i="32"/>
  <c r="E72" i="32" s="1"/>
  <c r="AK16" i="32"/>
  <c r="J51" i="32"/>
  <c r="AF11" i="32"/>
  <c r="M51" i="32" s="1"/>
  <c r="AN10" i="32"/>
  <c r="J53" i="32"/>
  <c r="AF13" i="32"/>
  <c r="M53" i="32" s="1"/>
  <c r="AN12" i="32"/>
  <c r="J49" i="32"/>
  <c r="AF9" i="32"/>
  <c r="M49" i="32" s="1"/>
  <c r="AN8" i="32"/>
  <c r="J48" i="32"/>
  <c r="AF8" i="32"/>
  <c r="M48" i="32" s="1"/>
  <c r="AN7" i="32"/>
  <c r="AO38" i="32"/>
  <c r="AT35" i="32"/>
  <c r="K75" i="32" s="1"/>
  <c r="AO36" i="32"/>
  <c r="J60" i="32"/>
  <c r="AF20" i="32"/>
  <c r="M60" i="32" s="1"/>
  <c r="AN19" i="32"/>
  <c r="AP27" i="32"/>
  <c r="D67" i="32" s="1"/>
  <c r="AQ27" i="32"/>
  <c r="E67" i="32" s="1"/>
  <c r="AO26" i="32"/>
  <c r="AO30" i="32"/>
  <c r="AP29" i="32"/>
  <c r="D69" i="32" s="1"/>
  <c r="AQ29" i="32"/>
  <c r="E69" i="32" s="1"/>
  <c r="AP28" i="32"/>
  <c r="D68" i="32" s="1"/>
  <c r="AQ28" i="32"/>
  <c r="E68" i="32" s="1"/>
  <c r="AM27" i="32"/>
  <c r="AR29" i="32"/>
  <c r="G69" i="32" s="1"/>
  <c r="AM32" i="32"/>
  <c r="AO39" i="32"/>
  <c r="J55" i="32"/>
  <c r="AF15" i="32"/>
  <c r="M55" i="32" s="1"/>
  <c r="AN14" i="32"/>
  <c r="J63" i="32"/>
  <c r="AF23" i="32"/>
  <c r="M63" i="32" s="1"/>
  <c r="AN22" i="32"/>
  <c r="AR35" i="32"/>
  <c r="G75" i="32" s="1"/>
  <c r="AM40" i="32"/>
  <c r="AK21" i="32"/>
  <c r="F51" i="32"/>
  <c r="AD11" i="32"/>
  <c r="I51" i="32" s="1"/>
  <c r="AL10" i="32"/>
  <c r="AK19" i="32"/>
  <c r="F56" i="32"/>
  <c r="AD16" i="32"/>
  <c r="I56" i="32" s="1"/>
  <c r="AL15" i="32"/>
  <c r="F52" i="32"/>
  <c r="AD12" i="32"/>
  <c r="I52" i="32" s="1"/>
  <c r="AL11" i="32"/>
  <c r="F50" i="32"/>
  <c r="AD10" i="32"/>
  <c r="I50" i="32" s="1"/>
  <c r="AL9" i="32"/>
  <c r="F48" i="32"/>
  <c r="AD8" i="32"/>
  <c r="I48" i="32" s="1"/>
  <c r="AL7" i="32"/>
  <c r="F64" i="32"/>
  <c r="AR24" i="32"/>
  <c r="G64" i="32" s="1"/>
  <c r="AS24" i="32"/>
  <c r="H64" i="32" s="1"/>
  <c r="AD24" i="32"/>
  <c r="I64" i="32" s="1"/>
  <c r="AL23" i="32"/>
  <c r="AM23" i="32" s="1"/>
  <c r="AO33" i="32"/>
  <c r="J58" i="32"/>
  <c r="AF18" i="32"/>
  <c r="M58" i="32" s="1"/>
  <c r="AN17" i="32"/>
  <c r="AO29" i="32"/>
  <c r="AT32" i="32"/>
  <c r="K72" i="32" s="1"/>
  <c r="AM25" i="32"/>
  <c r="AM30" i="32"/>
  <c r="AO37" i="32"/>
  <c r="F60" i="32"/>
  <c r="AD20" i="32"/>
  <c r="I60" i="32" s="1"/>
  <c r="AL19" i="32"/>
  <c r="F55" i="32"/>
  <c r="AD15" i="32"/>
  <c r="I55" i="32" s="1"/>
  <c r="AL14" i="32"/>
  <c r="AM14" i="32" s="1"/>
  <c r="AS14" i="32" s="1"/>
  <c r="H54" i="32" s="1"/>
  <c r="F63" i="32"/>
  <c r="AR23" i="32"/>
  <c r="G63" i="32" s="1"/>
  <c r="AS23" i="32"/>
  <c r="H63" i="32" s="1"/>
  <c r="AD23" i="32"/>
  <c r="I63" i="32" s="1"/>
  <c r="AL22" i="32"/>
  <c r="AM22" i="32" s="1"/>
  <c r="AK18" i="32"/>
  <c r="AM18" i="32"/>
  <c r="AR18" i="32" s="1"/>
  <c r="G58" i="32" s="1"/>
  <c r="AP25" i="32"/>
  <c r="D65" i="32" s="1"/>
  <c r="AQ25" i="32"/>
  <c r="E65" i="32" s="1"/>
  <c r="AQ39" i="32"/>
  <c r="E79" i="32" s="1"/>
  <c r="AP39" i="32"/>
  <c r="D79" i="32" s="1"/>
  <c r="J54" i="32"/>
  <c r="AF14" i="32"/>
  <c r="M54" i="32" s="1"/>
  <c r="AN13" i="32"/>
  <c r="J52" i="32"/>
  <c r="AF12" i="32"/>
  <c r="M52" i="32" s="1"/>
  <c r="AN11" i="32"/>
  <c r="J50" i="32"/>
  <c r="AF10" i="32"/>
  <c r="M50" i="32" s="1"/>
  <c r="AN9" i="32"/>
  <c r="J47" i="32"/>
  <c r="AF7" i="32"/>
  <c r="M47" i="32" s="1"/>
  <c r="J64" i="32"/>
  <c r="AT24" i="32"/>
  <c r="K64" i="32" s="1"/>
  <c r="AU24" i="32"/>
  <c r="L64" i="32" s="1"/>
  <c r="AF24" i="32"/>
  <c r="M64" i="32" s="1"/>
  <c r="AN23" i="32"/>
  <c r="AO23" i="32" s="1"/>
  <c r="AT23" i="32" s="1"/>
  <c r="K63" i="32" s="1"/>
  <c r="AK8" i="32"/>
  <c r="AK9" i="32"/>
  <c r="AK12" i="32"/>
  <c r="AK13" i="32"/>
  <c r="AK20" i="32"/>
  <c r="AQ36" i="32"/>
  <c r="E76" i="32" s="1"/>
  <c r="AP36" i="32"/>
  <c r="D76" i="32" s="1"/>
  <c r="AO34" i="32"/>
  <c r="J62" i="32"/>
  <c r="AF22" i="32"/>
  <c r="M62" i="32" s="1"/>
  <c r="AN21" i="32"/>
  <c r="AO21" i="32" s="1"/>
  <c r="AT21" i="32" s="1"/>
  <c r="K61" i="32" s="1"/>
  <c r="J59" i="32"/>
  <c r="AF19" i="32"/>
  <c r="M59" i="32" s="1"/>
  <c r="AN18" i="32"/>
  <c r="AP30" i="32"/>
  <c r="D70" i="32" s="1"/>
  <c r="AQ30" i="32"/>
  <c r="E70" i="32" s="1"/>
  <c r="AO25" i="32"/>
  <c r="AO28" i="32"/>
  <c r="AM36" i="32"/>
  <c r="AP31" i="32"/>
  <c r="D71" i="32" s="1"/>
  <c r="AQ31" i="32"/>
  <c r="E71" i="32" s="1"/>
  <c r="AP26" i="32"/>
  <c r="D66" i="32" s="1"/>
  <c r="AQ26" i="32"/>
  <c r="E66" i="32" s="1"/>
  <c r="AM26" i="32"/>
  <c r="AM28" i="32"/>
  <c r="AM33" i="32"/>
  <c r="AT40" i="32"/>
  <c r="K80" i="32" s="1"/>
  <c r="J56" i="32"/>
  <c r="AF16" i="32"/>
  <c r="M56" i="32" s="1"/>
  <c r="AN15" i="32"/>
  <c r="J61" i="32"/>
  <c r="AU21" i="32"/>
  <c r="L61" i="32" s="1"/>
  <c r="AF21" i="32"/>
  <c r="M61" i="32" s="1"/>
  <c r="AN20" i="32"/>
  <c r="AO20" i="32" s="1"/>
  <c r="AU20" i="32" s="1"/>
  <c r="L60" i="32" s="1"/>
  <c r="AM34" i="32"/>
  <c r="AR41" i="32"/>
  <c r="G81" i="32" s="1"/>
  <c r="AM21" i="32"/>
  <c r="AS21" i="32" s="1"/>
  <c r="H61" i="32" s="1"/>
  <c r="F55" i="31"/>
  <c r="AD15" i="31"/>
  <c r="I55" i="31" s="1"/>
  <c r="AL14" i="31"/>
  <c r="F53" i="31"/>
  <c r="AD13" i="31"/>
  <c r="I53" i="31" s="1"/>
  <c r="AL12" i="31"/>
  <c r="F51" i="31"/>
  <c r="AD11" i="31"/>
  <c r="I51" i="31" s="1"/>
  <c r="AL10" i="31"/>
  <c r="F49" i="31"/>
  <c r="AD9" i="31"/>
  <c r="I49" i="31" s="1"/>
  <c r="AL8" i="31"/>
  <c r="F48" i="31"/>
  <c r="AD8" i="31"/>
  <c r="I48" i="31" s="1"/>
  <c r="AL7" i="31"/>
  <c r="AP37" i="31"/>
  <c r="D77" i="31" s="1"/>
  <c r="AQ37" i="31"/>
  <c r="E77" i="31" s="1"/>
  <c r="J58" i="31"/>
  <c r="AF18" i="31"/>
  <c r="M58" i="31" s="1"/>
  <c r="AN17" i="31"/>
  <c r="F78" i="31"/>
  <c r="AD38" i="31"/>
  <c r="I78" i="31" s="1"/>
  <c r="AL37" i="31"/>
  <c r="J81" i="31"/>
  <c r="AF41" i="31"/>
  <c r="M81" i="31" s="1"/>
  <c r="AN40" i="31"/>
  <c r="J63" i="31"/>
  <c r="AF23" i="31"/>
  <c r="M63" i="31" s="1"/>
  <c r="AN22" i="31"/>
  <c r="F77" i="31"/>
  <c r="AD37" i="31"/>
  <c r="I77" i="31" s="1"/>
  <c r="AL36" i="31"/>
  <c r="AF38" i="31"/>
  <c r="M78" i="31" s="1"/>
  <c r="J78" i="31"/>
  <c r="AN37" i="31"/>
  <c r="J77" i="31"/>
  <c r="AF37" i="31"/>
  <c r="M77" i="31" s="1"/>
  <c r="AN36" i="31"/>
  <c r="F73" i="31"/>
  <c r="AD33" i="31"/>
  <c r="I73" i="31" s="1"/>
  <c r="AL32" i="31"/>
  <c r="F71" i="31"/>
  <c r="AD31" i="31"/>
  <c r="I71" i="31" s="1"/>
  <c r="AL30" i="31"/>
  <c r="F69" i="31"/>
  <c r="AD29" i="31"/>
  <c r="I69" i="31" s="1"/>
  <c r="AL28" i="31"/>
  <c r="F68" i="31"/>
  <c r="AD28" i="31"/>
  <c r="I68" i="31" s="1"/>
  <c r="AL27" i="31"/>
  <c r="F65" i="31"/>
  <c r="AD25" i="31"/>
  <c r="I65" i="31" s="1"/>
  <c r="AK36" i="31"/>
  <c r="J55" i="31"/>
  <c r="AF15" i="31"/>
  <c r="M55" i="31" s="1"/>
  <c r="AN14" i="31"/>
  <c r="J53" i="31"/>
  <c r="AF13" i="31"/>
  <c r="M53" i="31" s="1"/>
  <c r="AN12" i="31"/>
  <c r="J51" i="31"/>
  <c r="AF11" i="31"/>
  <c r="M51" i="31" s="1"/>
  <c r="AN10" i="31"/>
  <c r="J49" i="31"/>
  <c r="AF9" i="31"/>
  <c r="M49" i="31" s="1"/>
  <c r="AN8" i="31"/>
  <c r="J47" i="31"/>
  <c r="AF7" i="31"/>
  <c r="M47" i="31" s="1"/>
  <c r="AK7" i="31"/>
  <c r="AK8" i="31"/>
  <c r="AK9" i="31"/>
  <c r="AK13" i="31"/>
  <c r="AK14" i="31"/>
  <c r="AK18" i="31"/>
  <c r="F80" i="31"/>
  <c r="AD40" i="31"/>
  <c r="I80" i="31" s="1"/>
  <c r="AL39" i="31"/>
  <c r="AQ23" i="31"/>
  <c r="E63" i="31" s="1"/>
  <c r="F57" i="31"/>
  <c r="AD17" i="31"/>
  <c r="I57" i="31" s="1"/>
  <c r="AL16" i="31"/>
  <c r="F56" i="31"/>
  <c r="AD16" i="31"/>
  <c r="I56" i="31" s="1"/>
  <c r="AL15" i="31"/>
  <c r="AK34" i="31"/>
  <c r="AK15" i="31"/>
  <c r="AK21" i="31"/>
  <c r="J80" i="31"/>
  <c r="AF40" i="31"/>
  <c r="M80" i="31" s="1"/>
  <c r="AN39" i="31"/>
  <c r="J75" i="31"/>
  <c r="AF35" i="31"/>
  <c r="M75" i="31" s="1"/>
  <c r="AN34" i="31"/>
  <c r="J72" i="31"/>
  <c r="AF32" i="31"/>
  <c r="M72" i="31" s="1"/>
  <c r="AN31" i="31"/>
  <c r="AF30" i="31"/>
  <c r="M70" i="31" s="1"/>
  <c r="J70" i="31"/>
  <c r="AN29" i="31"/>
  <c r="J68" i="31"/>
  <c r="AF28" i="31"/>
  <c r="M68" i="31" s="1"/>
  <c r="AN27" i="31"/>
  <c r="J67" i="31"/>
  <c r="AF27" i="31"/>
  <c r="M67" i="31" s="1"/>
  <c r="AN26" i="31"/>
  <c r="AT42" i="31"/>
  <c r="K82" i="31" s="1"/>
  <c r="AF42" i="31"/>
  <c r="M82" i="31" s="1"/>
  <c r="J82" i="31"/>
  <c r="AU42" i="31"/>
  <c r="L82" i="31" s="1"/>
  <c r="AN41" i="31"/>
  <c r="AO41" i="31" s="1"/>
  <c r="AU41" i="31" s="1"/>
  <c r="L81" i="31" s="1"/>
  <c r="F54" i="31"/>
  <c r="AD14" i="31"/>
  <c r="I54" i="31" s="1"/>
  <c r="AL13" i="31"/>
  <c r="F52" i="31"/>
  <c r="AD12" i="31"/>
  <c r="I52" i="31" s="1"/>
  <c r="AL11" i="31"/>
  <c r="F50" i="31"/>
  <c r="AD10" i="31"/>
  <c r="I50" i="31" s="1"/>
  <c r="AL9" i="31"/>
  <c r="F47" i="31"/>
  <c r="AD7" i="31"/>
  <c r="I47" i="31" s="1"/>
  <c r="F64" i="31"/>
  <c r="AR24" i="31"/>
  <c r="G64" i="31" s="1"/>
  <c r="AS24" i="31"/>
  <c r="H64" i="31" s="1"/>
  <c r="AD24" i="31"/>
  <c r="I64" i="31" s="1"/>
  <c r="AL23" i="31"/>
  <c r="AM23" i="31" s="1"/>
  <c r="AS23" i="31" s="1"/>
  <c r="H63" i="31" s="1"/>
  <c r="AK10" i="31"/>
  <c r="AK12" i="31"/>
  <c r="AK11" i="31"/>
  <c r="AK16" i="31"/>
  <c r="AK33" i="31"/>
  <c r="AK19" i="31"/>
  <c r="J60" i="31"/>
  <c r="AF20" i="31"/>
  <c r="M60" i="31" s="1"/>
  <c r="AN19" i="31"/>
  <c r="AK32" i="31"/>
  <c r="J79" i="31"/>
  <c r="AF39" i="31"/>
  <c r="M79" i="31" s="1"/>
  <c r="AN38" i="31"/>
  <c r="AK38" i="31"/>
  <c r="J61" i="31"/>
  <c r="AF21" i="31"/>
  <c r="M61" i="31" s="1"/>
  <c r="AN20" i="31"/>
  <c r="AK20" i="31"/>
  <c r="J57" i="31"/>
  <c r="AF17" i="31"/>
  <c r="M57" i="31" s="1"/>
  <c r="AN16" i="31"/>
  <c r="AK17" i="31"/>
  <c r="F62" i="31"/>
  <c r="AD22" i="31"/>
  <c r="I62" i="31" s="1"/>
  <c r="AL21" i="31"/>
  <c r="J76" i="31"/>
  <c r="AF36" i="31"/>
  <c r="M76" i="31" s="1"/>
  <c r="AN35" i="31"/>
  <c r="AO35" i="31" s="1"/>
  <c r="AU35" i="31" s="1"/>
  <c r="L75" i="31" s="1"/>
  <c r="AD34" i="31"/>
  <c r="I74" i="31" s="1"/>
  <c r="F74" i="31"/>
  <c r="AL33" i="31"/>
  <c r="F72" i="31"/>
  <c r="AD32" i="31"/>
  <c r="I72" i="31" s="1"/>
  <c r="AL31" i="31"/>
  <c r="F70" i="31"/>
  <c r="AD30" i="31"/>
  <c r="I70" i="31" s="1"/>
  <c r="AL29" i="31"/>
  <c r="AD27" i="31"/>
  <c r="I67" i="31" s="1"/>
  <c r="F67" i="31"/>
  <c r="AL26" i="31"/>
  <c r="F66" i="31"/>
  <c r="AD26" i="31"/>
  <c r="I66" i="31" s="1"/>
  <c r="AL25" i="31"/>
  <c r="AR42" i="31"/>
  <c r="G82" i="31" s="1"/>
  <c r="AD42" i="31"/>
  <c r="I82" i="31" s="1"/>
  <c r="AS42" i="31"/>
  <c r="H82" i="31" s="1"/>
  <c r="F82" i="31"/>
  <c r="AL41" i="31"/>
  <c r="AM41" i="31" s="1"/>
  <c r="AK27" i="31"/>
  <c r="AK28" i="31"/>
  <c r="AK29" i="31"/>
  <c r="F58" i="31"/>
  <c r="AD18" i="31"/>
  <c r="I58" i="31" s="1"/>
  <c r="AL17" i="31"/>
  <c r="J54" i="31"/>
  <c r="AF14" i="31"/>
  <c r="M54" i="31" s="1"/>
  <c r="AN13" i="31"/>
  <c r="J56" i="31"/>
  <c r="AF16" i="31"/>
  <c r="M56" i="31" s="1"/>
  <c r="AN15" i="31"/>
  <c r="J52" i="31"/>
  <c r="AF12" i="31"/>
  <c r="M52" i="31" s="1"/>
  <c r="AN11" i="31"/>
  <c r="J50" i="31"/>
  <c r="AF10" i="31"/>
  <c r="M50" i="31" s="1"/>
  <c r="AN9" i="31"/>
  <c r="J48" i="31"/>
  <c r="AF8" i="31"/>
  <c r="M48" i="31" s="1"/>
  <c r="AN7" i="31"/>
  <c r="J64" i="31"/>
  <c r="AT24" i="31"/>
  <c r="K64" i="31" s="1"/>
  <c r="AU24" i="31"/>
  <c r="L64" i="31" s="1"/>
  <c r="AF24" i="31"/>
  <c r="M64" i="31" s="1"/>
  <c r="AN23" i="31"/>
  <c r="AO23" i="31" s="1"/>
  <c r="AT23" i="31" s="1"/>
  <c r="K63" i="31" s="1"/>
  <c r="F75" i="31"/>
  <c r="AD35" i="31"/>
  <c r="I75" i="31" s="1"/>
  <c r="AL34" i="31"/>
  <c r="AM34" i="31" s="1"/>
  <c r="AS34" i="31" s="1"/>
  <c r="H74" i="31" s="1"/>
  <c r="AK35" i="31"/>
  <c r="AK22" i="31"/>
  <c r="F60" i="31"/>
  <c r="AD20" i="31"/>
  <c r="I60" i="31" s="1"/>
  <c r="AL19" i="31"/>
  <c r="F59" i="31"/>
  <c r="AD19" i="31"/>
  <c r="I59" i="31" s="1"/>
  <c r="AL18" i="31"/>
  <c r="AM18" i="31" s="1"/>
  <c r="AR18" i="31" s="1"/>
  <c r="G58" i="31" s="1"/>
  <c r="F63" i="31"/>
  <c r="AR23" i="31"/>
  <c r="G63" i="31" s="1"/>
  <c r="AD23" i="31"/>
  <c r="I63" i="31" s="1"/>
  <c r="AL22" i="31"/>
  <c r="AM38" i="31"/>
  <c r="AS38" i="31" s="1"/>
  <c r="H78" i="31" s="1"/>
  <c r="J74" i="31"/>
  <c r="AF34" i="31"/>
  <c r="M74" i="31" s="1"/>
  <c r="AN33" i="31"/>
  <c r="J73" i="31"/>
  <c r="AF33" i="31"/>
  <c r="M73" i="31" s="1"/>
  <c r="AN32" i="31"/>
  <c r="AO32" i="31" s="1"/>
  <c r="AU32" i="31" s="1"/>
  <c r="L72" i="31" s="1"/>
  <c r="J71" i="31"/>
  <c r="AF31" i="31"/>
  <c r="M71" i="31" s="1"/>
  <c r="AN30" i="31"/>
  <c r="J69" i="31"/>
  <c r="AF29" i="31"/>
  <c r="M69" i="31" s="1"/>
  <c r="AN28" i="31"/>
  <c r="AO28" i="31" s="1"/>
  <c r="AU28" i="31" s="1"/>
  <c r="L68" i="31" s="1"/>
  <c r="J66" i="31"/>
  <c r="AF26" i="31"/>
  <c r="M66" i="31" s="1"/>
  <c r="AN25" i="31"/>
  <c r="J65" i="31"/>
  <c r="AF25" i="31"/>
  <c r="M65" i="31" s="1"/>
  <c r="AK26" i="31"/>
  <c r="AK25" i="31"/>
  <c r="AK30" i="31"/>
  <c r="AK31" i="31"/>
  <c r="AM20" i="31"/>
  <c r="AS20" i="31" s="1"/>
  <c r="H60" i="31" s="1"/>
  <c r="C72" i="30"/>
  <c r="AJ31" i="30"/>
  <c r="C71" i="30"/>
  <c r="AJ30" i="30"/>
  <c r="C68" i="30"/>
  <c r="AJ27" i="30"/>
  <c r="C66" i="30"/>
  <c r="AJ25" i="30"/>
  <c r="C82" i="30"/>
  <c r="AP42" i="30"/>
  <c r="D82" i="30" s="1"/>
  <c r="AQ42" i="30"/>
  <c r="E82" i="30" s="1"/>
  <c r="AJ41" i="30"/>
  <c r="AK41" i="30" s="1"/>
  <c r="AP41" i="30" s="1"/>
  <c r="D81" i="30" s="1"/>
  <c r="AA42" i="30"/>
  <c r="AE42" i="30" s="1"/>
  <c r="AA25" i="30"/>
  <c r="AE25" i="30" s="1"/>
  <c r="AA26" i="30"/>
  <c r="AE26" i="30" s="1"/>
  <c r="AA27" i="30"/>
  <c r="AE27" i="30" s="1"/>
  <c r="AA28" i="30"/>
  <c r="AE28" i="30" s="1"/>
  <c r="AA29" i="30"/>
  <c r="AE29" i="30" s="1"/>
  <c r="AA30" i="30"/>
  <c r="AE30" i="30" s="1"/>
  <c r="AA31" i="30"/>
  <c r="AE31" i="30" s="1"/>
  <c r="AA32" i="30"/>
  <c r="AE32" i="30" s="1"/>
  <c r="AA36" i="30"/>
  <c r="AE36" i="30" s="1"/>
  <c r="AA38" i="30"/>
  <c r="AE38" i="30" s="1"/>
  <c r="C80" i="30"/>
  <c r="AJ39" i="30"/>
  <c r="F79" i="30"/>
  <c r="AD39" i="30"/>
  <c r="I79" i="30" s="1"/>
  <c r="AL38" i="30"/>
  <c r="C75" i="30"/>
  <c r="AJ34" i="30"/>
  <c r="F75" i="30"/>
  <c r="AD35" i="30"/>
  <c r="I75" i="30" s="1"/>
  <c r="AL34" i="30"/>
  <c r="AN24" i="30"/>
  <c r="AL24" i="30"/>
  <c r="W24" i="30"/>
  <c r="AB24" i="30" s="1"/>
  <c r="Z24" i="30"/>
  <c r="X24" i="30"/>
  <c r="W7" i="30"/>
  <c r="AB7" i="30" s="1"/>
  <c r="W8" i="30"/>
  <c r="AB8" i="30" s="1"/>
  <c r="W9" i="30"/>
  <c r="AB9" i="30" s="1"/>
  <c r="W10" i="30"/>
  <c r="AB10" i="30" s="1"/>
  <c r="W12" i="30"/>
  <c r="AB12" i="30" s="1"/>
  <c r="W11" i="30"/>
  <c r="AB11" i="30" s="1"/>
  <c r="W15" i="30"/>
  <c r="AB15" i="30" s="1"/>
  <c r="W13" i="30"/>
  <c r="AB13" i="30" s="1"/>
  <c r="W14" i="30"/>
  <c r="AB14" i="30" s="1"/>
  <c r="Y41" i="30"/>
  <c r="AC41" i="30" s="1"/>
  <c r="Y34" i="30"/>
  <c r="AC34" i="30" s="1"/>
  <c r="Y38" i="30"/>
  <c r="AC38" i="30" s="1"/>
  <c r="Y37" i="30"/>
  <c r="AC37" i="30" s="1"/>
  <c r="W21" i="30"/>
  <c r="AB21" i="30" s="1"/>
  <c r="W20" i="30"/>
  <c r="AB20" i="30" s="1"/>
  <c r="W17" i="30"/>
  <c r="AB17" i="30" s="1"/>
  <c r="AA22" i="30"/>
  <c r="AE22" i="30" s="1"/>
  <c r="C69" i="30"/>
  <c r="AJ28" i="30"/>
  <c r="C70" i="30"/>
  <c r="AJ29" i="30"/>
  <c r="C67" i="30"/>
  <c r="AJ26" i="30"/>
  <c r="C65" i="30"/>
  <c r="Y42" i="30"/>
  <c r="AC42" i="30" s="1"/>
  <c r="Y25" i="30"/>
  <c r="AC25" i="30" s="1"/>
  <c r="Y26" i="30"/>
  <c r="AC26" i="30" s="1"/>
  <c r="Y27" i="30"/>
  <c r="AC27" i="30" s="1"/>
  <c r="Y28" i="30"/>
  <c r="AC28" i="30" s="1"/>
  <c r="Y29" i="30"/>
  <c r="AC29" i="30" s="1"/>
  <c r="Y31" i="30"/>
  <c r="AC31" i="30" s="1"/>
  <c r="Y30" i="30"/>
  <c r="AC30" i="30" s="1"/>
  <c r="Y32" i="30"/>
  <c r="AC32" i="30" s="1"/>
  <c r="Y33" i="30"/>
  <c r="AC33" i="30" s="1"/>
  <c r="Y36" i="30"/>
  <c r="AC36" i="30" s="1"/>
  <c r="AA35" i="30"/>
  <c r="AE35" i="30" s="1"/>
  <c r="AA34" i="30"/>
  <c r="AE34" i="30" s="1"/>
  <c r="AA40" i="30"/>
  <c r="AE40" i="30" s="1"/>
  <c r="C78" i="30"/>
  <c r="AJ37" i="30"/>
  <c r="AA18" i="30"/>
  <c r="AE18" i="30" s="1"/>
  <c r="W16" i="30"/>
  <c r="AB16" i="30" s="1"/>
  <c r="C79" i="30"/>
  <c r="AJ38" i="30"/>
  <c r="W23" i="30"/>
  <c r="AB23" i="30" s="1"/>
  <c r="Z23" i="30"/>
  <c r="X23" i="30"/>
  <c r="C81" i="30"/>
  <c r="AQ41" i="30"/>
  <c r="E81" i="30" s="1"/>
  <c r="AJ40" i="30"/>
  <c r="AK40" i="30" s="1"/>
  <c r="AQ40" i="30" s="1"/>
  <c r="E80" i="30" s="1"/>
  <c r="AA41" i="30"/>
  <c r="AE41" i="30" s="1"/>
  <c r="AA37" i="30"/>
  <c r="AE37" i="30" s="1"/>
  <c r="AA33" i="30"/>
  <c r="AE33" i="30" s="1"/>
  <c r="AA39" i="30"/>
  <c r="AE39" i="30" s="1"/>
  <c r="Y40" i="30"/>
  <c r="AC40" i="30" s="1"/>
  <c r="W18" i="30"/>
  <c r="AB18" i="30" s="1"/>
  <c r="W19" i="30"/>
  <c r="AB19" i="30" s="1"/>
  <c r="Y20" i="30"/>
  <c r="AC20" i="30" s="1"/>
  <c r="W22" i="30"/>
  <c r="AB22" i="30" s="1"/>
  <c r="C74" i="29"/>
  <c r="AJ33" i="29"/>
  <c r="Z41" i="29"/>
  <c r="X41" i="29"/>
  <c r="W41" i="29"/>
  <c r="AB41" i="29" s="1"/>
  <c r="W36" i="29"/>
  <c r="AB36" i="29" s="1"/>
  <c r="W38" i="29"/>
  <c r="AB38" i="29" s="1"/>
  <c r="C61" i="29"/>
  <c r="AJ20" i="29"/>
  <c r="AN24" i="29"/>
  <c r="AL24" i="29"/>
  <c r="Z24" i="29"/>
  <c r="X24" i="29"/>
  <c r="W24" i="29"/>
  <c r="AB24" i="29" s="1"/>
  <c r="W8" i="29"/>
  <c r="AB8" i="29" s="1"/>
  <c r="W7" i="29"/>
  <c r="AB7" i="29" s="1"/>
  <c r="W11" i="29"/>
  <c r="AB11" i="29" s="1"/>
  <c r="W9" i="29"/>
  <c r="AB9" i="29" s="1"/>
  <c r="W10" i="29"/>
  <c r="AB10" i="29" s="1"/>
  <c r="W13" i="29"/>
  <c r="AB13" i="29" s="1"/>
  <c r="W12" i="29"/>
  <c r="AB12" i="29" s="1"/>
  <c r="W14" i="29"/>
  <c r="AB14" i="29" s="1"/>
  <c r="W15" i="29"/>
  <c r="AB15" i="29" s="1"/>
  <c r="W16" i="29"/>
  <c r="AB16" i="29" s="1"/>
  <c r="W20" i="29"/>
  <c r="AB20" i="29" s="1"/>
  <c r="W37" i="29"/>
  <c r="AB37" i="29" s="1"/>
  <c r="W40" i="29"/>
  <c r="AB40" i="29" s="1"/>
  <c r="AN42" i="29"/>
  <c r="AL42" i="29"/>
  <c r="Z42" i="29"/>
  <c r="X42" i="29"/>
  <c r="W42" i="29"/>
  <c r="AB42" i="29" s="1"/>
  <c r="W26" i="29"/>
  <c r="AB26" i="29" s="1"/>
  <c r="W28" i="29"/>
  <c r="AB28" i="29" s="1"/>
  <c r="W25" i="29"/>
  <c r="AB25" i="29" s="1"/>
  <c r="W29" i="29"/>
  <c r="AB29" i="29" s="1"/>
  <c r="W27" i="29"/>
  <c r="AB27" i="29" s="1"/>
  <c r="W32" i="29"/>
  <c r="AB32" i="29" s="1"/>
  <c r="W30" i="29"/>
  <c r="AB30" i="29" s="1"/>
  <c r="W31" i="29"/>
  <c r="AB31" i="29" s="1"/>
  <c r="W39" i="29"/>
  <c r="AB39" i="29" s="1"/>
  <c r="Z23" i="29"/>
  <c r="X23" i="29"/>
  <c r="Y17" i="29" s="1"/>
  <c r="AC17" i="29" s="1"/>
  <c r="W23" i="29"/>
  <c r="AB23" i="29" s="1"/>
  <c r="W18" i="29"/>
  <c r="AB18" i="29" s="1"/>
  <c r="W17" i="29"/>
  <c r="AB17" i="29" s="1"/>
  <c r="W19" i="29"/>
  <c r="AB19" i="29" s="1"/>
  <c r="AA22" i="29"/>
  <c r="AE22" i="29" s="1"/>
  <c r="W22" i="29"/>
  <c r="AB22" i="29" s="1"/>
  <c r="W35" i="29"/>
  <c r="AB35" i="29" s="1"/>
  <c r="W33" i="29"/>
  <c r="AB33" i="29" s="1"/>
  <c r="Y40" i="29"/>
  <c r="AC40" i="29" s="1"/>
  <c r="AA18" i="29"/>
  <c r="AE18" i="29" s="1"/>
  <c r="AA17" i="29"/>
  <c r="AE17" i="29" s="1"/>
  <c r="Y38" i="29"/>
  <c r="AC38" i="29" s="1"/>
  <c r="Z22" i="28"/>
  <c r="X22" i="28"/>
  <c r="U24" i="28"/>
  <c r="V24" i="28" s="1"/>
  <c r="V23" i="28"/>
  <c r="V41" i="28"/>
  <c r="U42" i="28"/>
  <c r="V42" i="28" s="1"/>
  <c r="Z40" i="28"/>
  <c r="X40" i="28"/>
  <c r="W40" i="28"/>
  <c r="AB40" i="28" s="1"/>
  <c r="U23" i="27"/>
  <c r="V22" i="27"/>
  <c r="V40" i="27"/>
  <c r="U41" i="27"/>
  <c r="Z21" i="27"/>
  <c r="X21" i="27"/>
  <c r="Z39" i="27"/>
  <c r="X39" i="27"/>
  <c r="V39" i="26"/>
  <c r="U40" i="26"/>
  <c r="Z38" i="26"/>
  <c r="X38" i="26"/>
  <c r="Z19" i="26"/>
  <c r="X19" i="26"/>
  <c r="U21" i="26"/>
  <c r="V20" i="26"/>
  <c r="U21" i="25"/>
  <c r="V20" i="25"/>
  <c r="U39" i="25"/>
  <c r="V38" i="25"/>
  <c r="Z19" i="25"/>
  <c r="X19" i="25"/>
  <c r="Z37" i="25"/>
  <c r="X37" i="25"/>
  <c r="X35" i="24"/>
  <c r="Z35" i="24"/>
  <c r="Z18" i="24"/>
  <c r="X18" i="24"/>
  <c r="U37" i="24"/>
  <c r="V36" i="24"/>
  <c r="U20" i="24"/>
  <c r="V19" i="24"/>
  <c r="V36" i="23"/>
  <c r="U37" i="23"/>
  <c r="U19" i="23"/>
  <c r="V18" i="23"/>
  <c r="Z35" i="23"/>
  <c r="X35" i="23"/>
  <c r="Z17" i="23"/>
  <c r="X17" i="23"/>
  <c r="U18" i="22"/>
  <c r="V17" i="22"/>
  <c r="Z34" i="22"/>
  <c r="X34" i="22"/>
  <c r="U36" i="22"/>
  <c r="V35" i="22"/>
  <c r="Z16" i="22"/>
  <c r="X16" i="22"/>
  <c r="X13" i="21"/>
  <c r="Z13" i="21"/>
  <c r="V33" i="21"/>
  <c r="U34" i="21"/>
  <c r="Z32" i="21"/>
  <c r="X32" i="21"/>
  <c r="U15" i="21"/>
  <c r="V14" i="21"/>
  <c r="V31" i="20"/>
  <c r="U32" i="20"/>
  <c r="V13" i="20"/>
  <c r="U14" i="20"/>
  <c r="Z12" i="20"/>
  <c r="X12" i="20"/>
  <c r="Z30" i="20"/>
  <c r="X30" i="20"/>
  <c r="AU16" i="33" l="1"/>
  <c r="L56" i="33" s="1"/>
  <c r="AT16" i="33"/>
  <c r="K56" i="33" s="1"/>
  <c r="AT9" i="33"/>
  <c r="K49" i="33" s="1"/>
  <c r="AU9" i="33"/>
  <c r="L49" i="33" s="1"/>
  <c r="AR19" i="33"/>
  <c r="G59" i="33" s="1"/>
  <c r="AS19" i="33"/>
  <c r="H59" i="33" s="1"/>
  <c r="AS7" i="33"/>
  <c r="H47" i="33" s="1"/>
  <c r="AR7" i="33"/>
  <c r="G47" i="33" s="1"/>
  <c r="AT19" i="33"/>
  <c r="K59" i="33" s="1"/>
  <c r="AU19" i="33"/>
  <c r="L59" i="33" s="1"/>
  <c r="AT15" i="33"/>
  <c r="K55" i="33" s="1"/>
  <c r="AU15" i="33"/>
  <c r="L55" i="33" s="1"/>
  <c r="AU7" i="33"/>
  <c r="L47" i="33" s="1"/>
  <c r="AT7" i="33"/>
  <c r="K47" i="33" s="1"/>
  <c r="AT22" i="33"/>
  <c r="K62" i="33" s="1"/>
  <c r="AU22" i="33"/>
  <c r="L62" i="33" s="1"/>
  <c r="AR11" i="33"/>
  <c r="G51" i="33" s="1"/>
  <c r="AS11" i="33"/>
  <c r="H51" i="33" s="1"/>
  <c r="AR17" i="33"/>
  <c r="G57" i="33" s="1"/>
  <c r="AS17" i="33"/>
  <c r="H57" i="33" s="1"/>
  <c r="AT10" i="33"/>
  <c r="K50" i="33" s="1"/>
  <c r="AU10" i="33"/>
  <c r="L50" i="33" s="1"/>
  <c r="AR13" i="33"/>
  <c r="G53" i="33" s="1"/>
  <c r="AS13" i="33"/>
  <c r="H53" i="33" s="1"/>
  <c r="AT20" i="33"/>
  <c r="K60" i="33" s="1"/>
  <c r="AU20" i="33"/>
  <c r="L60" i="33" s="1"/>
  <c r="AU8" i="33"/>
  <c r="L48" i="33" s="1"/>
  <c r="AT8" i="33"/>
  <c r="K48" i="33" s="1"/>
  <c r="AS12" i="33"/>
  <c r="H52" i="33" s="1"/>
  <c r="AR12" i="33"/>
  <c r="G52" i="33" s="1"/>
  <c r="AU12" i="33"/>
  <c r="L52" i="33" s="1"/>
  <c r="AT12" i="33"/>
  <c r="K52" i="33" s="1"/>
  <c r="AU17" i="33"/>
  <c r="L57" i="33" s="1"/>
  <c r="AT17" i="33"/>
  <c r="K57" i="33" s="1"/>
  <c r="AR10" i="33"/>
  <c r="G50" i="33" s="1"/>
  <c r="AS10" i="33"/>
  <c r="H50" i="33" s="1"/>
  <c r="AT21" i="33"/>
  <c r="K61" i="33" s="1"/>
  <c r="AU21" i="33"/>
  <c r="L61" i="33" s="1"/>
  <c r="AR16" i="33"/>
  <c r="G56" i="33" s="1"/>
  <c r="AS16" i="33"/>
  <c r="H56" i="33" s="1"/>
  <c r="AT11" i="33"/>
  <c r="K51" i="33" s="1"/>
  <c r="AU11" i="33"/>
  <c r="L51" i="33" s="1"/>
  <c r="AR14" i="33"/>
  <c r="G54" i="33" s="1"/>
  <c r="AS14" i="33"/>
  <c r="H54" i="33" s="1"/>
  <c r="AS18" i="33"/>
  <c r="H58" i="33" s="1"/>
  <c r="AR18" i="33"/>
  <c r="G58" i="33" s="1"/>
  <c r="AT14" i="33"/>
  <c r="K54" i="33" s="1"/>
  <c r="AU14" i="33"/>
  <c r="L54" i="33" s="1"/>
  <c r="AU18" i="33"/>
  <c r="L58" i="33" s="1"/>
  <c r="AT18" i="33"/>
  <c r="K58" i="33" s="1"/>
  <c r="AR8" i="33"/>
  <c r="G48" i="33" s="1"/>
  <c r="AS8" i="33"/>
  <c r="H48" i="33" s="1"/>
  <c r="AS20" i="33"/>
  <c r="H60" i="33" s="1"/>
  <c r="AR20" i="33"/>
  <c r="G60" i="33" s="1"/>
  <c r="AT13" i="33"/>
  <c r="K53" i="33" s="1"/>
  <c r="AU13" i="33"/>
  <c r="L53" i="33" s="1"/>
  <c r="AS15" i="33"/>
  <c r="H55" i="33" s="1"/>
  <c r="AR15" i="33"/>
  <c r="G55" i="33" s="1"/>
  <c r="AR9" i="33"/>
  <c r="G49" i="33" s="1"/>
  <c r="AS9" i="33"/>
  <c r="H49" i="33" s="1"/>
  <c r="AS28" i="32"/>
  <c r="H68" i="32" s="1"/>
  <c r="AR28" i="32"/>
  <c r="G68" i="32" s="1"/>
  <c r="AS36" i="32"/>
  <c r="H76" i="32" s="1"/>
  <c r="AR36" i="32"/>
  <c r="G76" i="32" s="1"/>
  <c r="AU25" i="32"/>
  <c r="L65" i="32" s="1"/>
  <c r="AT25" i="32"/>
  <c r="K65" i="32" s="1"/>
  <c r="AP20" i="32"/>
  <c r="D60" i="32" s="1"/>
  <c r="AQ20" i="32"/>
  <c r="E60" i="32" s="1"/>
  <c r="AP12" i="32"/>
  <c r="D52" i="32" s="1"/>
  <c r="AQ12" i="32"/>
  <c r="E52" i="32" s="1"/>
  <c r="AQ8" i="32"/>
  <c r="E48" i="32" s="1"/>
  <c r="AP8" i="32"/>
  <c r="D48" i="32" s="1"/>
  <c r="AO9" i="32"/>
  <c r="AO13" i="32"/>
  <c r="AQ18" i="32"/>
  <c r="E58" i="32" s="1"/>
  <c r="AP18" i="32"/>
  <c r="D58" i="32" s="1"/>
  <c r="AU37" i="32"/>
  <c r="L77" i="32" s="1"/>
  <c r="AT37" i="32"/>
  <c r="K77" i="32" s="1"/>
  <c r="AS25" i="32"/>
  <c r="H65" i="32" s="1"/>
  <c r="AR25" i="32"/>
  <c r="G65" i="32" s="1"/>
  <c r="AU29" i="32"/>
  <c r="L69" i="32" s="1"/>
  <c r="AT29" i="32"/>
  <c r="K69" i="32" s="1"/>
  <c r="AU33" i="32"/>
  <c r="L73" i="32" s="1"/>
  <c r="AT33" i="32"/>
  <c r="K73" i="32" s="1"/>
  <c r="AM7" i="32"/>
  <c r="AM11" i="32"/>
  <c r="AP19" i="32"/>
  <c r="D59" i="32" s="1"/>
  <c r="AQ19" i="32"/>
  <c r="E59" i="32" s="1"/>
  <c r="AP21" i="32"/>
  <c r="D61" i="32" s="1"/>
  <c r="AQ21" i="32"/>
  <c r="E61" i="32" s="1"/>
  <c r="AO14" i="32"/>
  <c r="AS32" i="32"/>
  <c r="H72" i="32" s="1"/>
  <c r="AR32" i="32"/>
  <c r="G72" i="32" s="1"/>
  <c r="AS27" i="32"/>
  <c r="H67" i="32" s="1"/>
  <c r="AR27" i="32"/>
  <c r="G67" i="32" s="1"/>
  <c r="AU26" i="32"/>
  <c r="L66" i="32" s="1"/>
  <c r="AT26" i="32"/>
  <c r="K66" i="32" s="1"/>
  <c r="AT20" i="32"/>
  <c r="K60" i="32" s="1"/>
  <c r="AU36" i="32"/>
  <c r="L76" i="32" s="1"/>
  <c r="AT36" i="32"/>
  <c r="K76" i="32" s="1"/>
  <c r="AU38" i="32"/>
  <c r="L78" i="32" s="1"/>
  <c r="AT38" i="32"/>
  <c r="K78" i="32" s="1"/>
  <c r="AO8" i="32"/>
  <c r="AO10" i="32"/>
  <c r="AQ15" i="32"/>
  <c r="E55" i="32" s="1"/>
  <c r="AP15" i="32"/>
  <c r="D55" i="32" s="1"/>
  <c r="AM17" i="32"/>
  <c r="AS18" i="32"/>
  <c r="H58" i="32" s="1"/>
  <c r="AR21" i="32"/>
  <c r="G61" i="32" s="1"/>
  <c r="AU31" i="32"/>
  <c r="L71" i="32" s="1"/>
  <c r="AT31" i="32"/>
  <c r="K71" i="32" s="1"/>
  <c r="AO16" i="32"/>
  <c r="AQ11" i="32"/>
  <c r="E51" i="32" s="1"/>
  <c r="AP11" i="32"/>
  <c r="D51" i="32" s="1"/>
  <c r="AP7" i="32"/>
  <c r="D47" i="32" s="1"/>
  <c r="AQ7" i="32"/>
  <c r="E47" i="32" s="1"/>
  <c r="AM12" i="32"/>
  <c r="AR14" i="32"/>
  <c r="G54" i="32" s="1"/>
  <c r="AS34" i="32"/>
  <c r="H74" i="32" s="1"/>
  <c r="AR34" i="32"/>
  <c r="G74" i="32" s="1"/>
  <c r="AO15" i="32"/>
  <c r="AS33" i="32"/>
  <c r="H73" i="32" s="1"/>
  <c r="AR33" i="32"/>
  <c r="G73" i="32" s="1"/>
  <c r="AS26" i="32"/>
  <c r="H66" i="32" s="1"/>
  <c r="AR26" i="32"/>
  <c r="G66" i="32" s="1"/>
  <c r="AU28" i="32"/>
  <c r="L68" i="32" s="1"/>
  <c r="AT28" i="32"/>
  <c r="K68" i="32" s="1"/>
  <c r="AO18" i="32"/>
  <c r="AU34" i="32"/>
  <c r="L74" i="32" s="1"/>
  <c r="AT34" i="32"/>
  <c r="K74" i="32" s="1"/>
  <c r="AP13" i="32"/>
  <c r="D53" i="32" s="1"/>
  <c r="AQ13" i="32"/>
  <c r="E53" i="32" s="1"/>
  <c r="AP9" i="32"/>
  <c r="D49" i="32" s="1"/>
  <c r="AQ9" i="32"/>
  <c r="E49" i="32" s="1"/>
  <c r="AO11" i="32"/>
  <c r="AS22" i="32"/>
  <c r="H62" i="32" s="1"/>
  <c r="AR22" i="32"/>
  <c r="G62" i="32" s="1"/>
  <c r="AM19" i="32"/>
  <c r="AS30" i="32"/>
  <c r="H70" i="32" s="1"/>
  <c r="AR30" i="32"/>
  <c r="G70" i="32" s="1"/>
  <c r="AO17" i="32"/>
  <c r="AM9" i="32"/>
  <c r="AM15" i="32"/>
  <c r="AM10" i="32"/>
  <c r="AS40" i="32"/>
  <c r="H80" i="32" s="1"/>
  <c r="AR40" i="32"/>
  <c r="G80" i="32" s="1"/>
  <c r="AO22" i="32"/>
  <c r="AU23" i="32"/>
  <c r="L63" i="32" s="1"/>
  <c r="AU39" i="32"/>
  <c r="L79" i="32" s="1"/>
  <c r="AT39" i="32"/>
  <c r="K79" i="32" s="1"/>
  <c r="AU30" i="32"/>
  <c r="L70" i="32" s="1"/>
  <c r="AT30" i="32"/>
  <c r="K70" i="32" s="1"/>
  <c r="AO19" i="32"/>
  <c r="AO7" i="32"/>
  <c r="AO12" i="32"/>
  <c r="AQ16" i="32"/>
  <c r="E56" i="32" s="1"/>
  <c r="AP16" i="32"/>
  <c r="D56" i="32" s="1"/>
  <c r="AM16" i="32"/>
  <c r="AM20" i="32"/>
  <c r="AQ22" i="32"/>
  <c r="E62" i="32" s="1"/>
  <c r="AP22" i="32"/>
  <c r="D62" i="32" s="1"/>
  <c r="AU27" i="32"/>
  <c r="L67" i="32" s="1"/>
  <c r="AT27" i="32"/>
  <c r="K67" i="32" s="1"/>
  <c r="AP14" i="32"/>
  <c r="D54" i="32" s="1"/>
  <c r="AQ14" i="32"/>
  <c r="E54" i="32" s="1"/>
  <c r="AP10" i="32"/>
  <c r="D50" i="32" s="1"/>
  <c r="AQ10" i="32"/>
  <c r="E50" i="32" s="1"/>
  <c r="AM8" i="32"/>
  <c r="AM13" i="32"/>
  <c r="AQ30" i="31"/>
  <c r="E70" i="31" s="1"/>
  <c r="AP30" i="31"/>
  <c r="D70" i="31" s="1"/>
  <c r="AQ26" i="31"/>
  <c r="E66" i="31" s="1"/>
  <c r="AP26" i="31"/>
  <c r="D66" i="31" s="1"/>
  <c r="AR20" i="31"/>
  <c r="G60" i="31" s="1"/>
  <c r="AQ22" i="31"/>
  <c r="E62" i="31" s="1"/>
  <c r="AP22" i="31"/>
  <c r="D62" i="31" s="1"/>
  <c r="AO9" i="31"/>
  <c r="AO15" i="31"/>
  <c r="AM17" i="31"/>
  <c r="AS18" i="31"/>
  <c r="H58" i="31" s="1"/>
  <c r="AQ28" i="31"/>
  <c r="E68" i="31" s="1"/>
  <c r="AP28" i="31"/>
  <c r="D68" i="31" s="1"/>
  <c r="AS41" i="31"/>
  <c r="H81" i="31" s="1"/>
  <c r="AR41" i="31"/>
  <c r="G81" i="31" s="1"/>
  <c r="AM26" i="31"/>
  <c r="AM31" i="31"/>
  <c r="AR34" i="31"/>
  <c r="G74" i="31" s="1"/>
  <c r="AP17" i="31"/>
  <c r="D57" i="31" s="1"/>
  <c r="AQ17" i="31"/>
  <c r="E57" i="31" s="1"/>
  <c r="AP20" i="31"/>
  <c r="D60" i="31" s="1"/>
  <c r="AQ20" i="31"/>
  <c r="E60" i="31" s="1"/>
  <c r="AQ38" i="31"/>
  <c r="E78" i="31" s="1"/>
  <c r="AP38" i="31"/>
  <c r="D78" i="31" s="1"/>
  <c r="AQ32" i="31"/>
  <c r="E72" i="31" s="1"/>
  <c r="AP32" i="31"/>
  <c r="D72" i="31" s="1"/>
  <c r="AQ19" i="31"/>
  <c r="E59" i="31" s="1"/>
  <c r="AP19" i="31"/>
  <c r="D59" i="31" s="1"/>
  <c r="AQ16" i="31"/>
  <c r="E56" i="31" s="1"/>
  <c r="AP16" i="31"/>
  <c r="D56" i="31" s="1"/>
  <c r="AP12" i="31"/>
  <c r="D52" i="31" s="1"/>
  <c r="AQ12" i="31"/>
  <c r="E52" i="31" s="1"/>
  <c r="AM11" i="31"/>
  <c r="AO27" i="31"/>
  <c r="AO31" i="31"/>
  <c r="AT35" i="31"/>
  <c r="K75" i="31" s="1"/>
  <c r="AO39" i="31"/>
  <c r="AQ15" i="31"/>
  <c r="E55" i="31" s="1"/>
  <c r="AP15" i="31"/>
  <c r="D55" i="31" s="1"/>
  <c r="AQ34" i="31"/>
  <c r="E74" i="31" s="1"/>
  <c r="AP34" i="31"/>
  <c r="D74" i="31" s="1"/>
  <c r="AM16" i="31"/>
  <c r="AM40" i="31"/>
  <c r="AO21" i="31"/>
  <c r="AQ14" i="31"/>
  <c r="E54" i="31" s="1"/>
  <c r="AP14" i="31"/>
  <c r="D54" i="31" s="1"/>
  <c r="AQ9" i="31"/>
  <c r="E49" i="31" s="1"/>
  <c r="AP9" i="31"/>
  <c r="D49" i="31" s="1"/>
  <c r="AP7" i="31"/>
  <c r="D47" i="31" s="1"/>
  <c r="AQ7" i="31"/>
  <c r="E47" i="31" s="1"/>
  <c r="AO10" i="31"/>
  <c r="AO14" i="31"/>
  <c r="AM27" i="31"/>
  <c r="AM30" i="31"/>
  <c r="AO36" i="31"/>
  <c r="AM36" i="31"/>
  <c r="AO40" i="31"/>
  <c r="AT41" i="31"/>
  <c r="K81" i="31" s="1"/>
  <c r="AR38" i="31"/>
  <c r="G78" i="31" s="1"/>
  <c r="AO17" i="31"/>
  <c r="AM8" i="31"/>
  <c r="AM12" i="31"/>
  <c r="AQ31" i="31"/>
  <c r="E71" i="31" s="1"/>
  <c r="AP31" i="31"/>
  <c r="D71" i="31" s="1"/>
  <c r="AQ25" i="31"/>
  <c r="E65" i="31" s="1"/>
  <c r="AP25" i="31"/>
  <c r="D65" i="31" s="1"/>
  <c r="AO25" i="31"/>
  <c r="AO30" i="31"/>
  <c r="AO33" i="31"/>
  <c r="AM22" i="31"/>
  <c r="AM19" i="31"/>
  <c r="AQ35" i="31"/>
  <c r="E75" i="31" s="1"/>
  <c r="AP35" i="31"/>
  <c r="D75" i="31" s="1"/>
  <c r="AO18" i="31"/>
  <c r="AO7" i="31"/>
  <c r="AO11" i="31"/>
  <c r="AO13" i="31"/>
  <c r="AQ29" i="31"/>
  <c r="E69" i="31" s="1"/>
  <c r="AP29" i="31"/>
  <c r="D69" i="31" s="1"/>
  <c r="AQ27" i="31"/>
  <c r="E67" i="31" s="1"/>
  <c r="AP27" i="31"/>
  <c r="D67" i="31" s="1"/>
  <c r="AM25" i="31"/>
  <c r="AM29" i="31"/>
  <c r="AM33" i="31"/>
  <c r="AM21" i="31"/>
  <c r="AO16" i="31"/>
  <c r="AO20" i="31"/>
  <c r="AO38" i="31"/>
  <c r="AO19" i="31"/>
  <c r="AQ33" i="31"/>
  <c r="E73" i="31" s="1"/>
  <c r="AP33" i="31"/>
  <c r="D73" i="31" s="1"/>
  <c r="AP11" i="31"/>
  <c r="D51" i="31" s="1"/>
  <c r="AQ11" i="31"/>
  <c r="E51" i="31" s="1"/>
  <c r="AQ10" i="31"/>
  <c r="E50" i="31" s="1"/>
  <c r="AP10" i="31"/>
  <c r="D50" i="31" s="1"/>
  <c r="AM9" i="31"/>
  <c r="AM13" i="31"/>
  <c r="AO26" i="31"/>
  <c r="AT28" i="31"/>
  <c r="K68" i="31" s="1"/>
  <c r="AO29" i="31"/>
  <c r="AT32" i="31"/>
  <c r="K72" i="31" s="1"/>
  <c r="AO34" i="31"/>
  <c r="AP21" i="31"/>
  <c r="D61" i="31" s="1"/>
  <c r="AQ21" i="31"/>
  <c r="E61" i="31" s="1"/>
  <c r="AM35" i="31"/>
  <c r="AM15" i="31"/>
  <c r="AM39" i="31"/>
  <c r="AP18" i="31"/>
  <c r="D58" i="31" s="1"/>
  <c r="AQ18" i="31"/>
  <c r="E58" i="31" s="1"/>
  <c r="AP13" i="31"/>
  <c r="D53" i="31" s="1"/>
  <c r="AQ13" i="31"/>
  <c r="E53" i="31" s="1"/>
  <c r="AQ8" i="31"/>
  <c r="E48" i="31" s="1"/>
  <c r="AP8" i="31"/>
  <c r="D48" i="31" s="1"/>
  <c r="AO8" i="31"/>
  <c r="AO12" i="31"/>
  <c r="AQ36" i="31"/>
  <c r="E76" i="31" s="1"/>
  <c r="AP36" i="31"/>
  <c r="D76" i="31" s="1"/>
  <c r="AM28" i="31"/>
  <c r="AM32" i="31"/>
  <c r="AO37" i="31"/>
  <c r="AO22" i="31"/>
  <c r="AU23" i="31"/>
  <c r="L63" i="31" s="1"/>
  <c r="AM37" i="31"/>
  <c r="AM7" i="31"/>
  <c r="AM10" i="31"/>
  <c r="AM14" i="31"/>
  <c r="F60" i="30"/>
  <c r="AD20" i="30"/>
  <c r="I60" i="30" s="1"/>
  <c r="AL19" i="30"/>
  <c r="C59" i="30"/>
  <c r="AJ18" i="30"/>
  <c r="C58" i="30"/>
  <c r="AJ17" i="30"/>
  <c r="J79" i="30"/>
  <c r="AF39" i="30"/>
  <c r="M79" i="30" s="1"/>
  <c r="AN38" i="30"/>
  <c r="J77" i="30"/>
  <c r="AF37" i="30"/>
  <c r="M77" i="30" s="1"/>
  <c r="AN36" i="30"/>
  <c r="Y23" i="30"/>
  <c r="AC23" i="30" s="1"/>
  <c r="Y19" i="30"/>
  <c r="AC19" i="30" s="1"/>
  <c r="Y17" i="30"/>
  <c r="AC17" i="30" s="1"/>
  <c r="Y16" i="30"/>
  <c r="AC16" i="30" s="1"/>
  <c r="Y21" i="30"/>
  <c r="AC21" i="30" s="1"/>
  <c r="Y15" i="30"/>
  <c r="AC15" i="30" s="1"/>
  <c r="Y18" i="30"/>
  <c r="AC18" i="30" s="1"/>
  <c r="C63" i="30"/>
  <c r="AJ22" i="30"/>
  <c r="J58" i="30"/>
  <c r="AF18" i="30"/>
  <c r="M58" i="30" s="1"/>
  <c r="AN17" i="30"/>
  <c r="AK37" i="30"/>
  <c r="J80" i="30"/>
  <c r="AF40" i="30"/>
  <c r="M80" i="30" s="1"/>
  <c r="AN39" i="30"/>
  <c r="J75" i="30"/>
  <c r="AF35" i="30"/>
  <c r="M75" i="30" s="1"/>
  <c r="AN34" i="30"/>
  <c r="F73" i="30"/>
  <c r="AD33" i="30"/>
  <c r="I73" i="30" s="1"/>
  <c r="AL32" i="30"/>
  <c r="F70" i="30"/>
  <c r="AD30" i="30"/>
  <c r="I70" i="30" s="1"/>
  <c r="AL29" i="30"/>
  <c r="F69" i="30"/>
  <c r="AD29" i="30"/>
  <c r="I69" i="30" s="1"/>
  <c r="AL28" i="30"/>
  <c r="AD27" i="30"/>
  <c r="I67" i="30" s="1"/>
  <c r="F67" i="30"/>
  <c r="AL26" i="30"/>
  <c r="F65" i="30"/>
  <c r="AD25" i="30"/>
  <c r="I65" i="30" s="1"/>
  <c r="J62" i="30"/>
  <c r="AF22" i="30"/>
  <c r="M62" i="30" s="1"/>
  <c r="AN21" i="30"/>
  <c r="C60" i="30"/>
  <c r="AJ19" i="30"/>
  <c r="AK36" i="30"/>
  <c r="AK32" i="30"/>
  <c r="F78" i="30"/>
  <c r="AD38" i="30"/>
  <c r="I78" i="30" s="1"/>
  <c r="AL37" i="30"/>
  <c r="F81" i="30"/>
  <c r="AD41" i="30"/>
  <c r="I81" i="30" s="1"/>
  <c r="AL40" i="30"/>
  <c r="C53" i="30"/>
  <c r="AJ12" i="30"/>
  <c r="C51" i="30"/>
  <c r="AJ10" i="30"/>
  <c r="C50" i="30"/>
  <c r="AJ9" i="30"/>
  <c r="C48" i="30"/>
  <c r="AJ7" i="30"/>
  <c r="Y24" i="30"/>
  <c r="AC24" i="30" s="1"/>
  <c r="Y7" i="30"/>
  <c r="AC7" i="30" s="1"/>
  <c r="Y8" i="30"/>
  <c r="AC8" i="30" s="1"/>
  <c r="Y9" i="30"/>
  <c r="AC9" i="30" s="1"/>
  <c r="Y10" i="30"/>
  <c r="AC10" i="30" s="1"/>
  <c r="Y11" i="30"/>
  <c r="AC11" i="30" s="1"/>
  <c r="Y14" i="30"/>
  <c r="AC14" i="30" s="1"/>
  <c r="Y12" i="30"/>
  <c r="AC12" i="30" s="1"/>
  <c r="Y13" i="30"/>
  <c r="AC13" i="30" s="1"/>
  <c r="AP24" i="30"/>
  <c r="D64" i="30" s="1"/>
  <c r="C64" i="30"/>
  <c r="AQ24" i="30"/>
  <c r="E64" i="30" s="1"/>
  <c r="AJ23" i="30"/>
  <c r="AK23" i="30" s="1"/>
  <c r="AQ23" i="30" s="1"/>
  <c r="E63" i="30" s="1"/>
  <c r="AK34" i="30"/>
  <c r="AP40" i="30"/>
  <c r="D80" i="30" s="1"/>
  <c r="J76" i="30"/>
  <c r="AF36" i="30"/>
  <c r="M76" i="30" s="1"/>
  <c r="AN35" i="30"/>
  <c r="J71" i="30"/>
  <c r="AF31" i="30"/>
  <c r="M71" i="30" s="1"/>
  <c r="AN30" i="30"/>
  <c r="J69" i="30"/>
  <c r="AF29" i="30"/>
  <c r="M69" i="30" s="1"/>
  <c r="AN28" i="30"/>
  <c r="J67" i="30"/>
  <c r="AF27" i="30"/>
  <c r="M67" i="30" s="1"/>
  <c r="AN26" i="30"/>
  <c r="J65" i="30"/>
  <c r="AF25" i="30"/>
  <c r="M65" i="30" s="1"/>
  <c r="AK25" i="30"/>
  <c r="AK27" i="30"/>
  <c r="AK30" i="30"/>
  <c r="AK31" i="30"/>
  <c r="C62" i="30"/>
  <c r="AJ21" i="30"/>
  <c r="Y22" i="30"/>
  <c r="AC22" i="30" s="1"/>
  <c r="AK33" i="30"/>
  <c r="F80" i="30"/>
  <c r="AD40" i="30"/>
  <c r="I80" i="30" s="1"/>
  <c r="AL39" i="30"/>
  <c r="J73" i="30"/>
  <c r="AF33" i="30"/>
  <c r="M73" i="30" s="1"/>
  <c r="AN32" i="30"/>
  <c r="J81" i="30"/>
  <c r="AT41" i="30"/>
  <c r="K81" i="30" s="1"/>
  <c r="AF41" i="30"/>
  <c r="M81" i="30" s="1"/>
  <c r="AN40" i="30"/>
  <c r="AO40" i="30" s="1"/>
  <c r="AU40" i="30" s="1"/>
  <c r="L80" i="30" s="1"/>
  <c r="AA23" i="30"/>
  <c r="AE23" i="30" s="1"/>
  <c r="AA21" i="30"/>
  <c r="AE21" i="30" s="1"/>
  <c r="AA20" i="30"/>
  <c r="AE20" i="30" s="1"/>
  <c r="AK38" i="30"/>
  <c r="C56" i="30"/>
  <c r="AJ15" i="30"/>
  <c r="AA19" i="30"/>
  <c r="AE19" i="30" s="1"/>
  <c r="J74" i="30"/>
  <c r="AF34" i="30"/>
  <c r="M74" i="30" s="1"/>
  <c r="AN33" i="30"/>
  <c r="F76" i="30"/>
  <c r="AD36" i="30"/>
  <c r="I76" i="30" s="1"/>
  <c r="AL35" i="30"/>
  <c r="F72" i="30"/>
  <c r="AD32" i="30"/>
  <c r="I72" i="30" s="1"/>
  <c r="AL31" i="30"/>
  <c r="F71" i="30"/>
  <c r="AD31" i="30"/>
  <c r="I71" i="30" s="1"/>
  <c r="AL30" i="30"/>
  <c r="F68" i="30"/>
  <c r="AD28" i="30"/>
  <c r="I68" i="30" s="1"/>
  <c r="AL27" i="30"/>
  <c r="F66" i="30"/>
  <c r="AD26" i="30"/>
  <c r="I66" i="30" s="1"/>
  <c r="AL25" i="30"/>
  <c r="AR42" i="30"/>
  <c r="G82" i="30" s="1"/>
  <c r="AD42" i="30"/>
  <c r="I82" i="30" s="1"/>
  <c r="AS42" i="30"/>
  <c r="H82" i="30" s="1"/>
  <c r="F82" i="30"/>
  <c r="AL41" i="30"/>
  <c r="AM41" i="30" s="1"/>
  <c r="AS41" i="30" s="1"/>
  <c r="H81" i="30" s="1"/>
  <c r="AK26" i="30"/>
  <c r="AK29" i="30"/>
  <c r="AK28" i="30"/>
  <c r="AA16" i="30"/>
  <c r="AE16" i="30" s="1"/>
  <c r="C57" i="30"/>
  <c r="AJ16" i="30"/>
  <c r="C61" i="30"/>
  <c r="AJ20" i="30"/>
  <c r="AK20" i="30" s="1"/>
  <c r="AP20" i="30" s="1"/>
  <c r="D60" i="30" s="1"/>
  <c r="AK35" i="30"/>
  <c r="F77" i="30"/>
  <c r="AD37" i="30"/>
  <c r="I77" i="30" s="1"/>
  <c r="AL36" i="30"/>
  <c r="AM36" i="30" s="1"/>
  <c r="AS36" i="30" s="1"/>
  <c r="H76" i="30" s="1"/>
  <c r="AD34" i="30"/>
  <c r="I74" i="30" s="1"/>
  <c r="F74" i="30"/>
  <c r="AL33" i="30"/>
  <c r="C54" i="30"/>
  <c r="AJ13" i="30"/>
  <c r="C55" i="30"/>
  <c r="AJ14" i="30"/>
  <c r="C52" i="30"/>
  <c r="AJ11" i="30"/>
  <c r="C49" i="30"/>
  <c r="AJ8" i="30"/>
  <c r="C47" i="30"/>
  <c r="AA24" i="30"/>
  <c r="AE24" i="30" s="1"/>
  <c r="AA8" i="30"/>
  <c r="AE8" i="30" s="1"/>
  <c r="AA7" i="30"/>
  <c r="AE7" i="30" s="1"/>
  <c r="AA10" i="30"/>
  <c r="AE10" i="30" s="1"/>
  <c r="AA9" i="30"/>
  <c r="AE9" i="30" s="1"/>
  <c r="AA11" i="30"/>
  <c r="AE11" i="30" s="1"/>
  <c r="AA13" i="30"/>
  <c r="AE13" i="30" s="1"/>
  <c r="AA12" i="30"/>
  <c r="AE12" i="30" s="1"/>
  <c r="AA15" i="30"/>
  <c r="AE15" i="30" s="1"/>
  <c r="AA14" i="30"/>
  <c r="AE14" i="30" s="1"/>
  <c r="AA17" i="30"/>
  <c r="AE17" i="30" s="1"/>
  <c r="AM34" i="30"/>
  <c r="AS34" i="30" s="1"/>
  <c r="H74" i="30" s="1"/>
  <c r="AK39" i="30"/>
  <c r="AF38" i="30"/>
  <c r="M78" i="30" s="1"/>
  <c r="J78" i="30"/>
  <c r="AN37" i="30"/>
  <c r="AO37" i="30" s="1"/>
  <c r="AU37" i="30" s="1"/>
  <c r="L77" i="30" s="1"/>
  <c r="J72" i="30"/>
  <c r="AF32" i="30"/>
  <c r="M72" i="30" s="1"/>
  <c r="AN31" i="30"/>
  <c r="AF30" i="30"/>
  <c r="M70" i="30" s="1"/>
  <c r="J70" i="30"/>
  <c r="AN29" i="30"/>
  <c r="AO29" i="30" s="1"/>
  <c r="AU29" i="30" s="1"/>
  <c r="L69" i="30" s="1"/>
  <c r="J68" i="30"/>
  <c r="AF28" i="30"/>
  <c r="M68" i="30" s="1"/>
  <c r="AN27" i="30"/>
  <c r="J66" i="30"/>
  <c r="AF26" i="30"/>
  <c r="M66" i="30" s="1"/>
  <c r="AN25" i="30"/>
  <c r="AO25" i="30" s="1"/>
  <c r="AU25" i="30" s="1"/>
  <c r="L65" i="30" s="1"/>
  <c r="AT42" i="30"/>
  <c r="K82" i="30" s="1"/>
  <c r="AF42" i="30"/>
  <c r="M82" i="30" s="1"/>
  <c r="J82" i="30"/>
  <c r="AU42" i="30"/>
  <c r="L82" i="30" s="1"/>
  <c r="AN41" i="30"/>
  <c r="AO41" i="30" s="1"/>
  <c r="AU41" i="30" s="1"/>
  <c r="L81" i="30" s="1"/>
  <c r="F57" i="29"/>
  <c r="AD17" i="29"/>
  <c r="I57" i="29" s="1"/>
  <c r="AL16" i="29"/>
  <c r="J57" i="29"/>
  <c r="AF17" i="29"/>
  <c r="M57" i="29" s="1"/>
  <c r="AN16" i="29"/>
  <c r="F80" i="29"/>
  <c r="AD40" i="29"/>
  <c r="I80" i="29" s="1"/>
  <c r="AL39" i="29"/>
  <c r="C75" i="29"/>
  <c r="AJ34" i="29"/>
  <c r="J62" i="29"/>
  <c r="AF22" i="29"/>
  <c r="M62" i="29" s="1"/>
  <c r="AN21" i="29"/>
  <c r="C57" i="29"/>
  <c r="AJ16" i="29"/>
  <c r="C63" i="29"/>
  <c r="AJ22" i="29"/>
  <c r="AA23" i="29"/>
  <c r="AE23" i="29" s="1"/>
  <c r="AA19" i="29"/>
  <c r="AE19" i="29" s="1"/>
  <c r="AA20" i="29"/>
  <c r="AE20" i="29" s="1"/>
  <c r="C71" i="29"/>
  <c r="AJ30" i="29"/>
  <c r="C72" i="29"/>
  <c r="AJ31" i="29"/>
  <c r="C69" i="29"/>
  <c r="AJ28" i="29"/>
  <c r="C68" i="29"/>
  <c r="AJ27" i="29"/>
  <c r="C82" i="29"/>
  <c r="AP42" i="29"/>
  <c r="D82" i="29" s="1"/>
  <c r="AQ42" i="29"/>
  <c r="E82" i="29" s="1"/>
  <c r="AJ41" i="29"/>
  <c r="AK41" i="29" s="1"/>
  <c r="AA42" i="29"/>
  <c r="AE42" i="29" s="1"/>
  <c r="AA25" i="29"/>
  <c r="AE25" i="29" s="1"/>
  <c r="AA26" i="29"/>
  <c r="AE26" i="29" s="1"/>
  <c r="AA29" i="29"/>
  <c r="AE29" i="29" s="1"/>
  <c r="AA27" i="29"/>
  <c r="AE27" i="29" s="1"/>
  <c r="AA31" i="29"/>
  <c r="AE31" i="29" s="1"/>
  <c r="AA28" i="29"/>
  <c r="AE28" i="29" s="1"/>
  <c r="AA30" i="29"/>
  <c r="AE30" i="29" s="1"/>
  <c r="AA32" i="29"/>
  <c r="AE32" i="29" s="1"/>
  <c r="AA33" i="29"/>
  <c r="AE33" i="29" s="1"/>
  <c r="AA34" i="29"/>
  <c r="AE34" i="29" s="1"/>
  <c r="AA36" i="29"/>
  <c r="AE36" i="29" s="1"/>
  <c r="AA40" i="29"/>
  <c r="AE40" i="29" s="1"/>
  <c r="C77" i="29"/>
  <c r="AJ36" i="29"/>
  <c r="C60" i="29"/>
  <c r="AJ19" i="29"/>
  <c r="C55" i="29"/>
  <c r="AJ14" i="29"/>
  <c r="C52" i="29"/>
  <c r="AJ11" i="29"/>
  <c r="C50" i="29"/>
  <c r="AJ9" i="29"/>
  <c r="C51" i="29"/>
  <c r="AJ10" i="29"/>
  <c r="C48" i="29"/>
  <c r="AJ7" i="29"/>
  <c r="Y24" i="29"/>
  <c r="AC24" i="29" s="1"/>
  <c r="Y7" i="29"/>
  <c r="AC7" i="29" s="1"/>
  <c r="Y8" i="29"/>
  <c r="AC8" i="29" s="1"/>
  <c r="Y9" i="29"/>
  <c r="AC9" i="29" s="1"/>
  <c r="Y10" i="29"/>
  <c r="AC10" i="29" s="1"/>
  <c r="Y12" i="29"/>
  <c r="AC12" i="29" s="1"/>
  <c r="Y11" i="29"/>
  <c r="AC11" i="29" s="1"/>
  <c r="Y13" i="29"/>
  <c r="AC13" i="29" s="1"/>
  <c r="Y14" i="29"/>
  <c r="AC14" i="29" s="1"/>
  <c r="Y15" i="29"/>
  <c r="AC15" i="29" s="1"/>
  <c r="C78" i="29"/>
  <c r="AJ37" i="29"/>
  <c r="C81" i="29"/>
  <c r="AQ41" i="29"/>
  <c r="E81" i="29" s="1"/>
  <c r="AP41" i="29"/>
  <c r="D81" i="29" s="1"/>
  <c r="AJ40" i="29"/>
  <c r="AK40" i="29" s="1"/>
  <c r="AA41" i="29"/>
  <c r="AE41" i="29" s="1"/>
  <c r="AA37" i="29"/>
  <c r="AE37" i="29" s="1"/>
  <c r="AA35" i="29"/>
  <c r="AE35" i="29" s="1"/>
  <c r="AA39" i="29"/>
  <c r="AE39" i="29" s="1"/>
  <c r="F78" i="29"/>
  <c r="AD38" i="29"/>
  <c r="I78" i="29" s="1"/>
  <c r="AL37" i="29"/>
  <c r="J58" i="29"/>
  <c r="AF18" i="29"/>
  <c r="M58" i="29" s="1"/>
  <c r="AN17" i="29"/>
  <c r="C73" i="29"/>
  <c r="AJ32" i="29"/>
  <c r="C62" i="29"/>
  <c r="AJ21" i="29"/>
  <c r="C59" i="29"/>
  <c r="AJ18" i="29"/>
  <c r="C58" i="29"/>
  <c r="AJ17" i="29"/>
  <c r="Y23" i="29"/>
  <c r="AC23" i="29" s="1"/>
  <c r="Y16" i="29"/>
  <c r="AC16" i="29" s="1"/>
  <c r="Y18" i="29"/>
  <c r="AC18" i="29" s="1"/>
  <c r="Y21" i="29"/>
  <c r="AC21" i="29" s="1"/>
  <c r="Y19" i="29"/>
  <c r="AC19" i="29" s="1"/>
  <c r="C79" i="29"/>
  <c r="AJ38" i="29"/>
  <c r="C70" i="29"/>
  <c r="AJ29" i="29"/>
  <c r="C67" i="29"/>
  <c r="AJ26" i="29"/>
  <c r="C65" i="29"/>
  <c r="C66" i="29"/>
  <c r="AJ25" i="29"/>
  <c r="Y42" i="29"/>
  <c r="AC42" i="29" s="1"/>
  <c r="Y26" i="29"/>
  <c r="AC26" i="29" s="1"/>
  <c r="Y25" i="29"/>
  <c r="AC25" i="29" s="1"/>
  <c r="Y27" i="29"/>
  <c r="AC27" i="29" s="1"/>
  <c r="Y28" i="29"/>
  <c r="AC28" i="29" s="1"/>
  <c r="Y29" i="29"/>
  <c r="AC29" i="29" s="1"/>
  <c r="Y30" i="29"/>
  <c r="AC30" i="29" s="1"/>
  <c r="Y31" i="29"/>
  <c r="AC31" i="29" s="1"/>
  <c r="Y32" i="29"/>
  <c r="AC32" i="29" s="1"/>
  <c r="Y33" i="29"/>
  <c r="AC33" i="29" s="1"/>
  <c r="Y34" i="29"/>
  <c r="AC34" i="29" s="1"/>
  <c r="AA16" i="29"/>
  <c r="AE16" i="29" s="1"/>
  <c r="AA38" i="29"/>
  <c r="AE38" i="29" s="1"/>
  <c r="C80" i="29"/>
  <c r="AQ40" i="29"/>
  <c r="E80" i="29" s="1"/>
  <c r="AP40" i="29"/>
  <c r="D80" i="29" s="1"/>
  <c r="AJ39" i="29"/>
  <c r="AK39" i="29" s="1"/>
  <c r="AP39" i="29" s="1"/>
  <c r="D79" i="29" s="1"/>
  <c r="Y20" i="29"/>
  <c r="AC20" i="29" s="1"/>
  <c r="Y22" i="29"/>
  <c r="AC22" i="29" s="1"/>
  <c r="C56" i="29"/>
  <c r="AJ15" i="29"/>
  <c r="C54" i="29"/>
  <c r="AJ13" i="29"/>
  <c r="AK13" i="29" s="1"/>
  <c r="AP13" i="29" s="1"/>
  <c r="D53" i="29" s="1"/>
  <c r="C53" i="29"/>
  <c r="AQ13" i="29"/>
  <c r="E53" i="29" s="1"/>
  <c r="AJ12" i="29"/>
  <c r="AK12" i="29" s="1"/>
  <c r="AP12" i="29" s="1"/>
  <c r="D52" i="29" s="1"/>
  <c r="C49" i="29"/>
  <c r="AJ8" i="29"/>
  <c r="AK8" i="29" s="1"/>
  <c r="AP8" i="29" s="1"/>
  <c r="D48" i="29" s="1"/>
  <c r="C47" i="29"/>
  <c r="C64" i="29"/>
  <c r="AP24" i="29"/>
  <c r="D64" i="29" s="1"/>
  <c r="AQ24" i="29"/>
  <c r="E64" i="29" s="1"/>
  <c r="AJ23" i="29"/>
  <c r="AK23" i="29" s="1"/>
  <c r="AP23" i="29" s="1"/>
  <c r="D63" i="29" s="1"/>
  <c r="AA24" i="29"/>
  <c r="AE24" i="29" s="1"/>
  <c r="AA7" i="29"/>
  <c r="AE7" i="29" s="1"/>
  <c r="AA8" i="29"/>
  <c r="AE8" i="29" s="1"/>
  <c r="AA9" i="29"/>
  <c r="AE9" i="29" s="1"/>
  <c r="AA11" i="29"/>
  <c r="AE11" i="29" s="1"/>
  <c r="AA10" i="29"/>
  <c r="AE10" i="29" s="1"/>
  <c r="AA12" i="29"/>
  <c r="AE12" i="29" s="1"/>
  <c r="AA13" i="29"/>
  <c r="AE13" i="29" s="1"/>
  <c r="AA14" i="29"/>
  <c r="AE14" i="29" s="1"/>
  <c r="AA15" i="29"/>
  <c r="AE15" i="29" s="1"/>
  <c r="C76" i="29"/>
  <c r="AJ35" i="29"/>
  <c r="AK35" i="29" s="1"/>
  <c r="AQ35" i="29" s="1"/>
  <c r="E75" i="29" s="1"/>
  <c r="Y41" i="29"/>
  <c r="AC41" i="29" s="1"/>
  <c r="Y35" i="29"/>
  <c r="AC35" i="29" s="1"/>
  <c r="Y39" i="29"/>
  <c r="AC39" i="29" s="1"/>
  <c r="Y36" i="29"/>
  <c r="AC36" i="29" s="1"/>
  <c r="Y37" i="29"/>
  <c r="AC37" i="29" s="1"/>
  <c r="AK33" i="29"/>
  <c r="AQ33" i="29" s="1"/>
  <c r="E73" i="29" s="1"/>
  <c r="AA21" i="29"/>
  <c r="AE21" i="29" s="1"/>
  <c r="C80" i="28"/>
  <c r="AJ39" i="28"/>
  <c r="AN42" i="28"/>
  <c r="AL42" i="28"/>
  <c r="Z42" i="28"/>
  <c r="X42" i="28"/>
  <c r="W42" i="28"/>
  <c r="AB42" i="28" s="1"/>
  <c r="W25" i="28"/>
  <c r="AB25" i="28" s="1"/>
  <c r="W26" i="28"/>
  <c r="AB26" i="28" s="1"/>
  <c r="W27" i="28"/>
  <c r="AB27" i="28" s="1"/>
  <c r="W28" i="28"/>
  <c r="AB28" i="28" s="1"/>
  <c r="W29" i="28"/>
  <c r="AB29" i="28" s="1"/>
  <c r="W31" i="28"/>
  <c r="AB31" i="28" s="1"/>
  <c r="W32" i="28"/>
  <c r="AB32" i="28" s="1"/>
  <c r="W30" i="28"/>
  <c r="AB30" i="28" s="1"/>
  <c r="W34" i="28"/>
  <c r="AB34" i="28" s="1"/>
  <c r="W33" i="28"/>
  <c r="AB33" i="28" s="1"/>
  <c r="AN24" i="28"/>
  <c r="AL24" i="28"/>
  <c r="W24" i="28"/>
  <c r="AB24" i="28" s="1"/>
  <c r="Z24" i="28"/>
  <c r="X24" i="28"/>
  <c r="W7" i="28"/>
  <c r="AB7" i="28" s="1"/>
  <c r="W10" i="28"/>
  <c r="AB10" i="28" s="1"/>
  <c r="W8" i="28"/>
  <c r="AB8" i="28" s="1"/>
  <c r="W9" i="28"/>
  <c r="AB9" i="28" s="1"/>
  <c r="W13" i="28"/>
  <c r="AB13" i="28" s="1"/>
  <c r="W11" i="28"/>
  <c r="AB11" i="28" s="1"/>
  <c r="W12" i="28"/>
  <c r="AB12" i="28" s="1"/>
  <c r="W16" i="28"/>
  <c r="AB16" i="28" s="1"/>
  <c r="W14" i="28"/>
  <c r="AB14" i="28" s="1"/>
  <c r="W15" i="28"/>
  <c r="AB15" i="28" s="1"/>
  <c r="W21" i="28"/>
  <c r="AB21" i="28" s="1"/>
  <c r="W19" i="28"/>
  <c r="AB19" i="28" s="1"/>
  <c r="Y35" i="28"/>
  <c r="AC35" i="28" s="1"/>
  <c r="Z41" i="28"/>
  <c r="AA41" i="28" s="1"/>
  <c r="AE41" i="28" s="1"/>
  <c r="X41" i="28"/>
  <c r="W41" i="28"/>
  <c r="AB41" i="28" s="1"/>
  <c r="W36" i="28"/>
  <c r="AB36" i="28" s="1"/>
  <c r="W38" i="28"/>
  <c r="AB38" i="28" s="1"/>
  <c r="W39" i="28"/>
  <c r="AB39" i="28" s="1"/>
  <c r="W35" i="28"/>
  <c r="AB35" i="28" s="1"/>
  <c r="W37" i="28"/>
  <c r="AB37" i="28" s="1"/>
  <c r="Y36" i="28"/>
  <c r="AC36" i="28" s="1"/>
  <c r="W23" i="28"/>
  <c r="AB23" i="28" s="1"/>
  <c r="Z23" i="28"/>
  <c r="X23" i="28"/>
  <c r="W17" i="28"/>
  <c r="AB17" i="28" s="1"/>
  <c r="W20" i="28"/>
  <c r="AB20" i="28" s="1"/>
  <c r="AA36" i="28"/>
  <c r="AE36" i="28" s="1"/>
  <c r="W18" i="28"/>
  <c r="AB18" i="28" s="1"/>
  <c r="AA37" i="28"/>
  <c r="AE37" i="28" s="1"/>
  <c r="Y22" i="28"/>
  <c r="AC22" i="28" s="1"/>
  <c r="W22" i="28"/>
  <c r="AB22" i="28" s="1"/>
  <c r="Z40" i="27"/>
  <c r="X40" i="27"/>
  <c r="Z22" i="27"/>
  <c r="X22" i="27"/>
  <c r="V41" i="27"/>
  <c r="U42" i="27"/>
  <c r="V42" i="27" s="1"/>
  <c r="W33" i="27" s="1"/>
  <c r="AB33" i="27" s="1"/>
  <c r="U24" i="27"/>
  <c r="V24" i="27" s="1"/>
  <c r="W15" i="27" s="1"/>
  <c r="AB15" i="27" s="1"/>
  <c r="V23" i="27"/>
  <c r="Z20" i="26"/>
  <c r="X20" i="26"/>
  <c r="V40" i="26"/>
  <c r="U41" i="26"/>
  <c r="U22" i="26"/>
  <c r="V21" i="26"/>
  <c r="Z39" i="26"/>
  <c r="X39" i="26"/>
  <c r="U40" i="25"/>
  <c r="V39" i="25"/>
  <c r="Z20" i="25"/>
  <c r="X20" i="25"/>
  <c r="Z38" i="25"/>
  <c r="X38" i="25"/>
  <c r="U22" i="25"/>
  <c r="V21" i="25"/>
  <c r="U21" i="24"/>
  <c r="V20" i="24"/>
  <c r="U38" i="24"/>
  <c r="V37" i="24"/>
  <c r="Z19" i="24"/>
  <c r="X19" i="24"/>
  <c r="Z36" i="24"/>
  <c r="X36" i="24"/>
  <c r="U20" i="23"/>
  <c r="V19" i="23"/>
  <c r="Z18" i="23"/>
  <c r="X18" i="23"/>
  <c r="V37" i="23"/>
  <c r="U38" i="23"/>
  <c r="Z36" i="23"/>
  <c r="X36" i="23"/>
  <c r="U37" i="22"/>
  <c r="V36" i="22"/>
  <c r="V18" i="22"/>
  <c r="U19" i="22"/>
  <c r="Z35" i="22"/>
  <c r="X35" i="22"/>
  <c r="Z17" i="22"/>
  <c r="X17" i="22"/>
  <c r="Z14" i="21"/>
  <c r="X14" i="21"/>
  <c r="U16" i="21"/>
  <c r="V15" i="21"/>
  <c r="V34" i="21"/>
  <c r="U35" i="21"/>
  <c r="Z33" i="21"/>
  <c r="X33" i="21"/>
  <c r="V14" i="20"/>
  <c r="U15" i="20"/>
  <c r="Z13" i="20"/>
  <c r="X13" i="20"/>
  <c r="V32" i="20"/>
  <c r="U33" i="20"/>
  <c r="Z31" i="20"/>
  <c r="X31" i="20"/>
  <c r="AR8" i="32" l="1"/>
  <c r="G48" i="32" s="1"/>
  <c r="AS8" i="32"/>
  <c r="H48" i="32" s="1"/>
  <c r="AS16" i="32"/>
  <c r="H56" i="32" s="1"/>
  <c r="AR16" i="32"/>
  <c r="G56" i="32" s="1"/>
  <c r="AT7" i="32"/>
  <c r="K47" i="32" s="1"/>
  <c r="AU7" i="32"/>
  <c r="L47" i="32" s="1"/>
  <c r="AS10" i="32"/>
  <c r="H50" i="32" s="1"/>
  <c r="AR10" i="32"/>
  <c r="G50" i="32" s="1"/>
  <c r="AS9" i="32"/>
  <c r="H49" i="32" s="1"/>
  <c r="AR9" i="32"/>
  <c r="G49" i="32" s="1"/>
  <c r="AR19" i="32"/>
  <c r="G59" i="32" s="1"/>
  <c r="AS19" i="32"/>
  <c r="H59" i="32" s="1"/>
  <c r="AU18" i="32"/>
  <c r="L58" i="32" s="1"/>
  <c r="AT18" i="32"/>
  <c r="K58" i="32" s="1"/>
  <c r="AU16" i="32"/>
  <c r="L56" i="32" s="1"/>
  <c r="AT16" i="32"/>
  <c r="K56" i="32" s="1"/>
  <c r="AT10" i="32"/>
  <c r="K50" i="32" s="1"/>
  <c r="AU10" i="32"/>
  <c r="L50" i="32" s="1"/>
  <c r="AR11" i="32"/>
  <c r="G51" i="32" s="1"/>
  <c r="AS11" i="32"/>
  <c r="H51" i="32" s="1"/>
  <c r="AU13" i="32"/>
  <c r="L53" i="32" s="1"/>
  <c r="AT13" i="32"/>
  <c r="K53" i="32" s="1"/>
  <c r="AR13" i="32"/>
  <c r="G53" i="32" s="1"/>
  <c r="AS13" i="32"/>
  <c r="H53" i="32" s="1"/>
  <c r="AS20" i="32"/>
  <c r="H60" i="32" s="1"/>
  <c r="AR20" i="32"/>
  <c r="G60" i="32" s="1"/>
  <c r="AU12" i="32"/>
  <c r="L52" i="32" s="1"/>
  <c r="AT12" i="32"/>
  <c r="K52" i="32" s="1"/>
  <c r="AU19" i="32"/>
  <c r="L59" i="32" s="1"/>
  <c r="AT19" i="32"/>
  <c r="K59" i="32" s="1"/>
  <c r="AT22" i="32"/>
  <c r="K62" i="32" s="1"/>
  <c r="AU22" i="32"/>
  <c r="L62" i="32" s="1"/>
  <c r="AR15" i="32"/>
  <c r="G55" i="32" s="1"/>
  <c r="AS15" i="32"/>
  <c r="H55" i="32" s="1"/>
  <c r="AT17" i="32"/>
  <c r="K57" i="32" s="1"/>
  <c r="AU17" i="32"/>
  <c r="L57" i="32" s="1"/>
  <c r="AT11" i="32"/>
  <c r="K51" i="32" s="1"/>
  <c r="AU11" i="32"/>
  <c r="L51" i="32" s="1"/>
  <c r="AT15" i="32"/>
  <c r="K55" i="32" s="1"/>
  <c r="AU15" i="32"/>
  <c r="L55" i="32" s="1"/>
  <c r="AR12" i="32"/>
  <c r="G52" i="32" s="1"/>
  <c r="AS12" i="32"/>
  <c r="H52" i="32" s="1"/>
  <c r="AS17" i="32"/>
  <c r="H57" i="32" s="1"/>
  <c r="AR17" i="32"/>
  <c r="G57" i="32" s="1"/>
  <c r="AU8" i="32"/>
  <c r="L48" i="32" s="1"/>
  <c r="AT8" i="32"/>
  <c r="K48" i="32" s="1"/>
  <c r="AT14" i="32"/>
  <c r="K54" i="32" s="1"/>
  <c r="AU14" i="32"/>
  <c r="L54" i="32" s="1"/>
  <c r="AR7" i="32"/>
  <c r="G47" i="32" s="1"/>
  <c r="AS7" i="32"/>
  <c r="H47" i="32" s="1"/>
  <c r="AT9" i="32"/>
  <c r="K49" i="32" s="1"/>
  <c r="AU9" i="32"/>
  <c r="L49" i="32" s="1"/>
  <c r="AS14" i="31"/>
  <c r="H54" i="31" s="1"/>
  <c r="AR14" i="31"/>
  <c r="G54" i="31" s="1"/>
  <c r="AR7" i="31"/>
  <c r="G47" i="31" s="1"/>
  <c r="AS7" i="31"/>
  <c r="H47" i="31" s="1"/>
  <c r="AU37" i="31"/>
  <c r="L77" i="31" s="1"/>
  <c r="AT37" i="31"/>
  <c r="K77" i="31" s="1"/>
  <c r="AS28" i="31"/>
  <c r="H68" i="31" s="1"/>
  <c r="AR28" i="31"/>
  <c r="G68" i="31" s="1"/>
  <c r="AU8" i="31"/>
  <c r="L48" i="31" s="1"/>
  <c r="AT8" i="31"/>
  <c r="K48" i="31" s="1"/>
  <c r="AS15" i="31"/>
  <c r="H55" i="31" s="1"/>
  <c r="AR15" i="31"/>
  <c r="G55" i="31" s="1"/>
  <c r="AU34" i="31"/>
  <c r="L74" i="31" s="1"/>
  <c r="AT34" i="31"/>
  <c r="K74" i="31" s="1"/>
  <c r="AU29" i="31"/>
  <c r="L69" i="31" s="1"/>
  <c r="AT29" i="31"/>
  <c r="K69" i="31" s="1"/>
  <c r="AU26" i="31"/>
  <c r="L66" i="31" s="1"/>
  <c r="AT26" i="31"/>
  <c r="K66" i="31" s="1"/>
  <c r="AR9" i="31"/>
  <c r="G49" i="31" s="1"/>
  <c r="AS9" i="31"/>
  <c r="H49" i="31" s="1"/>
  <c r="AU38" i="31"/>
  <c r="L78" i="31" s="1"/>
  <c r="AT38" i="31"/>
  <c r="K78" i="31" s="1"/>
  <c r="AT16" i="31"/>
  <c r="K56" i="31" s="1"/>
  <c r="AU16" i="31"/>
  <c r="L56" i="31" s="1"/>
  <c r="AS33" i="31"/>
  <c r="H73" i="31" s="1"/>
  <c r="AR33" i="31"/>
  <c r="G73" i="31" s="1"/>
  <c r="AS25" i="31"/>
  <c r="H65" i="31" s="1"/>
  <c r="AR25" i="31"/>
  <c r="G65" i="31" s="1"/>
  <c r="AT11" i="31"/>
  <c r="K51" i="31" s="1"/>
  <c r="AU11" i="31"/>
  <c r="L51" i="31" s="1"/>
  <c r="AT18" i="31"/>
  <c r="K58" i="31" s="1"/>
  <c r="AU18" i="31"/>
  <c r="L58" i="31" s="1"/>
  <c r="AS22" i="31"/>
  <c r="H62" i="31" s="1"/>
  <c r="AR22" i="31"/>
  <c r="G62" i="31" s="1"/>
  <c r="AU30" i="31"/>
  <c r="L70" i="31" s="1"/>
  <c r="AT30" i="31"/>
  <c r="K70" i="31" s="1"/>
  <c r="AR12" i="31"/>
  <c r="G52" i="31" s="1"/>
  <c r="AS12" i="31"/>
  <c r="H52" i="31" s="1"/>
  <c r="AU17" i="31"/>
  <c r="L57" i="31" s="1"/>
  <c r="AT17" i="31"/>
  <c r="K57" i="31" s="1"/>
  <c r="AS36" i="31"/>
  <c r="H76" i="31" s="1"/>
  <c r="AR36" i="31"/>
  <c r="G76" i="31" s="1"/>
  <c r="AS30" i="31"/>
  <c r="H70" i="31" s="1"/>
  <c r="AR30" i="31"/>
  <c r="G70" i="31" s="1"/>
  <c r="AU14" i="31"/>
  <c r="L54" i="31" s="1"/>
  <c r="AT14" i="31"/>
  <c r="K54" i="31" s="1"/>
  <c r="AU21" i="31"/>
  <c r="L61" i="31" s="1"/>
  <c r="AT21" i="31"/>
  <c r="K61" i="31" s="1"/>
  <c r="AS16" i="31"/>
  <c r="H56" i="31" s="1"/>
  <c r="AR16" i="31"/>
  <c r="G56" i="31" s="1"/>
  <c r="AU27" i="31"/>
  <c r="L67" i="31" s="1"/>
  <c r="AT27" i="31"/>
  <c r="K67" i="31" s="1"/>
  <c r="AS26" i="31"/>
  <c r="H66" i="31" s="1"/>
  <c r="AR26" i="31"/>
  <c r="G66" i="31" s="1"/>
  <c r="AR17" i="31"/>
  <c r="G57" i="31" s="1"/>
  <c r="AS17" i="31"/>
  <c r="H57" i="31" s="1"/>
  <c r="AU9" i="31"/>
  <c r="L49" i="31" s="1"/>
  <c r="AT9" i="31"/>
  <c r="K49" i="31" s="1"/>
  <c r="AS10" i="31"/>
  <c r="H50" i="31" s="1"/>
  <c r="AR10" i="31"/>
  <c r="G50" i="31" s="1"/>
  <c r="AS37" i="31"/>
  <c r="H77" i="31" s="1"/>
  <c r="AR37" i="31"/>
  <c r="G77" i="31" s="1"/>
  <c r="AT22" i="31"/>
  <c r="K62" i="31" s="1"/>
  <c r="AU22" i="31"/>
  <c r="L62" i="31" s="1"/>
  <c r="AS32" i="31"/>
  <c r="H72" i="31" s="1"/>
  <c r="AR32" i="31"/>
  <c r="G72" i="31" s="1"/>
  <c r="AU12" i="31"/>
  <c r="L52" i="31" s="1"/>
  <c r="AT12" i="31"/>
  <c r="K52" i="31" s="1"/>
  <c r="AS39" i="31"/>
  <c r="H79" i="31" s="1"/>
  <c r="AR39" i="31"/>
  <c r="G79" i="31" s="1"/>
  <c r="AS35" i="31"/>
  <c r="H75" i="31" s="1"/>
  <c r="AR35" i="31"/>
  <c r="G75" i="31" s="1"/>
  <c r="AR13" i="31"/>
  <c r="G53" i="31" s="1"/>
  <c r="AS13" i="31"/>
  <c r="H53" i="31" s="1"/>
  <c r="AU19" i="31"/>
  <c r="L59" i="31" s="1"/>
  <c r="AT19" i="31"/>
  <c r="K59" i="31" s="1"/>
  <c r="AU20" i="31"/>
  <c r="L60" i="31" s="1"/>
  <c r="AT20" i="31"/>
  <c r="K60" i="31" s="1"/>
  <c r="AS21" i="31"/>
  <c r="H61" i="31" s="1"/>
  <c r="AR21" i="31"/>
  <c r="G61" i="31" s="1"/>
  <c r="AS29" i="31"/>
  <c r="H69" i="31" s="1"/>
  <c r="AR29" i="31"/>
  <c r="G69" i="31" s="1"/>
  <c r="AU13" i="31"/>
  <c r="L53" i="31" s="1"/>
  <c r="AT13" i="31"/>
  <c r="K53" i="31" s="1"/>
  <c r="AT7" i="31"/>
  <c r="K47" i="31" s="1"/>
  <c r="AU7" i="31"/>
  <c r="L47" i="31" s="1"/>
  <c r="AR19" i="31"/>
  <c r="G59" i="31" s="1"/>
  <c r="AS19" i="31"/>
  <c r="H59" i="31" s="1"/>
  <c r="AU33" i="31"/>
  <c r="L73" i="31" s="1"/>
  <c r="AT33" i="31"/>
  <c r="K73" i="31" s="1"/>
  <c r="AU25" i="31"/>
  <c r="L65" i="31" s="1"/>
  <c r="AT25" i="31"/>
  <c r="K65" i="31" s="1"/>
  <c r="AS8" i="31"/>
  <c r="H48" i="31" s="1"/>
  <c r="AR8" i="31"/>
  <c r="G48" i="31" s="1"/>
  <c r="AU40" i="31"/>
  <c r="L80" i="31" s="1"/>
  <c r="AT40" i="31"/>
  <c r="K80" i="31" s="1"/>
  <c r="AU36" i="31"/>
  <c r="L76" i="31" s="1"/>
  <c r="AT36" i="31"/>
  <c r="K76" i="31" s="1"/>
  <c r="AR27" i="31"/>
  <c r="G67" i="31" s="1"/>
  <c r="AS27" i="31"/>
  <c r="H67" i="31" s="1"/>
  <c r="AT10" i="31"/>
  <c r="K50" i="31" s="1"/>
  <c r="AU10" i="31"/>
  <c r="L50" i="31" s="1"/>
  <c r="AS40" i="31"/>
  <c r="H80" i="31" s="1"/>
  <c r="AR40" i="31"/>
  <c r="G80" i="31" s="1"/>
  <c r="AU39" i="31"/>
  <c r="L79" i="31" s="1"/>
  <c r="AT39" i="31"/>
  <c r="K79" i="31" s="1"/>
  <c r="AU31" i="31"/>
  <c r="L71" i="31" s="1"/>
  <c r="AT31" i="31"/>
  <c r="K71" i="31" s="1"/>
  <c r="AS11" i="31"/>
  <c r="H51" i="31" s="1"/>
  <c r="AR11" i="31"/>
  <c r="G51" i="31" s="1"/>
  <c r="AS31" i="31"/>
  <c r="H71" i="31" s="1"/>
  <c r="AR31" i="31"/>
  <c r="G71" i="31" s="1"/>
  <c r="AT15" i="31"/>
  <c r="K55" i="31" s="1"/>
  <c r="AU15" i="31"/>
  <c r="L55" i="31" s="1"/>
  <c r="J54" i="30"/>
  <c r="AF14" i="30"/>
  <c r="M54" i="30" s="1"/>
  <c r="AN13" i="30"/>
  <c r="J52" i="30"/>
  <c r="AF12" i="30"/>
  <c r="M52" i="30" s="1"/>
  <c r="AN11" i="30"/>
  <c r="J51" i="30"/>
  <c r="AF11" i="30"/>
  <c r="M51" i="30" s="1"/>
  <c r="AN10" i="30"/>
  <c r="J50" i="30"/>
  <c r="AF10" i="30"/>
  <c r="M50" i="30" s="1"/>
  <c r="AN9" i="30"/>
  <c r="J48" i="30"/>
  <c r="AF8" i="30"/>
  <c r="M48" i="30" s="1"/>
  <c r="AN7" i="30"/>
  <c r="AR34" i="30"/>
  <c r="G74" i="30" s="1"/>
  <c r="AK16" i="30"/>
  <c r="J56" i="30"/>
  <c r="AF16" i="30"/>
  <c r="M56" i="30" s="1"/>
  <c r="AN15" i="30"/>
  <c r="AQ29" i="30"/>
  <c r="E69" i="30" s="1"/>
  <c r="AP29" i="30"/>
  <c r="D69" i="30" s="1"/>
  <c r="AM27" i="30"/>
  <c r="AM31" i="30"/>
  <c r="AR36" i="30"/>
  <c r="G76" i="30" s="1"/>
  <c r="AO33" i="30"/>
  <c r="AK15" i="30"/>
  <c r="AP38" i="30"/>
  <c r="D78" i="30" s="1"/>
  <c r="AQ38" i="30"/>
  <c r="E78" i="30" s="1"/>
  <c r="J61" i="30"/>
  <c r="AF21" i="30"/>
  <c r="M61" i="30" s="1"/>
  <c r="AN20" i="30"/>
  <c r="AM39" i="30"/>
  <c r="F62" i="30"/>
  <c r="AD22" i="30"/>
  <c r="I62" i="30" s="1"/>
  <c r="AL21" i="30"/>
  <c r="AQ30" i="30"/>
  <c r="E70" i="30" s="1"/>
  <c r="AP30" i="30"/>
  <c r="D70" i="30" s="1"/>
  <c r="AQ25" i="30"/>
  <c r="E65" i="30" s="1"/>
  <c r="AP25" i="30"/>
  <c r="D65" i="30" s="1"/>
  <c r="AO28" i="30"/>
  <c r="AO35" i="30"/>
  <c r="AM38" i="30"/>
  <c r="F53" i="30"/>
  <c r="AD13" i="30"/>
  <c r="I53" i="30" s="1"/>
  <c r="AL12" i="30"/>
  <c r="F54" i="30"/>
  <c r="AD14" i="30"/>
  <c r="I54" i="30" s="1"/>
  <c r="AL13" i="30"/>
  <c r="F50" i="30"/>
  <c r="AD10" i="30"/>
  <c r="I50" i="30" s="1"/>
  <c r="AL9" i="30"/>
  <c r="F48" i="30"/>
  <c r="AD8" i="30"/>
  <c r="I48" i="30" s="1"/>
  <c r="AL7" i="30"/>
  <c r="F64" i="30"/>
  <c r="AR24" i="30"/>
  <c r="G64" i="30" s="1"/>
  <c r="AS24" i="30"/>
  <c r="H64" i="30" s="1"/>
  <c r="AD24" i="30"/>
  <c r="I64" i="30" s="1"/>
  <c r="AL23" i="30"/>
  <c r="AM23" i="30" s="1"/>
  <c r="AS23" i="30" s="1"/>
  <c r="H63" i="30" s="1"/>
  <c r="AR41" i="30"/>
  <c r="G81" i="30" s="1"/>
  <c r="AM37" i="30"/>
  <c r="AP36" i="30"/>
  <c r="D76" i="30" s="1"/>
  <c r="AQ36" i="30"/>
  <c r="E76" i="30" s="1"/>
  <c r="AQ20" i="30"/>
  <c r="E60" i="30" s="1"/>
  <c r="AM26" i="30"/>
  <c r="AM29" i="30"/>
  <c r="AO34" i="30"/>
  <c r="AT40" i="30"/>
  <c r="K80" i="30" s="1"/>
  <c r="AP37" i="30"/>
  <c r="D77" i="30" s="1"/>
  <c r="AQ37" i="30"/>
  <c r="E77" i="30" s="1"/>
  <c r="AK22" i="30"/>
  <c r="AP23" i="30"/>
  <c r="D63" i="30" s="1"/>
  <c r="F58" i="30"/>
  <c r="AD18" i="30"/>
  <c r="I58" i="30" s="1"/>
  <c r="AL17" i="30"/>
  <c r="F61" i="30"/>
  <c r="AD21" i="30"/>
  <c r="I61" i="30" s="1"/>
  <c r="AL20" i="30"/>
  <c r="F57" i="30"/>
  <c r="AD17" i="30"/>
  <c r="I57" i="30" s="1"/>
  <c r="AL16" i="30"/>
  <c r="F63" i="30"/>
  <c r="AR23" i="30"/>
  <c r="G63" i="30" s="1"/>
  <c r="AD23" i="30"/>
  <c r="I63" i="30" s="1"/>
  <c r="AL22" i="30"/>
  <c r="AT37" i="30"/>
  <c r="K77" i="30" s="1"/>
  <c r="AO38" i="30"/>
  <c r="AO27" i="30"/>
  <c r="AO31" i="30"/>
  <c r="AQ39" i="30"/>
  <c r="E79" i="30" s="1"/>
  <c r="AP39" i="30"/>
  <c r="D79" i="30" s="1"/>
  <c r="J57" i="30"/>
  <c r="AF17" i="30"/>
  <c r="M57" i="30" s="1"/>
  <c r="AN16" i="30"/>
  <c r="J55" i="30"/>
  <c r="AF15" i="30"/>
  <c r="M55" i="30" s="1"/>
  <c r="AN14" i="30"/>
  <c r="J53" i="30"/>
  <c r="AF13" i="30"/>
  <c r="M53" i="30" s="1"/>
  <c r="AN12" i="30"/>
  <c r="J49" i="30"/>
  <c r="AF9" i="30"/>
  <c r="M49" i="30" s="1"/>
  <c r="AN8" i="30"/>
  <c r="J47" i="30"/>
  <c r="AF7" i="30"/>
  <c r="M47" i="30" s="1"/>
  <c r="J64" i="30"/>
  <c r="AT24" i="30"/>
  <c r="K64" i="30" s="1"/>
  <c r="AU24" i="30"/>
  <c r="L64" i="30" s="1"/>
  <c r="AF24" i="30"/>
  <c r="M64" i="30" s="1"/>
  <c r="AN23" i="30"/>
  <c r="AO23" i="30" s="1"/>
  <c r="AT23" i="30" s="1"/>
  <c r="K63" i="30" s="1"/>
  <c r="AK8" i="30"/>
  <c r="AK11" i="30"/>
  <c r="AK14" i="30"/>
  <c r="AK13" i="30"/>
  <c r="AM33" i="30"/>
  <c r="AQ35" i="30"/>
  <c r="E75" i="30" s="1"/>
  <c r="AP35" i="30"/>
  <c r="D75" i="30" s="1"/>
  <c r="AP28" i="30"/>
  <c r="D68" i="30" s="1"/>
  <c r="AQ28" i="30"/>
  <c r="E68" i="30" s="1"/>
  <c r="AP26" i="30"/>
  <c r="D66" i="30" s="1"/>
  <c r="AQ26" i="30"/>
  <c r="E66" i="30" s="1"/>
  <c r="AM25" i="30"/>
  <c r="AM30" i="30"/>
  <c r="AM35" i="30"/>
  <c r="J59" i="30"/>
  <c r="AF19" i="30"/>
  <c r="M59" i="30" s="1"/>
  <c r="AN18" i="30"/>
  <c r="J60" i="30"/>
  <c r="AF20" i="30"/>
  <c r="M60" i="30" s="1"/>
  <c r="AN19" i="30"/>
  <c r="AO19" i="30" s="1"/>
  <c r="AU19" i="30" s="1"/>
  <c r="L59" i="30" s="1"/>
  <c r="J63" i="30"/>
  <c r="AF23" i="30"/>
  <c r="M63" i="30" s="1"/>
  <c r="AN22" i="30"/>
  <c r="AO32" i="30"/>
  <c r="AP33" i="30"/>
  <c r="D73" i="30" s="1"/>
  <c r="AQ33" i="30"/>
  <c r="E73" i="30" s="1"/>
  <c r="AK21" i="30"/>
  <c r="AP31" i="30"/>
  <c r="D71" i="30" s="1"/>
  <c r="AQ31" i="30"/>
  <c r="E71" i="30" s="1"/>
  <c r="AQ27" i="30"/>
  <c r="E67" i="30" s="1"/>
  <c r="AP27" i="30"/>
  <c r="D67" i="30" s="1"/>
  <c r="AT25" i="30"/>
  <c r="K65" i="30" s="1"/>
  <c r="AO26" i="30"/>
  <c r="AT29" i="30"/>
  <c r="K69" i="30" s="1"/>
  <c r="AO30" i="30"/>
  <c r="AQ34" i="30"/>
  <c r="E74" i="30" s="1"/>
  <c r="AP34" i="30"/>
  <c r="D74" i="30" s="1"/>
  <c r="F52" i="30"/>
  <c r="AD12" i="30"/>
  <c r="I52" i="30" s="1"/>
  <c r="AL11" i="30"/>
  <c r="F51" i="30"/>
  <c r="AD11" i="30"/>
  <c r="I51" i="30" s="1"/>
  <c r="AL10" i="30"/>
  <c r="F49" i="30"/>
  <c r="AD9" i="30"/>
  <c r="I49" i="30" s="1"/>
  <c r="AL8" i="30"/>
  <c r="F47" i="30"/>
  <c r="AD7" i="30"/>
  <c r="I47" i="30" s="1"/>
  <c r="AK7" i="30"/>
  <c r="AK9" i="30"/>
  <c r="AK10" i="30"/>
  <c r="AK12" i="30"/>
  <c r="AM40" i="30"/>
  <c r="AP32" i="30"/>
  <c r="D72" i="30" s="1"/>
  <c r="AQ32" i="30"/>
  <c r="E72" i="30" s="1"/>
  <c r="AK19" i="30"/>
  <c r="AM28" i="30"/>
  <c r="AM32" i="30"/>
  <c r="AO39" i="30"/>
  <c r="F55" i="30"/>
  <c r="AD15" i="30"/>
  <c r="I55" i="30" s="1"/>
  <c r="AL14" i="30"/>
  <c r="F56" i="30"/>
  <c r="AD16" i="30"/>
  <c r="I56" i="30" s="1"/>
  <c r="AL15" i="30"/>
  <c r="F59" i="30"/>
  <c r="AD19" i="30"/>
  <c r="I59" i="30" s="1"/>
  <c r="AL18" i="30"/>
  <c r="AM18" i="30" s="1"/>
  <c r="AR18" i="30" s="1"/>
  <c r="G58" i="30" s="1"/>
  <c r="AO36" i="30"/>
  <c r="AK17" i="30"/>
  <c r="AK18" i="30"/>
  <c r="AM19" i="30"/>
  <c r="AR19" i="30" s="1"/>
  <c r="G59" i="30" s="1"/>
  <c r="J61" i="29"/>
  <c r="AF21" i="29"/>
  <c r="M61" i="29" s="1"/>
  <c r="AN20" i="29"/>
  <c r="F77" i="29"/>
  <c r="AD37" i="29"/>
  <c r="I77" i="29" s="1"/>
  <c r="AL36" i="29"/>
  <c r="F79" i="29"/>
  <c r="AD39" i="29"/>
  <c r="I79" i="29" s="1"/>
  <c r="AL38" i="29"/>
  <c r="F81" i="29"/>
  <c r="AD41" i="29"/>
  <c r="I81" i="29" s="1"/>
  <c r="AL40" i="29"/>
  <c r="J54" i="29"/>
  <c r="AF14" i="29"/>
  <c r="M54" i="29" s="1"/>
  <c r="AN13" i="29"/>
  <c r="J52" i="29"/>
  <c r="AF12" i="29"/>
  <c r="M52" i="29" s="1"/>
  <c r="AN11" i="29"/>
  <c r="J51" i="29"/>
  <c r="AF11" i="29"/>
  <c r="M51" i="29" s="1"/>
  <c r="AN10" i="29"/>
  <c r="J48" i="29"/>
  <c r="AF8" i="29"/>
  <c r="M48" i="29" s="1"/>
  <c r="AN7" i="29"/>
  <c r="J64" i="29"/>
  <c r="AT24" i="29"/>
  <c r="K64" i="29" s="1"/>
  <c r="AF24" i="29"/>
  <c r="M64" i="29" s="1"/>
  <c r="AU24" i="29"/>
  <c r="L64" i="29" s="1"/>
  <c r="AN23" i="29"/>
  <c r="AO23" i="29" s="1"/>
  <c r="AK15" i="29"/>
  <c r="F62" i="29"/>
  <c r="AD22" i="29"/>
  <c r="I62" i="29" s="1"/>
  <c r="AL21" i="29"/>
  <c r="J78" i="29"/>
  <c r="AF38" i="29"/>
  <c r="M78" i="29" s="1"/>
  <c r="AN37" i="29"/>
  <c r="F74" i="29"/>
  <c r="AD34" i="29"/>
  <c r="I74" i="29" s="1"/>
  <c r="AL33" i="29"/>
  <c r="F72" i="29"/>
  <c r="AD32" i="29"/>
  <c r="I72" i="29" s="1"/>
  <c r="AL31" i="29"/>
  <c r="F70" i="29"/>
  <c r="AD30" i="29"/>
  <c r="I70" i="29" s="1"/>
  <c r="AL29" i="29"/>
  <c r="F68" i="29"/>
  <c r="AD28" i="29"/>
  <c r="I68" i="29" s="1"/>
  <c r="AL27" i="29"/>
  <c r="F65" i="29"/>
  <c r="AD25" i="29"/>
  <c r="I65" i="29" s="1"/>
  <c r="F82" i="29"/>
  <c r="AR42" i="29"/>
  <c r="G82" i="29" s="1"/>
  <c r="AD42" i="29"/>
  <c r="I82" i="29" s="1"/>
  <c r="AS42" i="29"/>
  <c r="H82" i="29" s="1"/>
  <c r="AL41" i="29"/>
  <c r="AM41" i="29" s="1"/>
  <c r="AS41" i="29" s="1"/>
  <c r="H81" i="29" s="1"/>
  <c r="AK26" i="29"/>
  <c r="AK29" i="29"/>
  <c r="AK38" i="29"/>
  <c r="AQ39" i="29"/>
  <c r="E79" i="29" s="1"/>
  <c r="F59" i="29"/>
  <c r="AD19" i="29"/>
  <c r="I59" i="29" s="1"/>
  <c r="AL18" i="29"/>
  <c r="F58" i="29"/>
  <c r="AD18" i="29"/>
  <c r="I58" i="29" s="1"/>
  <c r="AL17" i="29"/>
  <c r="F63" i="29"/>
  <c r="AD23" i="29"/>
  <c r="I63" i="29" s="1"/>
  <c r="AL22" i="29"/>
  <c r="AP33" i="29"/>
  <c r="D73" i="29" s="1"/>
  <c r="AM37" i="29"/>
  <c r="AS37" i="29" s="1"/>
  <c r="H77" i="29" s="1"/>
  <c r="J75" i="29"/>
  <c r="AF35" i="29"/>
  <c r="M75" i="29" s="1"/>
  <c r="AN34" i="29"/>
  <c r="J81" i="29"/>
  <c r="AF41" i="29"/>
  <c r="M81" i="29" s="1"/>
  <c r="AN40" i="29"/>
  <c r="F55" i="29"/>
  <c r="AD15" i="29"/>
  <c r="I55" i="29" s="1"/>
  <c r="AL14" i="29"/>
  <c r="F53" i="29"/>
  <c r="AD13" i="29"/>
  <c r="I53" i="29" s="1"/>
  <c r="AL12" i="29"/>
  <c r="F52" i="29"/>
  <c r="AD12" i="29"/>
  <c r="I52" i="29" s="1"/>
  <c r="AL11" i="29"/>
  <c r="F49" i="29"/>
  <c r="AD9" i="29"/>
  <c r="I49" i="29" s="1"/>
  <c r="AL8" i="29"/>
  <c r="F47" i="29"/>
  <c r="AD7" i="29"/>
  <c r="I47" i="29" s="1"/>
  <c r="AK7" i="29"/>
  <c r="AQ8" i="29"/>
  <c r="E48" i="29" s="1"/>
  <c r="AK10" i="29"/>
  <c r="AK9" i="29"/>
  <c r="AK11" i="29"/>
  <c r="AQ12" i="29"/>
  <c r="E52" i="29" s="1"/>
  <c r="AK14" i="29"/>
  <c r="AK19" i="29"/>
  <c r="AK36" i="29"/>
  <c r="J80" i="29"/>
  <c r="AF40" i="29"/>
  <c r="M80" i="29" s="1"/>
  <c r="AN39" i="29"/>
  <c r="J74" i="29"/>
  <c r="AF34" i="29"/>
  <c r="M74" i="29" s="1"/>
  <c r="AN33" i="29"/>
  <c r="J72" i="29"/>
  <c r="AF32" i="29"/>
  <c r="M72" i="29" s="1"/>
  <c r="AN31" i="29"/>
  <c r="J68" i="29"/>
  <c r="AF28" i="29"/>
  <c r="M68" i="29" s="1"/>
  <c r="AN27" i="29"/>
  <c r="J67" i="29"/>
  <c r="AF27" i="29"/>
  <c r="M67" i="29" s="1"/>
  <c r="AN26" i="29"/>
  <c r="J66" i="29"/>
  <c r="AF26" i="29"/>
  <c r="M66" i="29" s="1"/>
  <c r="AN25" i="29"/>
  <c r="J82" i="29"/>
  <c r="AT42" i="29"/>
  <c r="K82" i="29" s="1"/>
  <c r="AF42" i="29"/>
  <c r="M82" i="29" s="1"/>
  <c r="AU42" i="29"/>
  <c r="L82" i="29" s="1"/>
  <c r="AN41" i="29"/>
  <c r="AO41" i="29" s="1"/>
  <c r="AU41" i="29" s="1"/>
  <c r="L81" i="29" s="1"/>
  <c r="J59" i="29"/>
  <c r="AF19" i="29"/>
  <c r="M59" i="29" s="1"/>
  <c r="AN18" i="29"/>
  <c r="AK22" i="29"/>
  <c r="AQ23" i="29"/>
  <c r="E63" i="29" s="1"/>
  <c r="AK16" i="29"/>
  <c r="AP35" i="29"/>
  <c r="D75" i="29" s="1"/>
  <c r="F76" i="29"/>
  <c r="AD36" i="29"/>
  <c r="I76" i="29" s="1"/>
  <c r="AL35" i="29"/>
  <c r="AM35" i="29" s="1"/>
  <c r="F75" i="29"/>
  <c r="AS35" i="29"/>
  <c r="H75" i="29" s="1"/>
  <c r="AD35" i="29"/>
  <c r="I75" i="29" s="1"/>
  <c r="AR35" i="29"/>
  <c r="G75" i="29" s="1"/>
  <c r="AL34" i="29"/>
  <c r="AM34" i="29" s="1"/>
  <c r="AS34" i="29" s="1"/>
  <c r="H74" i="29" s="1"/>
  <c r="J55" i="29"/>
  <c r="AF15" i="29"/>
  <c r="M55" i="29" s="1"/>
  <c r="AN14" i="29"/>
  <c r="J53" i="29"/>
  <c r="AF13" i="29"/>
  <c r="M53" i="29" s="1"/>
  <c r="AN12" i="29"/>
  <c r="J50" i="29"/>
  <c r="AF10" i="29"/>
  <c r="M50" i="29" s="1"/>
  <c r="AN9" i="29"/>
  <c r="J49" i="29"/>
  <c r="AF9" i="29"/>
  <c r="M49" i="29" s="1"/>
  <c r="AN8" i="29"/>
  <c r="J47" i="29"/>
  <c r="AF7" i="29"/>
  <c r="M47" i="29" s="1"/>
  <c r="F60" i="29"/>
  <c r="AD20" i="29"/>
  <c r="I60" i="29" s="1"/>
  <c r="AL19" i="29"/>
  <c r="J56" i="29"/>
  <c r="AF16" i="29"/>
  <c r="M56" i="29" s="1"/>
  <c r="AN15" i="29"/>
  <c r="F73" i="29"/>
  <c r="AD33" i="29"/>
  <c r="I73" i="29" s="1"/>
  <c r="AL32" i="29"/>
  <c r="AM32" i="29" s="1"/>
  <c r="AS32" i="29" s="1"/>
  <c r="H72" i="29" s="1"/>
  <c r="F71" i="29"/>
  <c r="AD31" i="29"/>
  <c r="I71" i="29" s="1"/>
  <c r="AL30" i="29"/>
  <c r="F69" i="29"/>
  <c r="AD29" i="29"/>
  <c r="I69" i="29" s="1"/>
  <c r="AL28" i="29"/>
  <c r="AM28" i="29" s="1"/>
  <c r="AS28" i="29" s="1"/>
  <c r="H68" i="29" s="1"/>
  <c r="F67" i="29"/>
  <c r="AD27" i="29"/>
  <c r="I67" i="29" s="1"/>
  <c r="AL26" i="29"/>
  <c r="F66" i="29"/>
  <c r="AD26" i="29"/>
  <c r="I66" i="29" s="1"/>
  <c r="AL25" i="29"/>
  <c r="AM25" i="29" s="1"/>
  <c r="AS25" i="29" s="1"/>
  <c r="H65" i="29" s="1"/>
  <c r="AK25" i="29"/>
  <c r="F61" i="29"/>
  <c r="AD21" i="29"/>
  <c r="I61" i="29" s="1"/>
  <c r="AL20" i="29"/>
  <c r="F56" i="29"/>
  <c r="AD16" i="29"/>
  <c r="I56" i="29" s="1"/>
  <c r="AL15" i="29"/>
  <c r="AK17" i="29"/>
  <c r="AK18" i="29"/>
  <c r="AK21" i="29"/>
  <c r="AK32" i="29"/>
  <c r="J79" i="29"/>
  <c r="AF39" i="29"/>
  <c r="M79" i="29" s="1"/>
  <c r="AN38" i="29"/>
  <c r="AO38" i="29" s="1"/>
  <c r="AU38" i="29" s="1"/>
  <c r="L78" i="29" s="1"/>
  <c r="J77" i="29"/>
  <c r="AF37" i="29"/>
  <c r="M77" i="29" s="1"/>
  <c r="AN36" i="29"/>
  <c r="AO36" i="29" s="1"/>
  <c r="AK37" i="29"/>
  <c r="AK20" i="29"/>
  <c r="F54" i="29"/>
  <c r="AD14" i="29"/>
  <c r="I54" i="29" s="1"/>
  <c r="AL13" i="29"/>
  <c r="F51" i="29"/>
  <c r="AD11" i="29"/>
  <c r="I51" i="29" s="1"/>
  <c r="AL10" i="29"/>
  <c r="F50" i="29"/>
  <c r="AD10" i="29"/>
  <c r="I50" i="29" s="1"/>
  <c r="AL9" i="29"/>
  <c r="F48" i="29"/>
  <c r="AD8" i="29"/>
  <c r="I48" i="29" s="1"/>
  <c r="AL7" i="29"/>
  <c r="AM7" i="29" s="1"/>
  <c r="AS7" i="29" s="1"/>
  <c r="H47" i="29" s="1"/>
  <c r="F64" i="29"/>
  <c r="AR24" i="29"/>
  <c r="G64" i="29" s="1"/>
  <c r="AD24" i="29"/>
  <c r="I64" i="29" s="1"/>
  <c r="AS24" i="29"/>
  <c r="H64" i="29" s="1"/>
  <c r="AL23" i="29"/>
  <c r="AM23" i="29" s="1"/>
  <c r="AS23" i="29" s="1"/>
  <c r="H63" i="29" s="1"/>
  <c r="J76" i="29"/>
  <c r="AU36" i="29"/>
  <c r="L76" i="29" s="1"/>
  <c r="AF36" i="29"/>
  <c r="M76" i="29" s="1"/>
  <c r="AT36" i="29"/>
  <c r="K76" i="29" s="1"/>
  <c r="AN35" i="29"/>
  <c r="AO35" i="29" s="1"/>
  <c r="AU35" i="29" s="1"/>
  <c r="L75" i="29" s="1"/>
  <c r="J73" i="29"/>
  <c r="AF33" i="29"/>
  <c r="M73" i="29" s="1"/>
  <c r="AN32" i="29"/>
  <c r="J70" i="29"/>
  <c r="AF30" i="29"/>
  <c r="M70" i="29" s="1"/>
  <c r="AN29" i="29"/>
  <c r="AO29" i="29" s="1"/>
  <c r="AU29" i="29" s="1"/>
  <c r="L69" i="29" s="1"/>
  <c r="J71" i="29"/>
  <c r="AF31" i="29"/>
  <c r="M71" i="29" s="1"/>
  <c r="AN30" i="29"/>
  <c r="AO30" i="29" s="1"/>
  <c r="AU30" i="29" s="1"/>
  <c r="L70" i="29" s="1"/>
  <c r="J69" i="29"/>
  <c r="AF29" i="29"/>
  <c r="M69" i="29" s="1"/>
  <c r="AN28" i="29"/>
  <c r="AO28" i="29" s="1"/>
  <c r="AU28" i="29" s="1"/>
  <c r="L68" i="29" s="1"/>
  <c r="J65" i="29"/>
  <c r="AF25" i="29"/>
  <c r="M65" i="29" s="1"/>
  <c r="AK27" i="29"/>
  <c r="AK28" i="29"/>
  <c r="AK31" i="29"/>
  <c r="AK30" i="29"/>
  <c r="J60" i="29"/>
  <c r="AF20" i="29"/>
  <c r="M60" i="29" s="1"/>
  <c r="AN19" i="29"/>
  <c r="AO17" i="29" s="1"/>
  <c r="J63" i="29"/>
  <c r="AU23" i="29"/>
  <c r="L63" i="29" s="1"/>
  <c r="AF23" i="29"/>
  <c r="M63" i="29" s="1"/>
  <c r="AT23" i="29"/>
  <c r="K63" i="29" s="1"/>
  <c r="AN22" i="29"/>
  <c r="AO22" i="29" s="1"/>
  <c r="AK34" i="29"/>
  <c r="AM39" i="29"/>
  <c r="AS39" i="29" s="1"/>
  <c r="H79" i="29" s="1"/>
  <c r="AM16" i="29"/>
  <c r="AS16" i="29" s="1"/>
  <c r="H56" i="29" s="1"/>
  <c r="F62" i="28"/>
  <c r="AD22" i="28"/>
  <c r="I62" i="28" s="1"/>
  <c r="AL21" i="28"/>
  <c r="J77" i="28"/>
  <c r="AF37" i="28"/>
  <c r="M77" i="28" s="1"/>
  <c r="AN36" i="28"/>
  <c r="J76" i="28"/>
  <c r="AF36" i="28"/>
  <c r="M76" i="28" s="1"/>
  <c r="AN35" i="28"/>
  <c r="C57" i="28"/>
  <c r="AJ16" i="28"/>
  <c r="AA23" i="28"/>
  <c r="AE23" i="28" s="1"/>
  <c r="AA21" i="28"/>
  <c r="AE21" i="28" s="1"/>
  <c r="AA16" i="28"/>
  <c r="AE16" i="28" s="1"/>
  <c r="F76" i="28"/>
  <c r="AD36" i="28"/>
  <c r="I76" i="28" s="1"/>
  <c r="AL35" i="28"/>
  <c r="C75" i="28"/>
  <c r="AJ34" i="28"/>
  <c r="C78" i="28"/>
  <c r="AJ37" i="28"/>
  <c r="C81" i="28"/>
  <c r="AP41" i="28"/>
  <c r="D81" i="28" s="1"/>
  <c r="AJ40" i="28"/>
  <c r="J81" i="28"/>
  <c r="AF41" i="28"/>
  <c r="M81" i="28" s="1"/>
  <c r="AN40" i="28"/>
  <c r="F75" i="28"/>
  <c r="AD35" i="28"/>
  <c r="I75" i="28" s="1"/>
  <c r="AL34" i="28"/>
  <c r="C59" i="28"/>
  <c r="AJ18" i="28"/>
  <c r="AA18" i="28"/>
  <c r="AE18" i="28" s="1"/>
  <c r="AA20" i="28"/>
  <c r="AE20" i="28" s="1"/>
  <c r="AA39" i="28"/>
  <c r="AE39" i="28" s="1"/>
  <c r="C61" i="28"/>
  <c r="AJ20" i="28"/>
  <c r="C55" i="28"/>
  <c r="AJ14" i="28"/>
  <c r="C56" i="28"/>
  <c r="AJ15" i="28"/>
  <c r="C51" i="28"/>
  <c r="AJ10" i="28"/>
  <c r="C49" i="28"/>
  <c r="AJ8" i="28"/>
  <c r="C50" i="28"/>
  <c r="AJ9" i="28"/>
  <c r="Y24" i="28"/>
  <c r="AC24" i="28" s="1"/>
  <c r="Y7" i="28"/>
  <c r="AC7" i="28" s="1"/>
  <c r="Y9" i="28"/>
  <c r="AC9" i="28" s="1"/>
  <c r="Y8" i="28"/>
  <c r="AC8" i="28" s="1"/>
  <c r="Y10" i="28"/>
  <c r="AC10" i="28" s="1"/>
  <c r="Y11" i="28"/>
  <c r="AC11" i="28" s="1"/>
  <c r="Y14" i="28"/>
  <c r="AC14" i="28" s="1"/>
  <c r="Y12" i="28"/>
  <c r="AC12" i="28" s="1"/>
  <c r="Y13" i="28"/>
  <c r="AC13" i="28" s="1"/>
  <c r="Y16" i="28"/>
  <c r="AC16" i="28" s="1"/>
  <c r="Y15" i="28"/>
  <c r="AC15" i="28" s="1"/>
  <c r="AP24" i="28"/>
  <c r="D64" i="28" s="1"/>
  <c r="C64" i="28"/>
  <c r="AQ24" i="28"/>
  <c r="E64" i="28" s="1"/>
  <c r="AJ23" i="28"/>
  <c r="AK23" i="28" s="1"/>
  <c r="C74" i="28"/>
  <c r="AJ33" i="28"/>
  <c r="C72" i="28"/>
  <c r="AJ31" i="28"/>
  <c r="C69" i="28"/>
  <c r="AJ28" i="28"/>
  <c r="C67" i="28"/>
  <c r="AJ26" i="28"/>
  <c r="C65" i="28"/>
  <c r="Y42" i="28"/>
  <c r="AC42" i="28" s="1"/>
  <c r="Y25" i="28"/>
  <c r="AC25" i="28" s="1"/>
  <c r="Y26" i="28"/>
  <c r="AC26" i="28" s="1"/>
  <c r="Y27" i="28"/>
  <c r="AC27" i="28" s="1"/>
  <c r="Y30" i="28"/>
  <c r="AC30" i="28" s="1"/>
  <c r="Y28" i="28"/>
  <c r="AC28" i="28" s="1"/>
  <c r="Y29" i="28"/>
  <c r="AC29" i="28" s="1"/>
  <c r="Y34" i="28"/>
  <c r="AC34" i="28" s="1"/>
  <c r="Y32" i="28"/>
  <c r="AC32" i="28" s="1"/>
  <c r="Y31" i="28"/>
  <c r="AC31" i="28" s="1"/>
  <c r="Y33" i="28"/>
  <c r="AC33" i="28" s="1"/>
  <c r="AA38" i="28"/>
  <c r="AE38" i="28" s="1"/>
  <c r="C62" i="28"/>
  <c r="AJ21" i="28"/>
  <c r="AA33" i="28"/>
  <c r="AE33" i="28" s="1"/>
  <c r="C58" i="28"/>
  <c r="AJ17" i="28"/>
  <c r="C60" i="28"/>
  <c r="AJ19" i="28"/>
  <c r="Y23" i="28"/>
  <c r="AC23" i="28" s="1"/>
  <c r="Y17" i="28"/>
  <c r="AC17" i="28" s="1"/>
  <c r="Y18" i="28"/>
  <c r="AC18" i="28" s="1"/>
  <c r="Y20" i="28"/>
  <c r="AC20" i="28" s="1"/>
  <c r="Y21" i="28"/>
  <c r="AC21" i="28" s="1"/>
  <c r="Y19" i="28"/>
  <c r="AC19" i="28" s="1"/>
  <c r="C63" i="28"/>
  <c r="AP23" i="28"/>
  <c r="D63" i="28" s="1"/>
  <c r="AQ23" i="28"/>
  <c r="E63" i="28" s="1"/>
  <c r="AJ22" i="28"/>
  <c r="AK22" i="28" s="1"/>
  <c r="AP22" i="28" s="1"/>
  <c r="D62" i="28" s="1"/>
  <c r="C77" i="28"/>
  <c r="AJ36" i="28"/>
  <c r="C79" i="28"/>
  <c r="AJ38" i="28"/>
  <c r="AK38" i="28" s="1"/>
  <c r="AQ38" i="28" s="1"/>
  <c r="E78" i="28" s="1"/>
  <c r="C76" i="28"/>
  <c r="AJ35" i="28"/>
  <c r="AK35" i="28" s="1"/>
  <c r="AQ35" i="28" s="1"/>
  <c r="E75" i="28" s="1"/>
  <c r="Y41" i="28"/>
  <c r="AC41" i="28" s="1"/>
  <c r="Y38" i="28"/>
  <c r="AC38" i="28" s="1"/>
  <c r="Y39" i="28"/>
  <c r="AC39" i="28" s="1"/>
  <c r="Y37" i="28"/>
  <c r="AC37" i="28" s="1"/>
  <c r="Y40" i="28"/>
  <c r="AC40" i="28" s="1"/>
  <c r="AA19" i="28"/>
  <c r="AE19" i="28" s="1"/>
  <c r="AA17" i="28"/>
  <c r="AE17" i="28" s="1"/>
  <c r="AA22" i="28"/>
  <c r="AE22" i="28" s="1"/>
  <c r="AA35" i="28"/>
  <c r="AE35" i="28" s="1"/>
  <c r="AA34" i="28"/>
  <c r="AE34" i="28" s="1"/>
  <c r="C54" i="28"/>
  <c r="AJ13" i="28"/>
  <c r="AK13" i="28" s="1"/>
  <c r="AQ13" i="28" s="1"/>
  <c r="E53" i="28" s="1"/>
  <c r="C52" i="28"/>
  <c r="AJ11" i="28"/>
  <c r="C53" i="28"/>
  <c r="AJ12" i="28"/>
  <c r="AK12" i="28" s="1"/>
  <c r="AQ12" i="28" s="1"/>
  <c r="E52" i="28" s="1"/>
  <c r="C48" i="28"/>
  <c r="AJ7" i="28"/>
  <c r="AK7" i="28" s="1"/>
  <c r="AQ7" i="28" s="1"/>
  <c r="E47" i="28" s="1"/>
  <c r="C47" i="28"/>
  <c r="AA24" i="28"/>
  <c r="AE24" i="28" s="1"/>
  <c r="AA7" i="28"/>
  <c r="AE7" i="28" s="1"/>
  <c r="AA9" i="28"/>
  <c r="AE9" i="28" s="1"/>
  <c r="AA8" i="28"/>
  <c r="AE8" i="28" s="1"/>
  <c r="AA10" i="28"/>
  <c r="AE10" i="28" s="1"/>
  <c r="AA11" i="28"/>
  <c r="AE11" i="28" s="1"/>
  <c r="AA12" i="28"/>
  <c r="AE12" i="28" s="1"/>
  <c r="AA13" i="28"/>
  <c r="AE13" i="28" s="1"/>
  <c r="AA15" i="28"/>
  <c r="AE15" i="28" s="1"/>
  <c r="AA14" i="28"/>
  <c r="AE14" i="28" s="1"/>
  <c r="C73" i="28"/>
  <c r="AJ32" i="28"/>
  <c r="C70" i="28"/>
  <c r="AJ29" i="28"/>
  <c r="C71" i="28"/>
  <c r="AJ30" i="28"/>
  <c r="C68" i="28"/>
  <c r="AJ27" i="28"/>
  <c r="C66" i="28"/>
  <c r="AJ25" i="28"/>
  <c r="C82" i="28"/>
  <c r="AP42" i="28"/>
  <c r="D82" i="28" s="1"/>
  <c r="AQ42" i="28"/>
  <c r="E82" i="28" s="1"/>
  <c r="AJ41" i="28"/>
  <c r="AK41" i="28" s="1"/>
  <c r="AQ41" i="28" s="1"/>
  <c r="E81" i="28" s="1"/>
  <c r="AA42" i="28"/>
  <c r="AE42" i="28" s="1"/>
  <c r="AA25" i="28"/>
  <c r="AE25" i="28" s="1"/>
  <c r="AA26" i="28"/>
  <c r="AE26" i="28" s="1"/>
  <c r="AA28" i="28"/>
  <c r="AE28" i="28" s="1"/>
  <c r="AA27" i="28"/>
  <c r="AE27" i="28" s="1"/>
  <c r="AA31" i="28"/>
  <c r="AE31" i="28" s="1"/>
  <c r="AA29" i="28"/>
  <c r="AE29" i="28" s="1"/>
  <c r="AA30" i="28"/>
  <c r="AE30" i="28" s="1"/>
  <c r="AA32" i="28"/>
  <c r="AE32" i="28" s="1"/>
  <c r="AA40" i="28"/>
  <c r="AE40" i="28" s="1"/>
  <c r="C73" i="27"/>
  <c r="AJ32" i="27"/>
  <c r="C55" i="27"/>
  <c r="AJ14" i="27"/>
  <c r="Z41" i="27"/>
  <c r="AA39" i="27" s="1"/>
  <c r="AE39" i="27" s="1"/>
  <c r="X41" i="27"/>
  <c r="W41" i="27"/>
  <c r="AB41" i="27" s="1"/>
  <c r="W39" i="27"/>
  <c r="AB39" i="27" s="1"/>
  <c r="W38" i="27"/>
  <c r="AB38" i="27" s="1"/>
  <c r="W37" i="27"/>
  <c r="AB37" i="27" s="1"/>
  <c r="W23" i="27"/>
  <c r="AB23" i="27" s="1"/>
  <c r="Z23" i="27"/>
  <c r="AA22" i="27" s="1"/>
  <c r="AE22" i="27" s="1"/>
  <c r="X23" i="27"/>
  <c r="W17" i="27"/>
  <c r="AB17" i="27" s="1"/>
  <c r="W18" i="27"/>
  <c r="AB18" i="27" s="1"/>
  <c r="W21" i="27"/>
  <c r="AB21" i="27" s="1"/>
  <c r="W20" i="27"/>
  <c r="AB20" i="27" s="1"/>
  <c r="W24" i="27"/>
  <c r="AB24" i="27" s="1"/>
  <c r="AN24" i="27"/>
  <c r="AL24" i="27"/>
  <c r="Z24" i="27"/>
  <c r="X24" i="27"/>
  <c r="Y16" i="27" s="1"/>
  <c r="AC16" i="27" s="1"/>
  <c r="W8" i="27"/>
  <c r="AB8" i="27" s="1"/>
  <c r="W7" i="27"/>
  <c r="AB7" i="27" s="1"/>
  <c r="W9" i="27"/>
  <c r="AB9" i="27" s="1"/>
  <c r="W10" i="27"/>
  <c r="AB10" i="27" s="1"/>
  <c r="W11" i="27"/>
  <c r="AB11" i="27" s="1"/>
  <c r="W12" i="27"/>
  <c r="AB12" i="27" s="1"/>
  <c r="W16" i="27"/>
  <c r="AB16" i="27" s="1"/>
  <c r="W14" i="27"/>
  <c r="AB14" i="27" s="1"/>
  <c r="W13" i="27"/>
  <c r="AB13" i="27" s="1"/>
  <c r="AN42" i="27"/>
  <c r="AL42" i="27"/>
  <c r="Z42" i="27"/>
  <c r="X42" i="27"/>
  <c r="W42" i="27"/>
  <c r="AB42" i="27" s="1"/>
  <c r="W25" i="27"/>
  <c r="AB25" i="27" s="1"/>
  <c r="W27" i="27"/>
  <c r="AB27" i="27" s="1"/>
  <c r="W26" i="27"/>
  <c r="AB26" i="27" s="1"/>
  <c r="W29" i="27"/>
  <c r="AB29" i="27" s="1"/>
  <c r="W28" i="27"/>
  <c r="AB28" i="27" s="1"/>
  <c r="W30" i="27"/>
  <c r="AB30" i="27" s="1"/>
  <c r="W32" i="27"/>
  <c r="AB32" i="27" s="1"/>
  <c r="W31" i="27"/>
  <c r="AB31" i="27" s="1"/>
  <c r="W34" i="27"/>
  <c r="AB34" i="27" s="1"/>
  <c r="W35" i="27"/>
  <c r="AB35" i="27" s="1"/>
  <c r="AA21" i="27"/>
  <c r="AE21" i="27" s="1"/>
  <c r="W19" i="27"/>
  <c r="AB19" i="27" s="1"/>
  <c r="Y22" i="27"/>
  <c r="AC22" i="27" s="1"/>
  <c r="W22" i="27"/>
  <c r="AB22" i="27" s="1"/>
  <c r="W36" i="27"/>
  <c r="AB36" i="27" s="1"/>
  <c r="W40" i="27"/>
  <c r="AB40" i="27" s="1"/>
  <c r="AA40" i="27"/>
  <c r="AE40" i="27" s="1"/>
  <c r="AA38" i="27"/>
  <c r="AE38" i="27" s="1"/>
  <c r="AA36" i="27"/>
  <c r="AE36" i="27" s="1"/>
  <c r="AA35" i="27"/>
  <c r="AE35" i="27" s="1"/>
  <c r="Y19" i="27"/>
  <c r="AC19" i="27" s="1"/>
  <c r="Y21" i="27"/>
  <c r="AC21" i="27" s="1"/>
  <c r="AA37" i="27"/>
  <c r="AE37" i="27" s="1"/>
  <c r="Y38" i="27"/>
  <c r="AC38" i="27" s="1"/>
  <c r="U23" i="26"/>
  <c r="V22" i="26"/>
  <c r="Z21" i="26"/>
  <c r="X21" i="26"/>
  <c r="V41" i="26"/>
  <c r="U42" i="26"/>
  <c r="V42" i="26" s="1"/>
  <c r="Z40" i="26"/>
  <c r="X40" i="26"/>
  <c r="W40" i="26"/>
  <c r="AB40" i="26" s="1"/>
  <c r="W36" i="26"/>
  <c r="AB36" i="26" s="1"/>
  <c r="X21" i="25"/>
  <c r="Z21" i="25"/>
  <c r="V22" i="25"/>
  <c r="U23" i="25"/>
  <c r="U41" i="25"/>
  <c r="V40" i="25"/>
  <c r="Z39" i="25"/>
  <c r="X39" i="25"/>
  <c r="X37" i="24"/>
  <c r="Z37" i="24"/>
  <c r="X20" i="24"/>
  <c r="Z20" i="24"/>
  <c r="U39" i="24"/>
  <c r="V38" i="24"/>
  <c r="U22" i="24"/>
  <c r="V21" i="24"/>
  <c r="V38" i="23"/>
  <c r="U39" i="23"/>
  <c r="Z19" i="23"/>
  <c r="X19" i="23"/>
  <c r="Z37" i="23"/>
  <c r="X37" i="23"/>
  <c r="U21" i="23"/>
  <c r="V20" i="23"/>
  <c r="Z18" i="22"/>
  <c r="X18" i="22"/>
  <c r="Z36" i="22"/>
  <c r="X36" i="22"/>
  <c r="V19" i="22"/>
  <c r="U20" i="22"/>
  <c r="U38" i="22"/>
  <c r="V37" i="22"/>
  <c r="Z15" i="21"/>
  <c r="X15" i="21"/>
  <c r="V35" i="21"/>
  <c r="U36" i="21"/>
  <c r="Z34" i="21"/>
  <c r="X34" i="21"/>
  <c r="U17" i="21"/>
  <c r="V16" i="21"/>
  <c r="Z32" i="20"/>
  <c r="X32" i="20"/>
  <c r="V33" i="20"/>
  <c r="U34" i="20"/>
  <c r="V15" i="20"/>
  <c r="U16" i="20"/>
  <c r="Z14" i="20"/>
  <c r="X14" i="20"/>
  <c r="AQ17" i="30" l="1"/>
  <c r="E57" i="30" s="1"/>
  <c r="AP17" i="30"/>
  <c r="D57" i="30" s="1"/>
  <c r="AS19" i="30"/>
  <c r="H59" i="30" s="1"/>
  <c r="AM14" i="30"/>
  <c r="AU39" i="30"/>
  <c r="L79" i="30" s="1"/>
  <c r="AT39" i="30"/>
  <c r="K79" i="30" s="1"/>
  <c r="AS28" i="30"/>
  <c r="H68" i="30" s="1"/>
  <c r="AR28" i="30"/>
  <c r="G68" i="30" s="1"/>
  <c r="AP19" i="30"/>
  <c r="D59" i="30" s="1"/>
  <c r="AQ19" i="30"/>
  <c r="E59" i="30" s="1"/>
  <c r="AP12" i="30"/>
  <c r="D52" i="30" s="1"/>
  <c r="AQ12" i="30"/>
  <c r="E52" i="30" s="1"/>
  <c r="AP9" i="30"/>
  <c r="D49" i="30" s="1"/>
  <c r="AQ9" i="30"/>
  <c r="E49" i="30" s="1"/>
  <c r="AM8" i="30"/>
  <c r="AM11" i="30"/>
  <c r="AU32" i="30"/>
  <c r="L72" i="30" s="1"/>
  <c r="AT32" i="30"/>
  <c r="K72" i="30" s="1"/>
  <c r="AT19" i="30"/>
  <c r="K59" i="30" s="1"/>
  <c r="AS35" i="30"/>
  <c r="H75" i="30" s="1"/>
  <c r="AR35" i="30"/>
  <c r="G75" i="30" s="1"/>
  <c r="AS25" i="30"/>
  <c r="H65" i="30" s="1"/>
  <c r="AR25" i="30"/>
  <c r="G65" i="30" s="1"/>
  <c r="AP13" i="30"/>
  <c r="D53" i="30" s="1"/>
  <c r="AQ13" i="30"/>
  <c r="E53" i="30" s="1"/>
  <c r="AP11" i="30"/>
  <c r="D51" i="30" s="1"/>
  <c r="AQ11" i="30"/>
  <c r="E51" i="30" s="1"/>
  <c r="AO12" i="30"/>
  <c r="AO16" i="30"/>
  <c r="AU27" i="30"/>
  <c r="L67" i="30" s="1"/>
  <c r="AT27" i="30"/>
  <c r="K67" i="30" s="1"/>
  <c r="AM16" i="30"/>
  <c r="AM17" i="30"/>
  <c r="AS18" i="30"/>
  <c r="H58" i="30" s="1"/>
  <c r="AP22" i="30"/>
  <c r="D62" i="30" s="1"/>
  <c r="AQ22" i="30"/>
  <c r="E62" i="30" s="1"/>
  <c r="AU34" i="30"/>
  <c r="L74" i="30" s="1"/>
  <c r="AT34" i="30"/>
  <c r="K74" i="30" s="1"/>
  <c r="AS26" i="30"/>
  <c r="H66" i="30" s="1"/>
  <c r="AR26" i="30"/>
  <c r="G66" i="30" s="1"/>
  <c r="AS37" i="30"/>
  <c r="H77" i="30" s="1"/>
  <c r="AR37" i="30"/>
  <c r="G77" i="30" s="1"/>
  <c r="AM9" i="30"/>
  <c r="AM12" i="30"/>
  <c r="AU35" i="30"/>
  <c r="L75" i="30" s="1"/>
  <c r="AT35" i="30"/>
  <c r="K75" i="30" s="1"/>
  <c r="AM21" i="30"/>
  <c r="AO20" i="30"/>
  <c r="AU33" i="30"/>
  <c r="L73" i="30" s="1"/>
  <c r="AT33" i="30"/>
  <c r="K73" i="30" s="1"/>
  <c r="AS31" i="30"/>
  <c r="H71" i="30" s="1"/>
  <c r="AR31" i="30"/>
  <c r="G71" i="30" s="1"/>
  <c r="AO15" i="30"/>
  <c r="AO9" i="30"/>
  <c r="AO11" i="30"/>
  <c r="AP18" i="30"/>
  <c r="D58" i="30" s="1"/>
  <c r="AQ18" i="30"/>
  <c r="E58" i="30" s="1"/>
  <c r="AU36" i="30"/>
  <c r="L76" i="30" s="1"/>
  <c r="AT36" i="30"/>
  <c r="K76" i="30" s="1"/>
  <c r="AM15" i="30"/>
  <c r="AO17" i="30"/>
  <c r="AS32" i="30"/>
  <c r="H72" i="30" s="1"/>
  <c r="AR32" i="30"/>
  <c r="G72" i="30" s="1"/>
  <c r="AO21" i="30"/>
  <c r="AS40" i="30"/>
  <c r="H80" i="30" s="1"/>
  <c r="AR40" i="30"/>
  <c r="G80" i="30" s="1"/>
  <c r="AP10" i="30"/>
  <c r="D50" i="30" s="1"/>
  <c r="AQ10" i="30"/>
  <c r="E50" i="30" s="1"/>
  <c r="AP7" i="30"/>
  <c r="D47" i="30" s="1"/>
  <c r="AQ7" i="30"/>
  <c r="E47" i="30" s="1"/>
  <c r="AM10" i="30"/>
  <c r="AT30" i="30"/>
  <c r="K70" i="30" s="1"/>
  <c r="AU30" i="30"/>
  <c r="L70" i="30" s="1"/>
  <c r="AU26" i="30"/>
  <c r="L66" i="30" s="1"/>
  <c r="AT26" i="30"/>
  <c r="K66" i="30" s="1"/>
  <c r="AQ21" i="30"/>
  <c r="E61" i="30" s="1"/>
  <c r="AP21" i="30"/>
  <c r="D61" i="30" s="1"/>
  <c r="AO22" i="30"/>
  <c r="AU23" i="30"/>
  <c r="L63" i="30" s="1"/>
  <c r="AO18" i="30"/>
  <c r="AS30" i="30"/>
  <c r="H70" i="30" s="1"/>
  <c r="AR30" i="30"/>
  <c r="G70" i="30" s="1"/>
  <c r="AS33" i="30"/>
  <c r="H73" i="30" s="1"/>
  <c r="AR33" i="30"/>
  <c r="G73" i="30" s="1"/>
  <c r="AP14" i="30"/>
  <c r="D54" i="30" s="1"/>
  <c r="AQ14" i="30"/>
  <c r="E54" i="30" s="1"/>
  <c r="AP8" i="30"/>
  <c r="D48" i="30" s="1"/>
  <c r="AQ8" i="30"/>
  <c r="E48" i="30" s="1"/>
  <c r="AO8" i="30"/>
  <c r="AO14" i="30"/>
  <c r="AU31" i="30"/>
  <c r="L71" i="30" s="1"/>
  <c r="AT31" i="30"/>
  <c r="K71" i="30" s="1"/>
  <c r="AU38" i="30"/>
  <c r="L78" i="30" s="1"/>
  <c r="AT38" i="30"/>
  <c r="K78" i="30" s="1"/>
  <c r="AM22" i="30"/>
  <c r="AM20" i="30"/>
  <c r="AS29" i="30"/>
  <c r="H69" i="30" s="1"/>
  <c r="AR29" i="30"/>
  <c r="G69" i="30" s="1"/>
  <c r="AM7" i="30"/>
  <c r="AM13" i="30"/>
  <c r="AS38" i="30"/>
  <c r="H78" i="30" s="1"/>
  <c r="AR38" i="30"/>
  <c r="G78" i="30" s="1"/>
  <c r="AU28" i="30"/>
  <c r="L68" i="30" s="1"/>
  <c r="AT28" i="30"/>
  <c r="K68" i="30" s="1"/>
  <c r="AS39" i="30"/>
  <c r="H79" i="30" s="1"/>
  <c r="AR39" i="30"/>
  <c r="G79" i="30" s="1"/>
  <c r="AP15" i="30"/>
  <c r="D55" i="30" s="1"/>
  <c r="AQ15" i="30"/>
  <c r="E55" i="30" s="1"/>
  <c r="AS27" i="30"/>
  <c r="H67" i="30" s="1"/>
  <c r="AR27" i="30"/>
  <c r="G67" i="30" s="1"/>
  <c r="AQ16" i="30"/>
  <c r="E56" i="30" s="1"/>
  <c r="AP16" i="30"/>
  <c r="D56" i="30" s="1"/>
  <c r="AO7" i="30"/>
  <c r="AO10" i="30"/>
  <c r="AO13" i="30"/>
  <c r="AU17" i="29"/>
  <c r="L57" i="29" s="1"/>
  <c r="AT17" i="29"/>
  <c r="K57" i="29" s="1"/>
  <c r="AU22" i="29"/>
  <c r="L62" i="29" s="1"/>
  <c r="AT22" i="29"/>
  <c r="K62" i="29" s="1"/>
  <c r="AP30" i="29"/>
  <c r="D70" i="29" s="1"/>
  <c r="AQ30" i="29"/>
  <c r="E70" i="29" s="1"/>
  <c r="AQ28" i="29"/>
  <c r="E68" i="29" s="1"/>
  <c r="AP28" i="29"/>
  <c r="D68" i="29" s="1"/>
  <c r="AM10" i="29"/>
  <c r="AQ20" i="29"/>
  <c r="E60" i="29" s="1"/>
  <c r="AP20" i="29"/>
  <c r="D60" i="29" s="1"/>
  <c r="AQ21" i="29"/>
  <c r="E61" i="29" s="1"/>
  <c r="AP21" i="29"/>
  <c r="D61" i="29" s="1"/>
  <c r="AP17" i="29"/>
  <c r="D57" i="29" s="1"/>
  <c r="AQ17" i="29"/>
  <c r="E57" i="29" s="1"/>
  <c r="AR16" i="29"/>
  <c r="G56" i="29" s="1"/>
  <c r="AM20" i="29"/>
  <c r="AM19" i="29"/>
  <c r="AO9" i="29"/>
  <c r="AO14" i="29"/>
  <c r="AP16" i="29"/>
  <c r="D56" i="29" s="1"/>
  <c r="AQ16" i="29"/>
  <c r="E56" i="29" s="1"/>
  <c r="AQ22" i="29"/>
  <c r="E62" i="29" s="1"/>
  <c r="AP22" i="29"/>
  <c r="D62" i="29" s="1"/>
  <c r="AO26" i="29"/>
  <c r="AT28" i="29"/>
  <c r="K68" i="29" s="1"/>
  <c r="AO31" i="29"/>
  <c r="AO39" i="29"/>
  <c r="AQ19" i="29"/>
  <c r="E59" i="29" s="1"/>
  <c r="AP19" i="29"/>
  <c r="D59" i="29" s="1"/>
  <c r="AP9" i="29"/>
  <c r="D49" i="29" s="1"/>
  <c r="AQ9" i="29"/>
  <c r="E49" i="29" s="1"/>
  <c r="AR7" i="29"/>
  <c r="G47" i="29" s="1"/>
  <c r="AM8" i="29"/>
  <c r="AM12" i="29"/>
  <c r="AO40" i="29"/>
  <c r="AT35" i="29"/>
  <c r="K75" i="29" s="1"/>
  <c r="AM22" i="29"/>
  <c r="AM18" i="29"/>
  <c r="AQ38" i="29"/>
  <c r="E78" i="29" s="1"/>
  <c r="AP38" i="29"/>
  <c r="D78" i="29" s="1"/>
  <c r="AQ26" i="29"/>
  <c r="E66" i="29" s="1"/>
  <c r="AP26" i="29"/>
  <c r="D66" i="29" s="1"/>
  <c r="AR25" i="29"/>
  <c r="G65" i="29" s="1"/>
  <c r="AM27" i="29"/>
  <c r="AM31" i="29"/>
  <c r="AR34" i="29"/>
  <c r="G74" i="29" s="1"/>
  <c r="AO37" i="29"/>
  <c r="AP15" i="29"/>
  <c r="D55" i="29" s="1"/>
  <c r="AQ15" i="29"/>
  <c r="E55" i="29" s="1"/>
  <c r="AO11" i="29"/>
  <c r="AM40" i="29"/>
  <c r="AR39" i="29"/>
  <c r="G79" i="29" s="1"/>
  <c r="AM36" i="29"/>
  <c r="AQ34" i="29"/>
  <c r="E74" i="29" s="1"/>
  <c r="AP34" i="29"/>
  <c r="D74" i="29" s="1"/>
  <c r="AO19" i="29"/>
  <c r="AQ31" i="29"/>
  <c r="E71" i="29" s="1"/>
  <c r="AP31" i="29"/>
  <c r="D71" i="29" s="1"/>
  <c r="AP27" i="29"/>
  <c r="D67" i="29" s="1"/>
  <c r="AQ27" i="29"/>
  <c r="E67" i="29" s="1"/>
  <c r="AT29" i="29"/>
  <c r="K69" i="29" s="1"/>
  <c r="AT30" i="29"/>
  <c r="K70" i="29" s="1"/>
  <c r="AO32" i="29"/>
  <c r="AM9" i="29"/>
  <c r="AM13" i="29"/>
  <c r="AP37" i="29"/>
  <c r="D77" i="29" s="1"/>
  <c r="AQ37" i="29"/>
  <c r="E77" i="29" s="1"/>
  <c r="AQ32" i="29"/>
  <c r="E72" i="29" s="1"/>
  <c r="AP32" i="29"/>
  <c r="D72" i="29" s="1"/>
  <c r="AQ18" i="29"/>
  <c r="E58" i="29" s="1"/>
  <c r="AP18" i="29"/>
  <c r="D58" i="29" s="1"/>
  <c r="AM15" i="29"/>
  <c r="AP25" i="29"/>
  <c r="D65" i="29" s="1"/>
  <c r="AQ25" i="29"/>
  <c r="E65" i="29" s="1"/>
  <c r="AM26" i="29"/>
  <c r="AM30" i="29"/>
  <c r="AO15" i="29"/>
  <c r="AO8" i="29"/>
  <c r="AO12" i="29"/>
  <c r="AO16" i="29"/>
  <c r="AO21" i="29"/>
  <c r="AO18" i="29"/>
  <c r="AO25" i="29"/>
  <c r="AO27" i="29"/>
  <c r="AO33" i="29"/>
  <c r="AQ36" i="29"/>
  <c r="E76" i="29" s="1"/>
  <c r="AP36" i="29"/>
  <c r="D76" i="29" s="1"/>
  <c r="AP14" i="29"/>
  <c r="D54" i="29" s="1"/>
  <c r="AQ14" i="29"/>
  <c r="E54" i="29" s="1"/>
  <c r="AP11" i="29"/>
  <c r="D51" i="29" s="1"/>
  <c r="AQ11" i="29"/>
  <c r="E51" i="29" s="1"/>
  <c r="AP10" i="29"/>
  <c r="D50" i="29" s="1"/>
  <c r="AQ10" i="29"/>
  <c r="E50" i="29" s="1"/>
  <c r="AP7" i="29"/>
  <c r="D47" i="29" s="1"/>
  <c r="AQ7" i="29"/>
  <c r="E47" i="29" s="1"/>
  <c r="AM11" i="29"/>
  <c r="AM14" i="29"/>
  <c r="AT41" i="29"/>
  <c r="K81" i="29" s="1"/>
  <c r="AO34" i="29"/>
  <c r="AR23" i="29"/>
  <c r="G63" i="29" s="1"/>
  <c r="AM17" i="29"/>
  <c r="AQ29" i="29"/>
  <c r="E69" i="29" s="1"/>
  <c r="AP29" i="29"/>
  <c r="D69" i="29" s="1"/>
  <c r="AR28" i="29"/>
  <c r="G68" i="29" s="1"/>
  <c r="AM29" i="29"/>
  <c r="AR32" i="29"/>
  <c r="G72" i="29" s="1"/>
  <c r="AM33" i="29"/>
  <c r="AT38" i="29"/>
  <c r="K78" i="29" s="1"/>
  <c r="AM21" i="29"/>
  <c r="AO7" i="29"/>
  <c r="AO10" i="29"/>
  <c r="AO13" i="29"/>
  <c r="AR41" i="29"/>
  <c r="G81" i="29" s="1"/>
  <c r="AM38" i="29"/>
  <c r="AR37" i="29"/>
  <c r="G77" i="29" s="1"/>
  <c r="AO20" i="29"/>
  <c r="J67" i="28"/>
  <c r="AF27" i="28"/>
  <c r="M67" i="28" s="1"/>
  <c r="AN26" i="28"/>
  <c r="J55" i="28"/>
  <c r="AF15" i="28"/>
  <c r="M55" i="28" s="1"/>
  <c r="AN14" i="28"/>
  <c r="J50" i="28"/>
  <c r="AF10" i="28"/>
  <c r="M50" i="28" s="1"/>
  <c r="AN9" i="28"/>
  <c r="J59" i="28"/>
  <c r="AF19" i="28"/>
  <c r="M59" i="28" s="1"/>
  <c r="AN18" i="28"/>
  <c r="J72" i="28"/>
  <c r="AF32" i="28"/>
  <c r="M72" i="28" s="1"/>
  <c r="AN31" i="28"/>
  <c r="J69" i="28"/>
  <c r="AF29" i="28"/>
  <c r="M69" i="28" s="1"/>
  <c r="AN28" i="28"/>
  <c r="J66" i="28"/>
  <c r="AF26" i="28"/>
  <c r="M66" i="28" s="1"/>
  <c r="AN25" i="28"/>
  <c r="AT42" i="28"/>
  <c r="K82" i="28" s="1"/>
  <c r="AF42" i="28"/>
  <c r="M82" i="28" s="1"/>
  <c r="J82" i="28"/>
  <c r="AU42" i="28"/>
  <c r="L82" i="28" s="1"/>
  <c r="AN41" i="28"/>
  <c r="AO41" i="28" s="1"/>
  <c r="J52" i="28"/>
  <c r="AF12" i="28"/>
  <c r="M52" i="28" s="1"/>
  <c r="AN11" i="28"/>
  <c r="J49" i="28"/>
  <c r="AF9" i="28"/>
  <c r="M49" i="28" s="1"/>
  <c r="AN8" i="28"/>
  <c r="J64" i="28"/>
  <c r="AT24" i="28"/>
  <c r="K64" i="28" s="1"/>
  <c r="AU24" i="28"/>
  <c r="L64" i="28" s="1"/>
  <c r="AF24" i="28"/>
  <c r="M64" i="28" s="1"/>
  <c r="AN23" i="28"/>
  <c r="AO23" i="28" s="1"/>
  <c r="AP7" i="28"/>
  <c r="D47" i="28" s="1"/>
  <c r="AP13" i="28"/>
  <c r="D53" i="28" s="1"/>
  <c r="AK11" i="28"/>
  <c r="AP12" i="28"/>
  <c r="D52" i="28" s="1"/>
  <c r="J74" i="28"/>
  <c r="AF34" i="28"/>
  <c r="M74" i="28" s="1"/>
  <c r="AN33" i="28"/>
  <c r="J62" i="28"/>
  <c r="AF22" i="28"/>
  <c r="M62" i="28" s="1"/>
  <c r="AN21" i="28"/>
  <c r="F77" i="28"/>
  <c r="AD37" i="28"/>
  <c r="I77" i="28" s="1"/>
  <c r="AL36" i="28"/>
  <c r="F78" i="28"/>
  <c r="AD38" i="28"/>
  <c r="I78" i="28" s="1"/>
  <c r="AL37" i="28"/>
  <c r="AK36" i="28"/>
  <c r="F59" i="28"/>
  <c r="AD19" i="28"/>
  <c r="I59" i="28" s="1"/>
  <c r="AL18" i="28"/>
  <c r="AM18" i="28" s="1"/>
  <c r="AS18" i="28" s="1"/>
  <c r="H58" i="28" s="1"/>
  <c r="F60" i="28"/>
  <c r="AD20" i="28"/>
  <c r="I60" i="28" s="1"/>
  <c r="AL19" i="28"/>
  <c r="F57" i="28"/>
  <c r="AD17" i="28"/>
  <c r="I57" i="28" s="1"/>
  <c r="AL16" i="28"/>
  <c r="AK19" i="28"/>
  <c r="AK17" i="28"/>
  <c r="J73" i="28"/>
  <c r="AF33" i="28"/>
  <c r="M73" i="28" s="1"/>
  <c r="AN32" i="28"/>
  <c r="AQ22" i="28"/>
  <c r="E62" i="28" s="1"/>
  <c r="AF38" i="28"/>
  <c r="M78" i="28" s="1"/>
  <c r="J78" i="28"/>
  <c r="AN37" i="28"/>
  <c r="F71" i="28"/>
  <c r="AD31" i="28"/>
  <c r="I71" i="28" s="1"/>
  <c r="AL30" i="28"/>
  <c r="AD34" i="28"/>
  <c r="I74" i="28" s="1"/>
  <c r="F74" i="28"/>
  <c r="AL33" i="28"/>
  <c r="F68" i="28"/>
  <c r="AD28" i="28"/>
  <c r="I68" i="28" s="1"/>
  <c r="AL27" i="28"/>
  <c r="AD27" i="28"/>
  <c r="I67" i="28" s="1"/>
  <c r="F67" i="28"/>
  <c r="AL26" i="28"/>
  <c r="F65" i="28"/>
  <c r="AD25" i="28"/>
  <c r="I65" i="28" s="1"/>
  <c r="F56" i="28"/>
  <c r="AD16" i="28"/>
  <c r="I56" i="28" s="1"/>
  <c r="AL15" i="28"/>
  <c r="F52" i="28"/>
  <c r="AD12" i="28"/>
  <c r="I52" i="28" s="1"/>
  <c r="AL11" i="28"/>
  <c r="F51" i="28"/>
  <c r="AD11" i="28"/>
  <c r="I51" i="28" s="1"/>
  <c r="AL10" i="28"/>
  <c r="F48" i="28"/>
  <c r="AD8" i="28"/>
  <c r="I48" i="28" s="1"/>
  <c r="AL7" i="28"/>
  <c r="F47" i="28"/>
  <c r="AD7" i="28"/>
  <c r="I47" i="28" s="1"/>
  <c r="AK9" i="28"/>
  <c r="AK8" i="28"/>
  <c r="AK10" i="28"/>
  <c r="AK15" i="28"/>
  <c r="AK14" i="28"/>
  <c r="AK20" i="28"/>
  <c r="J79" i="28"/>
  <c r="AF39" i="28"/>
  <c r="M79" i="28" s="1"/>
  <c r="AN38" i="28"/>
  <c r="J58" i="28"/>
  <c r="AF18" i="28"/>
  <c r="M58" i="28" s="1"/>
  <c r="AN17" i="28"/>
  <c r="AO40" i="28"/>
  <c r="AU40" i="28" s="1"/>
  <c r="L80" i="28" s="1"/>
  <c r="AP38" i="28"/>
  <c r="D78" i="28" s="1"/>
  <c r="AP35" i="28"/>
  <c r="D75" i="28" s="1"/>
  <c r="J56" i="28"/>
  <c r="AF16" i="28"/>
  <c r="M56" i="28" s="1"/>
  <c r="AN15" i="28"/>
  <c r="J63" i="28"/>
  <c r="AT23" i="28"/>
  <c r="K63" i="28" s="1"/>
  <c r="AU23" i="28"/>
  <c r="L63" i="28" s="1"/>
  <c r="AF23" i="28"/>
  <c r="M63" i="28" s="1"/>
  <c r="AN22" i="28"/>
  <c r="AO22" i="28" s="1"/>
  <c r="AU22" i="28" s="1"/>
  <c r="L62" i="28" s="1"/>
  <c r="J80" i="28"/>
  <c r="AF40" i="28"/>
  <c r="M80" i="28" s="1"/>
  <c r="AN39" i="28"/>
  <c r="AO39" i="28" s="1"/>
  <c r="AU39" i="28" s="1"/>
  <c r="L79" i="28" s="1"/>
  <c r="AF30" i="28"/>
  <c r="M70" i="28" s="1"/>
  <c r="J70" i="28"/>
  <c r="AN29" i="28"/>
  <c r="J71" i="28"/>
  <c r="AF31" i="28"/>
  <c r="M71" i="28" s="1"/>
  <c r="AN30" i="28"/>
  <c r="AO30" i="28" s="1"/>
  <c r="AU30" i="28" s="1"/>
  <c r="L70" i="28" s="1"/>
  <c r="J68" i="28"/>
  <c r="AF28" i="28"/>
  <c r="M68" i="28" s="1"/>
  <c r="AN27" i="28"/>
  <c r="J65" i="28"/>
  <c r="AF25" i="28"/>
  <c r="M65" i="28" s="1"/>
  <c r="AK25" i="28"/>
  <c r="AK27" i="28"/>
  <c r="AK30" i="28"/>
  <c r="AK29" i="28"/>
  <c r="AK32" i="28"/>
  <c r="J54" i="28"/>
  <c r="AF14" i="28"/>
  <c r="M54" i="28" s="1"/>
  <c r="AN13" i="28"/>
  <c r="J53" i="28"/>
  <c r="AF13" i="28"/>
  <c r="M53" i="28" s="1"/>
  <c r="AN12" i="28"/>
  <c r="J51" i="28"/>
  <c r="AF11" i="28"/>
  <c r="M51" i="28" s="1"/>
  <c r="AN10" i="28"/>
  <c r="J48" i="28"/>
  <c r="AF8" i="28"/>
  <c r="M48" i="28" s="1"/>
  <c r="AN7" i="28"/>
  <c r="J47" i="28"/>
  <c r="AF7" i="28"/>
  <c r="M47" i="28" s="1"/>
  <c r="J75" i="28"/>
  <c r="AF35" i="28"/>
  <c r="M75" i="28" s="1"/>
  <c r="AN34" i="28"/>
  <c r="J57" i="28"/>
  <c r="AF17" i="28"/>
  <c r="M57" i="28" s="1"/>
  <c r="AN16" i="28"/>
  <c r="F80" i="28"/>
  <c r="AD40" i="28"/>
  <c r="I80" i="28" s="1"/>
  <c r="AL39" i="28"/>
  <c r="F79" i="28"/>
  <c r="AD39" i="28"/>
  <c r="I79" i="28" s="1"/>
  <c r="AL38" i="28"/>
  <c r="F81" i="28"/>
  <c r="AD41" i="28"/>
  <c r="I81" i="28" s="1"/>
  <c r="AL40" i="28"/>
  <c r="F61" i="28"/>
  <c r="AD21" i="28"/>
  <c r="I61" i="28" s="1"/>
  <c r="AL20" i="28"/>
  <c r="F58" i="28"/>
  <c r="AD18" i="28"/>
  <c r="I58" i="28" s="1"/>
  <c r="AL17" i="28"/>
  <c r="F63" i="28"/>
  <c r="AD23" i="28"/>
  <c r="I63" i="28" s="1"/>
  <c r="AL22" i="28"/>
  <c r="AK21" i="28"/>
  <c r="AK39" i="28"/>
  <c r="F73" i="28"/>
  <c r="AD33" i="28"/>
  <c r="I73" i="28" s="1"/>
  <c r="AL32" i="28"/>
  <c r="F72" i="28"/>
  <c r="AD32" i="28"/>
  <c r="I72" i="28" s="1"/>
  <c r="AL31" i="28"/>
  <c r="F69" i="28"/>
  <c r="AD29" i="28"/>
  <c r="I69" i="28" s="1"/>
  <c r="AL28" i="28"/>
  <c r="F70" i="28"/>
  <c r="AD30" i="28"/>
  <c r="I70" i="28" s="1"/>
  <c r="AL29" i="28"/>
  <c r="F66" i="28"/>
  <c r="AD26" i="28"/>
  <c r="I66" i="28" s="1"/>
  <c r="AL25" i="28"/>
  <c r="AR42" i="28"/>
  <c r="G82" i="28" s="1"/>
  <c r="AD42" i="28"/>
  <c r="I82" i="28" s="1"/>
  <c r="AS42" i="28"/>
  <c r="H82" i="28" s="1"/>
  <c r="F82" i="28"/>
  <c r="AL41" i="28"/>
  <c r="AM41" i="28" s="1"/>
  <c r="AS41" i="28" s="1"/>
  <c r="H81" i="28" s="1"/>
  <c r="AK26" i="28"/>
  <c r="AK28" i="28"/>
  <c r="AK31" i="28"/>
  <c r="AK33" i="28"/>
  <c r="F55" i="28"/>
  <c r="AD15" i="28"/>
  <c r="I55" i="28" s="1"/>
  <c r="AL14" i="28"/>
  <c r="F53" i="28"/>
  <c r="AD13" i="28"/>
  <c r="I53" i="28" s="1"/>
  <c r="AL12" i="28"/>
  <c r="F54" i="28"/>
  <c r="AD14" i="28"/>
  <c r="I54" i="28" s="1"/>
  <c r="AL13" i="28"/>
  <c r="F50" i="28"/>
  <c r="AD10" i="28"/>
  <c r="I50" i="28" s="1"/>
  <c r="AL9" i="28"/>
  <c r="F49" i="28"/>
  <c r="AD9" i="28"/>
  <c r="I49" i="28" s="1"/>
  <c r="AL8" i="28"/>
  <c r="F64" i="28"/>
  <c r="AR24" i="28"/>
  <c r="G64" i="28" s="1"/>
  <c r="AS24" i="28"/>
  <c r="H64" i="28" s="1"/>
  <c r="AD24" i="28"/>
  <c r="I64" i="28" s="1"/>
  <c r="AL23" i="28"/>
  <c r="AM23" i="28" s="1"/>
  <c r="AR23" i="28" s="1"/>
  <c r="G63" i="28" s="1"/>
  <c r="J60" i="28"/>
  <c r="AF20" i="28"/>
  <c r="M60" i="28" s="1"/>
  <c r="AN19" i="28"/>
  <c r="AK18" i="28"/>
  <c r="AK40" i="28"/>
  <c r="AK37" i="28"/>
  <c r="AK34" i="28"/>
  <c r="J61" i="28"/>
  <c r="AF21" i="28"/>
  <c r="M61" i="28" s="1"/>
  <c r="AN20" i="28"/>
  <c r="AO20" i="28" s="1"/>
  <c r="AU20" i="28" s="1"/>
  <c r="L60" i="28" s="1"/>
  <c r="AK16" i="28"/>
  <c r="AO35" i="28"/>
  <c r="AU35" i="28" s="1"/>
  <c r="L75" i="28" s="1"/>
  <c r="F56" i="27"/>
  <c r="AD16" i="27"/>
  <c r="I56" i="27" s="1"/>
  <c r="AL15" i="27"/>
  <c r="J62" i="27"/>
  <c r="AF22" i="27"/>
  <c r="M62" i="27" s="1"/>
  <c r="AN21" i="27"/>
  <c r="J79" i="27"/>
  <c r="AF39" i="27"/>
  <c r="M79" i="27" s="1"/>
  <c r="AN38" i="27"/>
  <c r="J77" i="27"/>
  <c r="AF37" i="27"/>
  <c r="M77" i="27" s="1"/>
  <c r="AN36" i="27"/>
  <c r="F59" i="27"/>
  <c r="AD19" i="27"/>
  <c r="I59" i="27" s="1"/>
  <c r="AL18" i="27"/>
  <c r="J76" i="27"/>
  <c r="AF36" i="27"/>
  <c r="M76" i="27" s="1"/>
  <c r="AN35" i="27"/>
  <c r="J80" i="27"/>
  <c r="AF40" i="27"/>
  <c r="M80" i="27" s="1"/>
  <c r="AN39" i="27"/>
  <c r="C76" i="27"/>
  <c r="AJ35" i="27"/>
  <c r="F62" i="27"/>
  <c r="AD22" i="27"/>
  <c r="I62" i="27" s="1"/>
  <c r="AL21" i="27"/>
  <c r="J61" i="27"/>
  <c r="AF21" i="27"/>
  <c r="M61" i="27" s="1"/>
  <c r="AN20" i="27"/>
  <c r="C74" i="27"/>
  <c r="AJ33" i="27"/>
  <c r="C72" i="27"/>
  <c r="AJ31" i="27"/>
  <c r="C68" i="27"/>
  <c r="AJ27" i="27"/>
  <c r="C66" i="27"/>
  <c r="AJ25" i="27"/>
  <c r="C65" i="27"/>
  <c r="Y42" i="27"/>
  <c r="AC42" i="27" s="1"/>
  <c r="Y25" i="27"/>
  <c r="AC25" i="27" s="1"/>
  <c r="Y26" i="27"/>
  <c r="AC26" i="27" s="1"/>
  <c r="Y27" i="27"/>
  <c r="AC27" i="27" s="1"/>
  <c r="Y28" i="27"/>
  <c r="AC28" i="27" s="1"/>
  <c r="Y29" i="27"/>
  <c r="AC29" i="27" s="1"/>
  <c r="Y30" i="27"/>
  <c r="AC30" i="27" s="1"/>
  <c r="Y31" i="27"/>
  <c r="AC31" i="27" s="1"/>
  <c r="Y34" i="27"/>
  <c r="AC34" i="27" s="1"/>
  <c r="Y32" i="27"/>
  <c r="AC32" i="27" s="1"/>
  <c r="C53" i="27"/>
  <c r="AJ12" i="27"/>
  <c r="C56" i="27"/>
  <c r="AJ15" i="27"/>
  <c r="C51" i="27"/>
  <c r="AJ10" i="27"/>
  <c r="C49" i="27"/>
  <c r="AJ8" i="27"/>
  <c r="C48" i="27"/>
  <c r="AJ7" i="27"/>
  <c r="AA24" i="27"/>
  <c r="AE24" i="27" s="1"/>
  <c r="AA7" i="27"/>
  <c r="AE7" i="27" s="1"/>
  <c r="AA9" i="27"/>
  <c r="AE9" i="27" s="1"/>
  <c r="AA8" i="27"/>
  <c r="AE8" i="27" s="1"/>
  <c r="AA12" i="27"/>
  <c r="AE12" i="27" s="1"/>
  <c r="AA11" i="27"/>
  <c r="AE11" i="27" s="1"/>
  <c r="AA10" i="27"/>
  <c r="AE10" i="27" s="1"/>
  <c r="AA13" i="27"/>
  <c r="AE13" i="27" s="1"/>
  <c r="AA14" i="27"/>
  <c r="AE14" i="27" s="1"/>
  <c r="AA15" i="27"/>
  <c r="AE15" i="27" s="1"/>
  <c r="C60" i="27"/>
  <c r="AJ19" i="27"/>
  <c r="C58" i="27"/>
  <c r="AJ17" i="27"/>
  <c r="Y23" i="27"/>
  <c r="AC23" i="27" s="1"/>
  <c r="Y18" i="27"/>
  <c r="AC18" i="27" s="1"/>
  <c r="C63" i="27"/>
  <c r="AJ22" i="27"/>
  <c r="Y37" i="27"/>
  <c r="AC37" i="27" s="1"/>
  <c r="Y40" i="27"/>
  <c r="AC40" i="27" s="1"/>
  <c r="AA20" i="27"/>
  <c r="AE20" i="27" s="1"/>
  <c r="AA18" i="27"/>
  <c r="AE18" i="27" s="1"/>
  <c r="C79" i="27"/>
  <c r="AJ38" i="27"/>
  <c r="Y41" i="27"/>
  <c r="AC41" i="27" s="1"/>
  <c r="Y35" i="27"/>
  <c r="AC35" i="27" s="1"/>
  <c r="Y36" i="27"/>
  <c r="AC36" i="27" s="1"/>
  <c r="Y39" i="27"/>
  <c r="AC39" i="27" s="1"/>
  <c r="F78" i="27"/>
  <c r="AD38" i="27"/>
  <c r="I78" i="27" s="1"/>
  <c r="AL37" i="27"/>
  <c r="F61" i="27"/>
  <c r="AD21" i="27"/>
  <c r="I61" i="27" s="1"/>
  <c r="AL20" i="27"/>
  <c r="J75" i="27"/>
  <c r="AF35" i="27"/>
  <c r="M75" i="27" s="1"/>
  <c r="AN34" i="27"/>
  <c r="J78" i="27"/>
  <c r="AF38" i="27"/>
  <c r="M78" i="27" s="1"/>
  <c r="AN37" i="27"/>
  <c r="C80" i="27"/>
  <c r="AJ39" i="27"/>
  <c r="C62" i="27"/>
  <c r="AJ21" i="27"/>
  <c r="C59" i="27"/>
  <c r="AJ18" i="27"/>
  <c r="C75" i="27"/>
  <c r="AJ34" i="27"/>
  <c r="C71" i="27"/>
  <c r="AJ30" i="27"/>
  <c r="C70" i="27"/>
  <c r="AJ29" i="27"/>
  <c r="C69" i="27"/>
  <c r="AJ28" i="27"/>
  <c r="C67" i="27"/>
  <c r="AJ26" i="27"/>
  <c r="C82" i="27"/>
  <c r="AP42" i="27"/>
  <c r="D82" i="27" s="1"/>
  <c r="AQ42" i="27"/>
  <c r="E82" i="27" s="1"/>
  <c r="AJ41" i="27"/>
  <c r="AK41" i="27" s="1"/>
  <c r="AA42" i="27"/>
  <c r="AE42" i="27" s="1"/>
  <c r="AA25" i="27"/>
  <c r="AE25" i="27" s="1"/>
  <c r="AA26" i="27"/>
  <c r="AE26" i="27" s="1"/>
  <c r="AA28" i="27"/>
  <c r="AE28" i="27" s="1"/>
  <c r="AA27" i="27"/>
  <c r="AE27" i="27" s="1"/>
  <c r="AA29" i="27"/>
  <c r="AE29" i="27" s="1"/>
  <c r="AA31" i="27"/>
  <c r="AE31" i="27" s="1"/>
  <c r="AA30" i="27"/>
  <c r="AE30" i="27" s="1"/>
  <c r="AA32" i="27"/>
  <c r="AE32" i="27" s="1"/>
  <c r="AA33" i="27"/>
  <c r="AE33" i="27" s="1"/>
  <c r="C54" i="27"/>
  <c r="AJ13" i="27"/>
  <c r="AK13" i="27" s="1"/>
  <c r="AQ13" i="27" s="1"/>
  <c r="E53" i="27" s="1"/>
  <c r="C52" i="27"/>
  <c r="AJ11" i="27"/>
  <c r="AK11" i="27" s="1"/>
  <c r="AP11" i="27" s="1"/>
  <c r="D51" i="27" s="1"/>
  <c r="C50" i="27"/>
  <c r="AJ9" i="27"/>
  <c r="AK9" i="27" s="1"/>
  <c r="AQ9" i="27" s="1"/>
  <c r="E49" i="27" s="1"/>
  <c r="C47" i="27"/>
  <c r="Y24" i="27"/>
  <c r="AC24" i="27" s="1"/>
  <c r="Y7" i="27"/>
  <c r="AC7" i="27" s="1"/>
  <c r="Y8" i="27"/>
  <c r="AC8" i="27" s="1"/>
  <c r="Y10" i="27"/>
  <c r="AC10" i="27" s="1"/>
  <c r="Y11" i="27"/>
  <c r="AC11" i="27" s="1"/>
  <c r="Y9" i="27"/>
  <c r="AC9" i="27" s="1"/>
  <c r="Y13" i="27"/>
  <c r="AC13" i="27" s="1"/>
  <c r="Y12" i="27"/>
  <c r="AC12" i="27" s="1"/>
  <c r="Y15" i="27"/>
  <c r="AC15" i="27" s="1"/>
  <c r="Y14" i="27"/>
  <c r="AC14" i="27" s="1"/>
  <c r="C64" i="27"/>
  <c r="AQ24" i="27"/>
  <c r="E64" i="27" s="1"/>
  <c r="AP24" i="27"/>
  <c r="D64" i="27" s="1"/>
  <c r="AJ23" i="27"/>
  <c r="AK23" i="27" s="1"/>
  <c r="AQ23" i="27" s="1"/>
  <c r="E63" i="27" s="1"/>
  <c r="C61" i="27"/>
  <c r="AJ20" i="27"/>
  <c r="AK20" i="27" s="1"/>
  <c r="AQ20" i="27" s="1"/>
  <c r="E60" i="27" s="1"/>
  <c r="C57" i="27"/>
  <c r="AJ16" i="27"/>
  <c r="AK16" i="27" s="1"/>
  <c r="AQ16" i="27" s="1"/>
  <c r="E56" i="27" s="1"/>
  <c r="AA23" i="27"/>
  <c r="AE23" i="27" s="1"/>
  <c r="AA19" i="27"/>
  <c r="AE19" i="27" s="1"/>
  <c r="AA34" i="27"/>
  <c r="AE34" i="27" s="1"/>
  <c r="Y20" i="27"/>
  <c r="AC20" i="27" s="1"/>
  <c r="Y33" i="27"/>
  <c r="AC33" i="27" s="1"/>
  <c r="C77" i="27"/>
  <c r="AJ36" i="27"/>
  <c r="AA17" i="27"/>
  <c r="AE17" i="27" s="1"/>
  <c r="AA16" i="27"/>
  <c r="AE16" i="27" s="1"/>
  <c r="C78" i="27"/>
  <c r="AJ37" i="27"/>
  <c r="C81" i="27"/>
  <c r="AQ41" i="27"/>
  <c r="E81" i="27" s="1"/>
  <c r="AP41" i="27"/>
  <c r="D81" i="27" s="1"/>
  <c r="AJ40" i="27"/>
  <c r="AK40" i="27" s="1"/>
  <c r="AQ40" i="27" s="1"/>
  <c r="E80" i="27" s="1"/>
  <c r="AA41" i="27"/>
  <c r="AE41" i="27" s="1"/>
  <c r="AK14" i="27"/>
  <c r="AP14" i="27" s="1"/>
  <c r="D54" i="27" s="1"/>
  <c r="Y17" i="27"/>
  <c r="AC17" i="27" s="1"/>
  <c r="C76" i="26"/>
  <c r="AJ35" i="26"/>
  <c r="C80" i="26"/>
  <c r="AJ39" i="26"/>
  <c r="AN42" i="26"/>
  <c r="AL42" i="26"/>
  <c r="Z42" i="26"/>
  <c r="X42" i="26"/>
  <c r="W42" i="26"/>
  <c r="AB42" i="26" s="1"/>
  <c r="W26" i="26"/>
  <c r="AB26" i="26" s="1"/>
  <c r="W27" i="26"/>
  <c r="AB27" i="26" s="1"/>
  <c r="W28" i="26"/>
  <c r="AB28" i="26" s="1"/>
  <c r="W25" i="26"/>
  <c r="AB25" i="26" s="1"/>
  <c r="W29" i="26"/>
  <c r="AB29" i="26" s="1"/>
  <c r="W30" i="26"/>
  <c r="AB30" i="26" s="1"/>
  <c r="W31" i="26"/>
  <c r="AB31" i="26" s="1"/>
  <c r="W33" i="26"/>
  <c r="AB33" i="26" s="1"/>
  <c r="W32" i="26"/>
  <c r="AB32" i="26" s="1"/>
  <c r="U24" i="26"/>
  <c r="V24" i="26" s="1"/>
  <c r="V23" i="26"/>
  <c r="W35" i="26"/>
  <c r="AB35" i="26" s="1"/>
  <c r="W38" i="26"/>
  <c r="AB38" i="26" s="1"/>
  <c r="Z41" i="26"/>
  <c r="X41" i="26"/>
  <c r="W41" i="26"/>
  <c r="AB41" i="26" s="1"/>
  <c r="W39" i="26"/>
  <c r="AB39" i="26" s="1"/>
  <c r="W34" i="26"/>
  <c r="AB34" i="26" s="1"/>
  <c r="W37" i="26"/>
  <c r="AB37" i="26" s="1"/>
  <c r="AA35" i="26"/>
  <c r="AE35" i="26" s="1"/>
  <c r="Z22" i="26"/>
  <c r="X22" i="26"/>
  <c r="W18" i="26"/>
  <c r="AB18" i="26" s="1"/>
  <c r="W17" i="26"/>
  <c r="AB17" i="26" s="1"/>
  <c r="Y36" i="26"/>
  <c r="AC36" i="26" s="1"/>
  <c r="Y34" i="26"/>
  <c r="AC34" i="26" s="1"/>
  <c r="Z40" i="25"/>
  <c r="X40" i="25"/>
  <c r="V23" i="25"/>
  <c r="U24" i="25"/>
  <c r="V24" i="25" s="1"/>
  <c r="U42" i="25"/>
  <c r="V42" i="25" s="1"/>
  <c r="V41" i="25"/>
  <c r="W40" i="25" s="1"/>
  <c r="AB40" i="25" s="1"/>
  <c r="Z22" i="25"/>
  <c r="X22" i="25"/>
  <c r="W22" i="25"/>
  <c r="AB22" i="25" s="1"/>
  <c r="W16" i="25"/>
  <c r="AB16" i="25" s="1"/>
  <c r="W21" i="25"/>
  <c r="AB21" i="25" s="1"/>
  <c r="U23" i="24"/>
  <c r="V22" i="24"/>
  <c r="Z38" i="24"/>
  <c r="X38" i="24"/>
  <c r="U40" i="24"/>
  <c r="V39" i="24"/>
  <c r="Z21" i="24"/>
  <c r="X21" i="24"/>
  <c r="U22" i="23"/>
  <c r="V21" i="23"/>
  <c r="Z20" i="23"/>
  <c r="X20" i="23"/>
  <c r="V39" i="23"/>
  <c r="U40" i="23"/>
  <c r="Z38" i="23"/>
  <c r="X38" i="23"/>
  <c r="U39" i="22"/>
  <c r="V38" i="22"/>
  <c r="Z37" i="22"/>
  <c r="X37" i="22"/>
  <c r="U21" i="22"/>
  <c r="V20" i="22"/>
  <c r="Z19" i="22"/>
  <c r="X19" i="22"/>
  <c r="U18" i="21"/>
  <c r="V17" i="21"/>
  <c r="V36" i="21"/>
  <c r="U37" i="21"/>
  <c r="Z16" i="21"/>
  <c r="X16" i="21"/>
  <c r="Z35" i="21"/>
  <c r="X35" i="21"/>
  <c r="V16" i="20"/>
  <c r="U17" i="20"/>
  <c r="U35" i="20"/>
  <c r="V34" i="20"/>
  <c r="Z33" i="20"/>
  <c r="X33" i="20"/>
  <c r="Z15" i="20"/>
  <c r="X15" i="20"/>
  <c r="AT10" i="30" l="1"/>
  <c r="K50" i="30" s="1"/>
  <c r="AU10" i="30"/>
  <c r="L50" i="30" s="1"/>
  <c r="AR13" i="30"/>
  <c r="G53" i="30" s="1"/>
  <c r="AS13" i="30"/>
  <c r="H53" i="30" s="1"/>
  <c r="AS20" i="30"/>
  <c r="H60" i="30" s="1"/>
  <c r="AR20" i="30"/>
  <c r="G60" i="30" s="1"/>
  <c r="AU14" i="30"/>
  <c r="L54" i="30" s="1"/>
  <c r="AT14" i="30"/>
  <c r="K54" i="30" s="1"/>
  <c r="AU18" i="30"/>
  <c r="L58" i="30" s="1"/>
  <c r="AT18" i="30"/>
  <c r="K58" i="30" s="1"/>
  <c r="AU22" i="30"/>
  <c r="L62" i="30" s="1"/>
  <c r="AT22" i="30"/>
  <c r="K62" i="30" s="1"/>
  <c r="AT21" i="30"/>
  <c r="K61" i="30" s="1"/>
  <c r="AU21" i="30"/>
  <c r="L61" i="30" s="1"/>
  <c r="AR15" i="30"/>
  <c r="G55" i="30" s="1"/>
  <c r="AS15" i="30"/>
  <c r="H55" i="30" s="1"/>
  <c r="AT9" i="30"/>
  <c r="K49" i="30" s="1"/>
  <c r="AU9" i="30"/>
  <c r="L49" i="30" s="1"/>
  <c r="AT20" i="30"/>
  <c r="K60" i="30" s="1"/>
  <c r="AU20" i="30"/>
  <c r="L60" i="30" s="1"/>
  <c r="AR12" i="30"/>
  <c r="G52" i="30" s="1"/>
  <c r="AS12" i="30"/>
  <c r="H52" i="30" s="1"/>
  <c r="AS16" i="30"/>
  <c r="H56" i="30" s="1"/>
  <c r="AR16" i="30"/>
  <c r="G56" i="30" s="1"/>
  <c r="AT12" i="30"/>
  <c r="K52" i="30" s="1"/>
  <c r="AU12" i="30"/>
  <c r="L52" i="30" s="1"/>
  <c r="AR11" i="30"/>
  <c r="G51" i="30" s="1"/>
  <c r="AS11" i="30"/>
  <c r="H51" i="30" s="1"/>
  <c r="AS14" i="30"/>
  <c r="H54" i="30" s="1"/>
  <c r="AR14" i="30"/>
  <c r="G54" i="30" s="1"/>
  <c r="AT13" i="30"/>
  <c r="K53" i="30" s="1"/>
  <c r="AU13" i="30"/>
  <c r="L53" i="30" s="1"/>
  <c r="AT7" i="30"/>
  <c r="K47" i="30" s="1"/>
  <c r="AU7" i="30"/>
  <c r="L47" i="30" s="1"/>
  <c r="AS7" i="30"/>
  <c r="H47" i="30" s="1"/>
  <c r="AR7" i="30"/>
  <c r="G47" i="30" s="1"/>
  <c r="AR22" i="30"/>
  <c r="G62" i="30" s="1"/>
  <c r="AS22" i="30"/>
  <c r="H62" i="30" s="1"/>
  <c r="AU8" i="30"/>
  <c r="L48" i="30" s="1"/>
  <c r="AT8" i="30"/>
  <c r="K48" i="30" s="1"/>
  <c r="AR10" i="30"/>
  <c r="G50" i="30" s="1"/>
  <c r="AS10" i="30"/>
  <c r="H50" i="30" s="1"/>
  <c r="AT17" i="30"/>
  <c r="K57" i="30" s="1"/>
  <c r="AU17" i="30"/>
  <c r="L57" i="30" s="1"/>
  <c r="AU11" i="30"/>
  <c r="L51" i="30" s="1"/>
  <c r="AT11" i="30"/>
  <c r="K51" i="30" s="1"/>
  <c r="AT15" i="30"/>
  <c r="K55" i="30" s="1"/>
  <c r="AU15" i="30"/>
  <c r="L55" i="30" s="1"/>
  <c r="AS21" i="30"/>
  <c r="H61" i="30" s="1"/>
  <c r="AR21" i="30"/>
  <c r="G61" i="30" s="1"/>
  <c r="AR9" i="30"/>
  <c r="G49" i="30" s="1"/>
  <c r="AS9" i="30"/>
  <c r="H49" i="30" s="1"/>
  <c r="AR17" i="30"/>
  <c r="G57" i="30" s="1"/>
  <c r="AS17" i="30"/>
  <c r="H57" i="30" s="1"/>
  <c r="AT16" i="30"/>
  <c r="K56" i="30" s="1"/>
  <c r="AU16" i="30"/>
  <c r="L56" i="30" s="1"/>
  <c r="AS8" i="30"/>
  <c r="H48" i="30" s="1"/>
  <c r="AR8" i="30"/>
  <c r="G48" i="30" s="1"/>
  <c r="AU10" i="29"/>
  <c r="L50" i="29" s="1"/>
  <c r="AT10" i="29"/>
  <c r="K50" i="29" s="1"/>
  <c r="AR21" i="29"/>
  <c r="G61" i="29" s="1"/>
  <c r="AS21" i="29"/>
  <c r="H61" i="29" s="1"/>
  <c r="AS33" i="29"/>
  <c r="H73" i="29" s="1"/>
  <c r="AR33" i="29"/>
  <c r="G73" i="29" s="1"/>
  <c r="AS29" i="29"/>
  <c r="H69" i="29" s="1"/>
  <c r="AR29" i="29"/>
  <c r="G69" i="29" s="1"/>
  <c r="AS17" i="29"/>
  <c r="H57" i="29" s="1"/>
  <c r="AR17" i="29"/>
  <c r="G57" i="29" s="1"/>
  <c r="AU34" i="29"/>
  <c r="L74" i="29" s="1"/>
  <c r="AT34" i="29"/>
  <c r="K74" i="29" s="1"/>
  <c r="AS14" i="29"/>
  <c r="H54" i="29" s="1"/>
  <c r="AR14" i="29"/>
  <c r="G54" i="29" s="1"/>
  <c r="AU33" i="29"/>
  <c r="L73" i="29" s="1"/>
  <c r="AT33" i="29"/>
  <c r="K73" i="29" s="1"/>
  <c r="AU25" i="29"/>
  <c r="L65" i="29" s="1"/>
  <c r="AT25" i="29"/>
  <c r="K65" i="29" s="1"/>
  <c r="AU21" i="29"/>
  <c r="L61" i="29" s="1"/>
  <c r="AT21" i="29"/>
  <c r="K61" i="29" s="1"/>
  <c r="AU12" i="29"/>
  <c r="L52" i="29" s="1"/>
  <c r="AT12" i="29"/>
  <c r="K52" i="29" s="1"/>
  <c r="AU15" i="29"/>
  <c r="L55" i="29" s="1"/>
  <c r="AT15" i="29"/>
  <c r="K55" i="29" s="1"/>
  <c r="AS26" i="29"/>
  <c r="H66" i="29" s="1"/>
  <c r="AR26" i="29"/>
  <c r="G66" i="29" s="1"/>
  <c r="AS13" i="29"/>
  <c r="H53" i="29" s="1"/>
  <c r="AR13" i="29"/>
  <c r="G53" i="29" s="1"/>
  <c r="AU32" i="29"/>
  <c r="L72" i="29" s="1"/>
  <c r="AT32" i="29"/>
  <c r="K72" i="29" s="1"/>
  <c r="AS36" i="29"/>
  <c r="H76" i="29" s="1"/>
  <c r="AR36" i="29"/>
  <c r="G76" i="29" s="1"/>
  <c r="AS40" i="29"/>
  <c r="H80" i="29" s="1"/>
  <c r="AR40" i="29"/>
  <c r="G80" i="29" s="1"/>
  <c r="AU37" i="29"/>
  <c r="L77" i="29" s="1"/>
  <c r="AT37" i="29"/>
  <c r="K77" i="29" s="1"/>
  <c r="AS31" i="29"/>
  <c r="H71" i="29" s="1"/>
  <c r="AR31" i="29"/>
  <c r="G71" i="29" s="1"/>
  <c r="AR22" i="29"/>
  <c r="G62" i="29" s="1"/>
  <c r="AS22" i="29"/>
  <c r="H62" i="29" s="1"/>
  <c r="AU40" i="29"/>
  <c r="L80" i="29" s="1"/>
  <c r="AT40" i="29"/>
  <c r="K80" i="29" s="1"/>
  <c r="AS8" i="29"/>
  <c r="H48" i="29" s="1"/>
  <c r="AR8" i="29"/>
  <c r="G48" i="29" s="1"/>
  <c r="AU39" i="29"/>
  <c r="L79" i="29" s="1"/>
  <c r="AT39" i="29"/>
  <c r="K79" i="29" s="1"/>
  <c r="AU14" i="29"/>
  <c r="L54" i="29" s="1"/>
  <c r="AT14" i="29"/>
  <c r="K54" i="29" s="1"/>
  <c r="AS19" i="29"/>
  <c r="H59" i="29" s="1"/>
  <c r="AR19" i="29"/>
  <c r="G59" i="29" s="1"/>
  <c r="AT20" i="29"/>
  <c r="K60" i="29" s="1"/>
  <c r="AU20" i="29"/>
  <c r="L60" i="29" s="1"/>
  <c r="AS38" i="29"/>
  <c r="H78" i="29" s="1"/>
  <c r="AR38" i="29"/>
  <c r="G78" i="29" s="1"/>
  <c r="AU13" i="29"/>
  <c r="L53" i="29" s="1"/>
  <c r="AT13" i="29"/>
  <c r="K53" i="29" s="1"/>
  <c r="AU7" i="29"/>
  <c r="L47" i="29" s="1"/>
  <c r="AT7" i="29"/>
  <c r="K47" i="29" s="1"/>
  <c r="AS11" i="29"/>
  <c r="H51" i="29" s="1"/>
  <c r="AR11" i="29"/>
  <c r="G51" i="29" s="1"/>
  <c r="AU27" i="29"/>
  <c r="L67" i="29" s="1"/>
  <c r="AT27" i="29"/>
  <c r="K67" i="29" s="1"/>
  <c r="AU18" i="29"/>
  <c r="L58" i="29" s="1"/>
  <c r="AT18" i="29"/>
  <c r="K58" i="29" s="1"/>
  <c r="AU16" i="29"/>
  <c r="L56" i="29" s="1"/>
  <c r="AT16" i="29"/>
  <c r="K56" i="29" s="1"/>
  <c r="AU8" i="29"/>
  <c r="L48" i="29" s="1"/>
  <c r="AT8" i="29"/>
  <c r="K48" i="29" s="1"/>
  <c r="AS30" i="29"/>
  <c r="H70" i="29" s="1"/>
  <c r="AR30" i="29"/>
  <c r="G70" i="29" s="1"/>
  <c r="AS15" i="29"/>
  <c r="H55" i="29" s="1"/>
  <c r="AR15" i="29"/>
  <c r="G55" i="29" s="1"/>
  <c r="AS9" i="29"/>
  <c r="H49" i="29" s="1"/>
  <c r="AR9" i="29"/>
  <c r="G49" i="29" s="1"/>
  <c r="AU19" i="29"/>
  <c r="L59" i="29" s="1"/>
  <c r="AT19" i="29"/>
  <c r="K59" i="29" s="1"/>
  <c r="AU11" i="29"/>
  <c r="L51" i="29" s="1"/>
  <c r="AT11" i="29"/>
  <c r="K51" i="29" s="1"/>
  <c r="AS27" i="29"/>
  <c r="H67" i="29" s="1"/>
  <c r="AR27" i="29"/>
  <c r="G67" i="29" s="1"/>
  <c r="AS18" i="29"/>
  <c r="H58" i="29" s="1"/>
  <c r="AR18" i="29"/>
  <c r="G58" i="29" s="1"/>
  <c r="AS12" i="29"/>
  <c r="H52" i="29" s="1"/>
  <c r="AR12" i="29"/>
  <c r="G52" i="29" s="1"/>
  <c r="AU31" i="29"/>
  <c r="L71" i="29" s="1"/>
  <c r="AT31" i="29"/>
  <c r="K71" i="29" s="1"/>
  <c r="AU26" i="29"/>
  <c r="L66" i="29" s="1"/>
  <c r="AT26" i="29"/>
  <c r="K66" i="29" s="1"/>
  <c r="AU9" i="29"/>
  <c r="L49" i="29" s="1"/>
  <c r="AT9" i="29"/>
  <c r="K49" i="29" s="1"/>
  <c r="AR20" i="29"/>
  <c r="G60" i="29" s="1"/>
  <c r="AS20" i="29"/>
  <c r="H60" i="29" s="1"/>
  <c r="AS10" i="29"/>
  <c r="H50" i="29" s="1"/>
  <c r="AR10" i="29"/>
  <c r="G50" i="29" s="1"/>
  <c r="AQ34" i="28"/>
  <c r="E74" i="28" s="1"/>
  <c r="AP34" i="28"/>
  <c r="D74" i="28" s="1"/>
  <c r="AP40" i="28"/>
  <c r="D80" i="28" s="1"/>
  <c r="AQ40" i="28"/>
  <c r="E80" i="28" s="1"/>
  <c r="AQ18" i="28"/>
  <c r="E58" i="28" s="1"/>
  <c r="AP18" i="28"/>
  <c r="D58" i="28" s="1"/>
  <c r="AT20" i="28"/>
  <c r="K60" i="28" s="1"/>
  <c r="AM9" i="28"/>
  <c r="AM12" i="28"/>
  <c r="AQ33" i="28"/>
  <c r="E73" i="28" s="1"/>
  <c r="AP33" i="28"/>
  <c r="D73" i="28" s="1"/>
  <c r="AQ28" i="28"/>
  <c r="E68" i="28" s="1"/>
  <c r="AP28" i="28"/>
  <c r="D68" i="28" s="1"/>
  <c r="AM29" i="28"/>
  <c r="AM31" i="28"/>
  <c r="AP39" i="28"/>
  <c r="D79" i="28" s="1"/>
  <c r="AQ39" i="28"/>
  <c r="E79" i="28" s="1"/>
  <c r="AM22" i="28"/>
  <c r="AS23" i="28"/>
  <c r="H63" i="28" s="1"/>
  <c r="AR18" i="28"/>
  <c r="G58" i="28" s="1"/>
  <c r="AM20" i="28"/>
  <c r="AR41" i="28"/>
  <c r="G81" i="28" s="1"/>
  <c r="AM38" i="28"/>
  <c r="AO16" i="28"/>
  <c r="AT35" i="28"/>
  <c r="K75" i="28" s="1"/>
  <c r="AO7" i="28"/>
  <c r="AO12" i="28"/>
  <c r="AQ32" i="28"/>
  <c r="E72" i="28" s="1"/>
  <c r="AP32" i="28"/>
  <c r="D72" i="28" s="1"/>
  <c r="AQ30" i="28"/>
  <c r="E70" i="28" s="1"/>
  <c r="AP30" i="28"/>
  <c r="D70" i="28" s="1"/>
  <c r="AQ25" i="28"/>
  <c r="E65" i="28" s="1"/>
  <c r="AP25" i="28"/>
  <c r="D65" i="28" s="1"/>
  <c r="AT30" i="28"/>
  <c r="K70" i="28" s="1"/>
  <c r="AO38" i="28"/>
  <c r="AQ14" i="28"/>
  <c r="E54" i="28" s="1"/>
  <c r="AP14" i="28"/>
  <c r="D54" i="28" s="1"/>
  <c r="AQ10" i="28"/>
  <c r="E50" i="28" s="1"/>
  <c r="AP10" i="28"/>
  <c r="D50" i="28" s="1"/>
  <c r="AQ9" i="28"/>
  <c r="E49" i="28" s="1"/>
  <c r="AP9" i="28"/>
  <c r="D49" i="28" s="1"/>
  <c r="AM10" i="28"/>
  <c r="AM15" i="28"/>
  <c r="AM27" i="28"/>
  <c r="AM30" i="28"/>
  <c r="AP17" i="28"/>
  <c r="D57" i="28" s="1"/>
  <c r="AQ17" i="28"/>
  <c r="E57" i="28" s="1"/>
  <c r="AM16" i="28"/>
  <c r="AM21" i="28"/>
  <c r="AQ16" i="28"/>
  <c r="E56" i="28" s="1"/>
  <c r="AP16" i="28"/>
  <c r="D56" i="28" s="1"/>
  <c r="AM35" i="28"/>
  <c r="AP37" i="28"/>
  <c r="D77" i="28" s="1"/>
  <c r="AQ37" i="28"/>
  <c r="E77" i="28" s="1"/>
  <c r="AM34" i="28"/>
  <c r="AO19" i="28"/>
  <c r="AM8" i="28"/>
  <c r="AM13" i="28"/>
  <c r="AM14" i="28"/>
  <c r="AQ31" i="28"/>
  <c r="E71" i="28" s="1"/>
  <c r="AP31" i="28"/>
  <c r="D71" i="28" s="1"/>
  <c r="AQ26" i="28"/>
  <c r="E66" i="28" s="1"/>
  <c r="AP26" i="28"/>
  <c r="D66" i="28" s="1"/>
  <c r="AM25" i="28"/>
  <c r="AM28" i="28"/>
  <c r="AM32" i="28"/>
  <c r="AQ21" i="28"/>
  <c r="E61" i="28" s="1"/>
  <c r="AP21" i="28"/>
  <c r="D61" i="28" s="1"/>
  <c r="AM17" i="28"/>
  <c r="AM40" i="28"/>
  <c r="AM39" i="28"/>
  <c r="AO34" i="28"/>
  <c r="AO10" i="28"/>
  <c r="AO13" i="28"/>
  <c r="AQ29" i="28"/>
  <c r="E69" i="28" s="1"/>
  <c r="AP29" i="28"/>
  <c r="D69" i="28" s="1"/>
  <c r="AQ27" i="28"/>
  <c r="E67" i="28" s="1"/>
  <c r="AP27" i="28"/>
  <c r="D67" i="28" s="1"/>
  <c r="AO27" i="28"/>
  <c r="AO29" i="28"/>
  <c r="AT40" i="28"/>
  <c r="K80" i="28" s="1"/>
  <c r="AO36" i="28"/>
  <c r="AO15" i="28"/>
  <c r="AO17" i="28"/>
  <c r="AT39" i="28"/>
  <c r="K79" i="28" s="1"/>
  <c r="AQ20" i="28"/>
  <c r="E60" i="28" s="1"/>
  <c r="AP20" i="28"/>
  <c r="D60" i="28" s="1"/>
  <c r="AQ15" i="28"/>
  <c r="E55" i="28" s="1"/>
  <c r="AP15" i="28"/>
  <c r="D55" i="28" s="1"/>
  <c r="AQ8" i="28"/>
  <c r="E48" i="28" s="1"/>
  <c r="AP8" i="28"/>
  <c r="D48" i="28" s="1"/>
  <c r="AM7" i="28"/>
  <c r="AM11" i="28"/>
  <c r="AM26" i="28"/>
  <c r="AM33" i="28"/>
  <c r="AO37" i="28"/>
  <c r="AO32" i="28"/>
  <c r="AP19" i="28"/>
  <c r="D59" i="28" s="1"/>
  <c r="AQ19" i="28"/>
  <c r="E59" i="28" s="1"/>
  <c r="AM19" i="28"/>
  <c r="AP36" i="28"/>
  <c r="D76" i="28" s="1"/>
  <c r="AQ36" i="28"/>
  <c r="E76" i="28" s="1"/>
  <c r="AM36" i="28"/>
  <c r="AT22" i="28"/>
  <c r="K62" i="28" s="1"/>
  <c r="AO33" i="28"/>
  <c r="AQ11" i="28"/>
  <c r="E51" i="28" s="1"/>
  <c r="AP11" i="28"/>
  <c r="D51" i="28" s="1"/>
  <c r="AO8" i="28"/>
  <c r="AU41" i="28"/>
  <c r="L81" i="28" s="1"/>
  <c r="AT41" i="28"/>
  <c r="K81" i="28" s="1"/>
  <c r="AO28" i="28"/>
  <c r="AO18" i="28"/>
  <c r="AO14" i="28"/>
  <c r="AM37" i="28"/>
  <c r="AO21" i="28"/>
  <c r="AO11" i="28"/>
  <c r="AO25" i="28"/>
  <c r="AO31" i="28"/>
  <c r="AO9" i="28"/>
  <c r="AO26" i="28"/>
  <c r="AK37" i="27"/>
  <c r="AK36" i="27"/>
  <c r="J74" i="27"/>
  <c r="AF34" i="27"/>
  <c r="M74" i="27" s="1"/>
  <c r="AN33" i="27"/>
  <c r="F51" i="27"/>
  <c r="AD11" i="27"/>
  <c r="I51" i="27" s="1"/>
  <c r="AL10" i="27"/>
  <c r="F57" i="27"/>
  <c r="AD17" i="27"/>
  <c r="I57" i="27" s="1"/>
  <c r="AL16" i="27"/>
  <c r="J81" i="27"/>
  <c r="AF41" i="27"/>
  <c r="M81" i="27" s="1"/>
  <c r="AN40" i="27"/>
  <c r="J57" i="27"/>
  <c r="AF17" i="27"/>
  <c r="M57" i="27" s="1"/>
  <c r="AN16" i="27"/>
  <c r="F60" i="27"/>
  <c r="AD20" i="27"/>
  <c r="I60" i="27" s="1"/>
  <c r="AL19" i="27"/>
  <c r="J59" i="27"/>
  <c r="AF19" i="27"/>
  <c r="M59" i="27" s="1"/>
  <c r="AN18" i="27"/>
  <c r="F54" i="27"/>
  <c r="AD14" i="27"/>
  <c r="I54" i="27" s="1"/>
  <c r="AL13" i="27"/>
  <c r="F52" i="27"/>
  <c r="AD12" i="27"/>
  <c r="I52" i="27" s="1"/>
  <c r="AL11" i="27"/>
  <c r="F49" i="27"/>
  <c r="AD9" i="27"/>
  <c r="I49" i="27" s="1"/>
  <c r="AL8" i="27"/>
  <c r="F50" i="27"/>
  <c r="AD10" i="27"/>
  <c r="I50" i="27" s="1"/>
  <c r="AL9" i="27"/>
  <c r="F47" i="27"/>
  <c r="AD7" i="27"/>
  <c r="I47" i="27" s="1"/>
  <c r="AQ14" i="27"/>
  <c r="E54" i="27" s="1"/>
  <c r="J72" i="27"/>
  <c r="AF32" i="27"/>
  <c r="M72" i="27" s="1"/>
  <c r="AN31" i="27"/>
  <c r="J71" i="27"/>
  <c r="AF31" i="27"/>
  <c r="M71" i="27" s="1"/>
  <c r="AN30" i="27"/>
  <c r="J67" i="27"/>
  <c r="AF27" i="27"/>
  <c r="M67" i="27" s="1"/>
  <c r="AN26" i="27"/>
  <c r="J66" i="27"/>
  <c r="AF26" i="27"/>
  <c r="M66" i="27" s="1"/>
  <c r="AN25" i="27"/>
  <c r="J82" i="27"/>
  <c r="AT42" i="27"/>
  <c r="K82" i="27" s="1"/>
  <c r="AF42" i="27"/>
  <c r="M82" i="27" s="1"/>
  <c r="AU42" i="27"/>
  <c r="L82" i="27" s="1"/>
  <c r="AN41" i="27"/>
  <c r="AO41" i="27" s="1"/>
  <c r="AU41" i="27" s="1"/>
  <c r="L81" i="27" s="1"/>
  <c r="AP40" i="27"/>
  <c r="D80" i="27" s="1"/>
  <c r="AO34" i="27"/>
  <c r="AU34" i="27" s="1"/>
  <c r="L74" i="27" s="1"/>
  <c r="F79" i="27"/>
  <c r="AD39" i="27"/>
  <c r="I79" i="27" s="1"/>
  <c r="AL38" i="27"/>
  <c r="F75" i="27"/>
  <c r="AD35" i="27"/>
  <c r="I75" i="27" s="1"/>
  <c r="AL34" i="27"/>
  <c r="AK38" i="27"/>
  <c r="J58" i="27"/>
  <c r="AF18" i="27"/>
  <c r="M58" i="27" s="1"/>
  <c r="AN17" i="27"/>
  <c r="F80" i="27"/>
  <c r="AD40" i="27"/>
  <c r="I80" i="27" s="1"/>
  <c r="AL39" i="27"/>
  <c r="AM37" i="27" s="1"/>
  <c r="AK22" i="27"/>
  <c r="AP23" i="27"/>
  <c r="D63" i="27" s="1"/>
  <c r="F58" i="27"/>
  <c r="AD18" i="27"/>
  <c r="I58" i="27" s="1"/>
  <c r="AL17" i="27"/>
  <c r="AK17" i="27"/>
  <c r="AK19" i="27"/>
  <c r="AP20" i="27"/>
  <c r="D60" i="27" s="1"/>
  <c r="J55" i="27"/>
  <c r="AF15" i="27"/>
  <c r="M55" i="27" s="1"/>
  <c r="AN14" i="27"/>
  <c r="J53" i="27"/>
  <c r="AF13" i="27"/>
  <c r="M53" i="27" s="1"/>
  <c r="AN12" i="27"/>
  <c r="J51" i="27"/>
  <c r="AF11" i="27"/>
  <c r="M51" i="27" s="1"/>
  <c r="AN10" i="27"/>
  <c r="J48" i="27"/>
  <c r="AF8" i="27"/>
  <c r="M48" i="27" s="1"/>
  <c r="AN7" i="27"/>
  <c r="J47" i="27"/>
  <c r="AF7" i="27"/>
  <c r="M47" i="27" s="1"/>
  <c r="AK7" i="27"/>
  <c r="AK8" i="27"/>
  <c r="AP9" i="27"/>
  <c r="D49" i="27" s="1"/>
  <c r="AK10" i="27"/>
  <c r="AQ11" i="27"/>
  <c r="E51" i="27" s="1"/>
  <c r="AK15" i="27"/>
  <c r="AP16" i="27"/>
  <c r="D56" i="27" s="1"/>
  <c r="AK12" i="27"/>
  <c r="AP13" i="27"/>
  <c r="D53" i="27" s="1"/>
  <c r="F72" i="27"/>
  <c r="AD32" i="27"/>
  <c r="I72" i="27" s="1"/>
  <c r="AL31" i="27"/>
  <c r="F71" i="27"/>
  <c r="AD31" i="27"/>
  <c r="I71" i="27" s="1"/>
  <c r="AL30" i="27"/>
  <c r="F69" i="27"/>
  <c r="AD29" i="27"/>
  <c r="I69" i="27" s="1"/>
  <c r="AL28" i="27"/>
  <c r="F67" i="27"/>
  <c r="AD27" i="27"/>
  <c r="I67" i="27" s="1"/>
  <c r="AL26" i="27"/>
  <c r="F65" i="27"/>
  <c r="AD25" i="27"/>
  <c r="I65" i="27" s="1"/>
  <c r="AO35" i="27"/>
  <c r="AO36" i="27"/>
  <c r="J56" i="27"/>
  <c r="AF16" i="27"/>
  <c r="M56" i="27" s="1"/>
  <c r="AN15" i="27"/>
  <c r="F73" i="27"/>
  <c r="AD33" i="27"/>
  <c r="I73" i="27" s="1"/>
  <c r="AL32" i="27"/>
  <c r="J63" i="27"/>
  <c r="AF23" i="27"/>
  <c r="M63" i="27" s="1"/>
  <c r="AN22" i="27"/>
  <c r="F55" i="27"/>
  <c r="AD15" i="27"/>
  <c r="I55" i="27" s="1"/>
  <c r="AL14" i="27"/>
  <c r="F53" i="27"/>
  <c r="AD13" i="27"/>
  <c r="I53" i="27" s="1"/>
  <c r="AL12" i="27"/>
  <c r="F48" i="27"/>
  <c r="AL7" i="27"/>
  <c r="AD8" i="27"/>
  <c r="I48" i="27" s="1"/>
  <c r="F64" i="27"/>
  <c r="AS24" i="27"/>
  <c r="H64" i="27" s="1"/>
  <c r="AR24" i="27"/>
  <c r="G64" i="27" s="1"/>
  <c r="AD24" i="27"/>
  <c r="I64" i="27" s="1"/>
  <c r="AL23" i="27"/>
  <c r="AM23" i="27" s="1"/>
  <c r="J73" i="27"/>
  <c r="AF33" i="27"/>
  <c r="M73" i="27" s="1"/>
  <c r="AN32" i="27"/>
  <c r="AO32" i="27" s="1"/>
  <c r="AU32" i="27" s="1"/>
  <c r="L72" i="27" s="1"/>
  <c r="J70" i="27"/>
  <c r="AF30" i="27"/>
  <c r="M70" i="27" s="1"/>
  <c r="AN29" i="27"/>
  <c r="J69" i="27"/>
  <c r="AF29" i="27"/>
  <c r="M69" i="27" s="1"/>
  <c r="AN28" i="27"/>
  <c r="AO28" i="27" s="1"/>
  <c r="AU28" i="27" s="1"/>
  <c r="L68" i="27" s="1"/>
  <c r="J68" i="27"/>
  <c r="AT28" i="27"/>
  <c r="K68" i="27" s="1"/>
  <c r="AF28" i="27"/>
  <c r="M68" i="27" s="1"/>
  <c r="AN27" i="27"/>
  <c r="J65" i="27"/>
  <c r="AF25" i="27"/>
  <c r="M65" i="27" s="1"/>
  <c r="AK26" i="27"/>
  <c r="AK28" i="27"/>
  <c r="AK29" i="27"/>
  <c r="AK30" i="27"/>
  <c r="AK34" i="27"/>
  <c r="AK18" i="27"/>
  <c r="AK21" i="27"/>
  <c r="AK39" i="27"/>
  <c r="AO37" i="27"/>
  <c r="AK32" i="27"/>
  <c r="F76" i="27"/>
  <c r="AD36" i="27"/>
  <c r="I76" i="27" s="1"/>
  <c r="AL35" i="27"/>
  <c r="F81" i="27"/>
  <c r="AD41" i="27"/>
  <c r="I81" i="27" s="1"/>
  <c r="AL40" i="27"/>
  <c r="J60" i="27"/>
  <c r="AF20" i="27"/>
  <c r="M60" i="27" s="1"/>
  <c r="AN19" i="27"/>
  <c r="F77" i="27"/>
  <c r="AD37" i="27"/>
  <c r="I77" i="27" s="1"/>
  <c r="AL36" i="27"/>
  <c r="F63" i="27"/>
  <c r="AR23" i="27"/>
  <c r="G63" i="27" s="1"/>
  <c r="AS23" i="27"/>
  <c r="H63" i="27" s="1"/>
  <c r="AD23" i="27"/>
  <c r="I63" i="27" s="1"/>
  <c r="AL22" i="27"/>
  <c r="AM22" i="27" s="1"/>
  <c r="J54" i="27"/>
  <c r="AF14" i="27"/>
  <c r="M54" i="27" s="1"/>
  <c r="AN13" i="27"/>
  <c r="J50" i="27"/>
  <c r="AF10" i="27"/>
  <c r="M50" i="27" s="1"/>
  <c r="AN9" i="27"/>
  <c r="J52" i="27"/>
  <c r="AF12" i="27"/>
  <c r="M52" i="27" s="1"/>
  <c r="AN11" i="27"/>
  <c r="J49" i="27"/>
  <c r="AF9" i="27"/>
  <c r="M49" i="27" s="1"/>
  <c r="AN8" i="27"/>
  <c r="J64" i="27"/>
  <c r="AU24" i="27"/>
  <c r="L64" i="27" s="1"/>
  <c r="AT24" i="27"/>
  <c r="K64" i="27" s="1"/>
  <c r="AF24" i="27"/>
  <c r="M64" i="27" s="1"/>
  <c r="AN23" i="27"/>
  <c r="AO23" i="27" s="1"/>
  <c r="AU23" i="27" s="1"/>
  <c r="L63" i="27" s="1"/>
  <c r="F74" i="27"/>
  <c r="AD34" i="27"/>
  <c r="I74" i="27" s="1"/>
  <c r="AL33" i="27"/>
  <c r="F70" i="27"/>
  <c r="AD30" i="27"/>
  <c r="I70" i="27" s="1"/>
  <c r="AL29" i="27"/>
  <c r="AM29" i="27" s="1"/>
  <c r="AS29" i="27" s="1"/>
  <c r="H69" i="27" s="1"/>
  <c r="F68" i="27"/>
  <c r="AD28" i="27"/>
  <c r="I68" i="27" s="1"/>
  <c r="AL27" i="27"/>
  <c r="F66" i="27"/>
  <c r="AD26" i="27"/>
  <c r="I66" i="27" s="1"/>
  <c r="AL25" i="27"/>
  <c r="AM25" i="27" s="1"/>
  <c r="AS25" i="27" s="1"/>
  <c r="H65" i="27" s="1"/>
  <c r="F82" i="27"/>
  <c r="AR42" i="27"/>
  <c r="G82" i="27" s="1"/>
  <c r="AD42" i="27"/>
  <c r="I82" i="27" s="1"/>
  <c r="AS42" i="27"/>
  <c r="H82" i="27" s="1"/>
  <c r="AL41" i="27"/>
  <c r="AM41" i="27" s="1"/>
  <c r="AS41" i="27" s="1"/>
  <c r="H81" i="27" s="1"/>
  <c r="AK25" i="27"/>
  <c r="AK27" i="27"/>
  <c r="AK31" i="27"/>
  <c r="AK33" i="27"/>
  <c r="AO20" i="27"/>
  <c r="AU20" i="27" s="1"/>
  <c r="L60" i="27" s="1"/>
  <c r="AK35" i="27"/>
  <c r="AO39" i="27"/>
  <c r="AM18" i="27"/>
  <c r="AR18" i="27" s="1"/>
  <c r="G58" i="27" s="1"/>
  <c r="AO38" i="27"/>
  <c r="AM15" i="27"/>
  <c r="AR15" i="27" s="1"/>
  <c r="G55" i="27" s="1"/>
  <c r="AD34" i="26"/>
  <c r="I74" i="26" s="1"/>
  <c r="F74" i="26"/>
  <c r="AL33" i="26"/>
  <c r="F76" i="26"/>
  <c r="AD36" i="26"/>
  <c r="I76" i="26" s="1"/>
  <c r="AL35" i="26"/>
  <c r="C57" i="26"/>
  <c r="AJ16" i="26"/>
  <c r="C58" i="26"/>
  <c r="AJ17" i="26"/>
  <c r="AA20" i="26"/>
  <c r="AE20" i="26" s="1"/>
  <c r="AA16" i="26"/>
  <c r="AE16" i="26" s="1"/>
  <c r="J75" i="26"/>
  <c r="AF35" i="26"/>
  <c r="M75" i="26" s="1"/>
  <c r="AN34" i="26"/>
  <c r="C77" i="26"/>
  <c r="AJ36" i="26"/>
  <c r="C79" i="26"/>
  <c r="AJ38" i="26"/>
  <c r="Y41" i="26"/>
  <c r="AC41" i="26" s="1"/>
  <c r="Y37" i="26"/>
  <c r="AC37" i="26" s="1"/>
  <c r="Y33" i="26"/>
  <c r="AC33" i="26" s="1"/>
  <c r="Y40" i="26"/>
  <c r="AC40" i="26" s="1"/>
  <c r="C75" i="26"/>
  <c r="AJ34" i="26"/>
  <c r="AN24" i="26"/>
  <c r="AL24" i="26"/>
  <c r="W24" i="26"/>
  <c r="AB24" i="26" s="1"/>
  <c r="Z24" i="26"/>
  <c r="X24" i="26"/>
  <c r="W7" i="26"/>
  <c r="AB7" i="26" s="1"/>
  <c r="W9" i="26"/>
  <c r="AB9" i="26" s="1"/>
  <c r="W8" i="26"/>
  <c r="AB8" i="26" s="1"/>
  <c r="W10" i="26"/>
  <c r="AB10" i="26" s="1"/>
  <c r="W12" i="26"/>
  <c r="AB12" i="26" s="1"/>
  <c r="W11" i="26"/>
  <c r="AB11" i="26" s="1"/>
  <c r="W13" i="26"/>
  <c r="AB13" i="26" s="1"/>
  <c r="W14" i="26"/>
  <c r="AB14" i="26" s="1"/>
  <c r="W16" i="26"/>
  <c r="AB16" i="26" s="1"/>
  <c r="C73" i="26"/>
  <c r="AJ32" i="26"/>
  <c r="C70" i="26"/>
  <c r="AJ29" i="26"/>
  <c r="C65" i="26"/>
  <c r="C67" i="26"/>
  <c r="AJ26" i="26"/>
  <c r="C82" i="26"/>
  <c r="AP42" i="26"/>
  <c r="D82" i="26" s="1"/>
  <c r="AQ42" i="26"/>
  <c r="E82" i="26" s="1"/>
  <c r="AJ41" i="26"/>
  <c r="AK41" i="26" s="1"/>
  <c r="AQ41" i="26" s="1"/>
  <c r="E81" i="26" s="1"/>
  <c r="AA42" i="26"/>
  <c r="AE42" i="26" s="1"/>
  <c r="AA25" i="26"/>
  <c r="AE25" i="26" s="1"/>
  <c r="AA26" i="26"/>
  <c r="AE26" i="26" s="1"/>
  <c r="AA27" i="26"/>
  <c r="AE27" i="26" s="1"/>
  <c r="AA28" i="26"/>
  <c r="AE28" i="26" s="1"/>
  <c r="AA30" i="26"/>
  <c r="AE30" i="26" s="1"/>
  <c r="AA29" i="26"/>
  <c r="AE29" i="26" s="1"/>
  <c r="AA31" i="26"/>
  <c r="AE31" i="26" s="1"/>
  <c r="AA33" i="26"/>
  <c r="AE33" i="26" s="1"/>
  <c r="AA34" i="26"/>
  <c r="AE34" i="26" s="1"/>
  <c r="AA32" i="26"/>
  <c r="AE32" i="26" s="1"/>
  <c r="AA38" i="26"/>
  <c r="AE38" i="26" s="1"/>
  <c r="Y39" i="26"/>
  <c r="AC39" i="26" s="1"/>
  <c r="Y35" i="26"/>
  <c r="AC35" i="26" s="1"/>
  <c r="W19" i="26"/>
  <c r="AB19" i="26" s="1"/>
  <c r="W15" i="26"/>
  <c r="AB15" i="26" s="1"/>
  <c r="W22" i="26"/>
  <c r="AB22" i="26" s="1"/>
  <c r="AA39" i="26"/>
  <c r="AE39" i="26" s="1"/>
  <c r="Y38" i="26"/>
  <c r="AC38" i="26" s="1"/>
  <c r="C74" i="26"/>
  <c r="AJ33" i="26"/>
  <c r="C81" i="26"/>
  <c r="AP41" i="26"/>
  <c r="D81" i="26" s="1"/>
  <c r="AJ40" i="26"/>
  <c r="AA41" i="26"/>
  <c r="AE41" i="26" s="1"/>
  <c r="C78" i="26"/>
  <c r="AJ37" i="26"/>
  <c r="AK37" i="26" s="1"/>
  <c r="AQ37" i="26" s="1"/>
  <c r="E77" i="26" s="1"/>
  <c r="W23" i="26"/>
  <c r="AB23" i="26" s="1"/>
  <c r="Z23" i="26"/>
  <c r="AA23" i="26" s="1"/>
  <c r="AE23" i="26" s="1"/>
  <c r="X23" i="26"/>
  <c r="W20" i="26"/>
  <c r="AB20" i="26" s="1"/>
  <c r="W21" i="26"/>
  <c r="AB21" i="26" s="1"/>
  <c r="AA36" i="26"/>
  <c r="AE36" i="26" s="1"/>
  <c r="Y17" i="26"/>
  <c r="AC17" i="26" s="1"/>
  <c r="C72" i="26"/>
  <c r="AJ31" i="26"/>
  <c r="C71" i="26"/>
  <c r="AJ30" i="26"/>
  <c r="C69" i="26"/>
  <c r="AJ28" i="26"/>
  <c r="C68" i="26"/>
  <c r="AJ27" i="26"/>
  <c r="C66" i="26"/>
  <c r="AJ25" i="26"/>
  <c r="Y42" i="26"/>
  <c r="AC42" i="26" s="1"/>
  <c r="Y26" i="26"/>
  <c r="AC26" i="26" s="1"/>
  <c r="Y25" i="26"/>
  <c r="AC25" i="26" s="1"/>
  <c r="Y28" i="26"/>
  <c r="AC28" i="26" s="1"/>
  <c r="Y27" i="26"/>
  <c r="AC27" i="26" s="1"/>
  <c r="Y29" i="26"/>
  <c r="AC29" i="26" s="1"/>
  <c r="Y31" i="26"/>
  <c r="AC31" i="26" s="1"/>
  <c r="Y30" i="26"/>
  <c r="AC30" i="26" s="1"/>
  <c r="Y32" i="26"/>
  <c r="AC32" i="26" s="1"/>
  <c r="AA37" i="26"/>
  <c r="AE37" i="26" s="1"/>
  <c r="AA40" i="26"/>
  <c r="AE40" i="26" s="1"/>
  <c r="C80" i="25"/>
  <c r="AJ39" i="25"/>
  <c r="C56" i="25"/>
  <c r="AJ15" i="25"/>
  <c r="W42" i="25"/>
  <c r="AB42" i="25" s="1"/>
  <c r="AN42" i="25"/>
  <c r="AL42" i="25"/>
  <c r="Z42" i="25"/>
  <c r="X42" i="25"/>
  <c r="W25" i="25"/>
  <c r="AB25" i="25" s="1"/>
  <c r="W26" i="25"/>
  <c r="AB26" i="25" s="1"/>
  <c r="W28" i="25"/>
  <c r="AB28" i="25" s="1"/>
  <c r="W27" i="25"/>
  <c r="AB27" i="25" s="1"/>
  <c r="W30" i="25"/>
  <c r="AB30" i="25" s="1"/>
  <c r="W29" i="25"/>
  <c r="AB29" i="25" s="1"/>
  <c r="W31" i="25"/>
  <c r="AB31" i="25" s="1"/>
  <c r="W33" i="25"/>
  <c r="AB33" i="25" s="1"/>
  <c r="W32" i="25"/>
  <c r="AB32" i="25" s="1"/>
  <c r="AN24" i="25"/>
  <c r="AL24" i="25"/>
  <c r="Z24" i="25"/>
  <c r="X24" i="25"/>
  <c r="W24" i="25"/>
  <c r="AB24" i="25" s="1"/>
  <c r="W9" i="25"/>
  <c r="AB9" i="25" s="1"/>
  <c r="W7" i="25"/>
  <c r="AB7" i="25" s="1"/>
  <c r="W8" i="25"/>
  <c r="AB8" i="25" s="1"/>
  <c r="W10" i="25"/>
  <c r="AB10" i="25" s="1"/>
  <c r="W13" i="25"/>
  <c r="AB13" i="25" s="1"/>
  <c r="W11" i="25"/>
  <c r="AB11" i="25" s="1"/>
  <c r="W14" i="25"/>
  <c r="AB14" i="25" s="1"/>
  <c r="W12" i="25"/>
  <c r="AB12" i="25" s="1"/>
  <c r="W15" i="25"/>
  <c r="AB15" i="25" s="1"/>
  <c r="W36" i="25"/>
  <c r="AB36" i="25" s="1"/>
  <c r="W34" i="25"/>
  <c r="AB34" i="25" s="1"/>
  <c r="C61" i="25"/>
  <c r="AJ20" i="25"/>
  <c r="C62" i="25"/>
  <c r="AJ21" i="25"/>
  <c r="AA22" i="25"/>
  <c r="AE22" i="25" s="1"/>
  <c r="AA19" i="25"/>
  <c r="AE19" i="25" s="1"/>
  <c r="W41" i="25"/>
  <c r="AB41" i="25" s="1"/>
  <c r="Z41" i="25"/>
  <c r="X41" i="25"/>
  <c r="W39" i="25"/>
  <c r="AB39" i="25" s="1"/>
  <c r="W37" i="25"/>
  <c r="AB37" i="25" s="1"/>
  <c r="Z23" i="25"/>
  <c r="X23" i="25"/>
  <c r="Y23" i="25" s="1"/>
  <c r="AC23" i="25" s="1"/>
  <c r="W23" i="25"/>
  <c r="AB23" i="25" s="1"/>
  <c r="W18" i="25"/>
  <c r="AB18" i="25" s="1"/>
  <c r="W19" i="25"/>
  <c r="AB19" i="25" s="1"/>
  <c r="W17" i="25"/>
  <c r="AB17" i="25" s="1"/>
  <c r="W20" i="25"/>
  <c r="AB20" i="25" s="1"/>
  <c r="Y34" i="25"/>
  <c r="AC34" i="25" s="1"/>
  <c r="W38" i="25"/>
  <c r="AB38" i="25" s="1"/>
  <c r="W35" i="25"/>
  <c r="AB35" i="25" s="1"/>
  <c r="AA34" i="25"/>
  <c r="AE34" i="25" s="1"/>
  <c r="AA37" i="25"/>
  <c r="AE37" i="25" s="1"/>
  <c r="Y38" i="25"/>
  <c r="AC38" i="25" s="1"/>
  <c r="X39" i="24"/>
  <c r="Z39" i="24"/>
  <c r="X22" i="24"/>
  <c r="Z22" i="24"/>
  <c r="U41" i="24"/>
  <c r="V40" i="24"/>
  <c r="U24" i="24"/>
  <c r="V24" i="24" s="1"/>
  <c r="V23" i="24"/>
  <c r="V40" i="23"/>
  <c r="U41" i="23"/>
  <c r="U23" i="23"/>
  <c r="V22" i="23"/>
  <c r="Z39" i="23"/>
  <c r="X39" i="23"/>
  <c r="Z21" i="23"/>
  <c r="X21" i="23"/>
  <c r="U40" i="22"/>
  <c r="V39" i="22"/>
  <c r="Z20" i="22"/>
  <c r="X20" i="22"/>
  <c r="U22" i="22"/>
  <c r="V21" i="22"/>
  <c r="Z38" i="22"/>
  <c r="X38" i="22"/>
  <c r="V37" i="21"/>
  <c r="U38" i="21"/>
  <c r="Z36" i="21"/>
  <c r="X36" i="21"/>
  <c r="Z17" i="21"/>
  <c r="X17" i="21"/>
  <c r="U19" i="21"/>
  <c r="V18" i="21"/>
  <c r="Z34" i="20"/>
  <c r="X34" i="20"/>
  <c r="V35" i="20"/>
  <c r="U36" i="20"/>
  <c r="V17" i="20"/>
  <c r="U18" i="20"/>
  <c r="Z16" i="20"/>
  <c r="X16" i="20"/>
  <c r="AU26" i="28" l="1"/>
  <c r="L66" i="28" s="1"/>
  <c r="AT26" i="28"/>
  <c r="K66" i="28" s="1"/>
  <c r="AU31" i="28"/>
  <c r="L71" i="28" s="1"/>
  <c r="AT31" i="28"/>
  <c r="K71" i="28" s="1"/>
  <c r="AU11" i="28"/>
  <c r="L51" i="28" s="1"/>
  <c r="AT11" i="28"/>
  <c r="K51" i="28" s="1"/>
  <c r="AS37" i="28"/>
  <c r="H77" i="28" s="1"/>
  <c r="AR37" i="28"/>
  <c r="G77" i="28" s="1"/>
  <c r="AU18" i="28"/>
  <c r="L58" i="28" s="1"/>
  <c r="AT18" i="28"/>
  <c r="K58" i="28" s="1"/>
  <c r="AT8" i="28"/>
  <c r="K48" i="28" s="1"/>
  <c r="AU8" i="28"/>
  <c r="L48" i="28" s="1"/>
  <c r="AS19" i="28"/>
  <c r="H59" i="28" s="1"/>
  <c r="AR19" i="28"/>
  <c r="G59" i="28" s="1"/>
  <c r="AU37" i="28"/>
  <c r="L77" i="28" s="1"/>
  <c r="AT37" i="28"/>
  <c r="K77" i="28" s="1"/>
  <c r="AS26" i="28"/>
  <c r="H66" i="28" s="1"/>
  <c r="AR26" i="28"/>
  <c r="G66" i="28" s="1"/>
  <c r="AR7" i="28"/>
  <c r="G47" i="28" s="1"/>
  <c r="AS7" i="28"/>
  <c r="H47" i="28" s="1"/>
  <c r="AT17" i="28"/>
  <c r="K57" i="28" s="1"/>
  <c r="AU17" i="28"/>
  <c r="L57" i="28" s="1"/>
  <c r="AU36" i="28"/>
  <c r="L76" i="28" s="1"/>
  <c r="AT36" i="28"/>
  <c r="K76" i="28" s="1"/>
  <c r="AU29" i="28"/>
  <c r="L69" i="28" s="1"/>
  <c r="AT29" i="28"/>
  <c r="K69" i="28" s="1"/>
  <c r="AT13" i="28"/>
  <c r="K53" i="28" s="1"/>
  <c r="AU13" i="28"/>
  <c r="L53" i="28" s="1"/>
  <c r="AU34" i="28"/>
  <c r="L74" i="28" s="1"/>
  <c r="AT34" i="28"/>
  <c r="K74" i="28" s="1"/>
  <c r="AS40" i="28"/>
  <c r="H80" i="28" s="1"/>
  <c r="AR40" i="28"/>
  <c r="G80" i="28" s="1"/>
  <c r="AS32" i="28"/>
  <c r="H72" i="28" s="1"/>
  <c r="AR32" i="28"/>
  <c r="G72" i="28" s="1"/>
  <c r="AS25" i="28"/>
  <c r="H65" i="28" s="1"/>
  <c r="AR25" i="28"/>
  <c r="G65" i="28" s="1"/>
  <c r="AR13" i="28"/>
  <c r="G53" i="28" s="1"/>
  <c r="AS13" i="28"/>
  <c r="H53" i="28" s="1"/>
  <c r="AT19" i="28"/>
  <c r="K59" i="28" s="1"/>
  <c r="AU19" i="28"/>
  <c r="L59" i="28" s="1"/>
  <c r="AS35" i="28"/>
  <c r="H75" i="28" s="1"/>
  <c r="AR35" i="28"/>
  <c r="G75" i="28" s="1"/>
  <c r="AR16" i="28"/>
  <c r="G56" i="28" s="1"/>
  <c r="AS16" i="28"/>
  <c r="H56" i="28" s="1"/>
  <c r="AS27" i="28"/>
  <c r="H67" i="28" s="1"/>
  <c r="AR27" i="28"/>
  <c r="G67" i="28" s="1"/>
  <c r="AR10" i="28"/>
  <c r="G50" i="28" s="1"/>
  <c r="AS10" i="28"/>
  <c r="H50" i="28" s="1"/>
  <c r="AU7" i="28"/>
  <c r="L47" i="28" s="1"/>
  <c r="AT7" i="28"/>
  <c r="K47" i="28" s="1"/>
  <c r="AU16" i="28"/>
  <c r="L56" i="28" s="1"/>
  <c r="AT16" i="28"/>
  <c r="K56" i="28" s="1"/>
  <c r="AS22" i="28"/>
  <c r="H62" i="28" s="1"/>
  <c r="AR22" i="28"/>
  <c r="G62" i="28" s="1"/>
  <c r="AS29" i="28"/>
  <c r="H69" i="28" s="1"/>
  <c r="AR29" i="28"/>
  <c r="G69" i="28" s="1"/>
  <c r="AS9" i="28"/>
  <c r="H49" i="28" s="1"/>
  <c r="AR9" i="28"/>
  <c r="G49" i="28" s="1"/>
  <c r="AT9" i="28"/>
  <c r="K49" i="28" s="1"/>
  <c r="AU9" i="28"/>
  <c r="L49" i="28" s="1"/>
  <c r="AU25" i="28"/>
  <c r="L65" i="28" s="1"/>
  <c r="AT25" i="28"/>
  <c r="K65" i="28" s="1"/>
  <c r="AT21" i="28"/>
  <c r="K61" i="28" s="1"/>
  <c r="AU21" i="28"/>
  <c r="L61" i="28" s="1"/>
  <c r="AU14" i="28"/>
  <c r="L54" i="28" s="1"/>
  <c r="AT14" i="28"/>
  <c r="K54" i="28" s="1"/>
  <c r="AU28" i="28"/>
  <c r="L68" i="28" s="1"/>
  <c r="AT28" i="28"/>
  <c r="K68" i="28" s="1"/>
  <c r="AU33" i="28"/>
  <c r="L73" i="28" s="1"/>
  <c r="AT33" i="28"/>
  <c r="K73" i="28" s="1"/>
  <c r="AS36" i="28"/>
  <c r="H76" i="28" s="1"/>
  <c r="AR36" i="28"/>
  <c r="G76" i="28" s="1"/>
  <c r="AU32" i="28"/>
  <c r="L72" i="28" s="1"/>
  <c r="AT32" i="28"/>
  <c r="K72" i="28" s="1"/>
  <c r="AS33" i="28"/>
  <c r="H73" i="28" s="1"/>
  <c r="AR33" i="28"/>
  <c r="G73" i="28" s="1"/>
  <c r="AR11" i="28"/>
  <c r="G51" i="28" s="1"/>
  <c r="AS11" i="28"/>
  <c r="H51" i="28" s="1"/>
  <c r="AT15" i="28"/>
  <c r="K55" i="28" s="1"/>
  <c r="AU15" i="28"/>
  <c r="L55" i="28" s="1"/>
  <c r="AU27" i="28"/>
  <c r="L67" i="28" s="1"/>
  <c r="AT27" i="28"/>
  <c r="K67" i="28" s="1"/>
  <c r="AU10" i="28"/>
  <c r="L50" i="28" s="1"/>
  <c r="AT10" i="28"/>
  <c r="K50" i="28" s="1"/>
  <c r="AS39" i="28"/>
  <c r="H79" i="28" s="1"/>
  <c r="AR39" i="28"/>
  <c r="G79" i="28" s="1"/>
  <c r="AR17" i="28"/>
  <c r="G57" i="28" s="1"/>
  <c r="AS17" i="28"/>
  <c r="H57" i="28" s="1"/>
  <c r="AS28" i="28"/>
  <c r="H68" i="28" s="1"/>
  <c r="AR28" i="28"/>
  <c r="G68" i="28" s="1"/>
  <c r="AS14" i="28"/>
  <c r="H54" i="28" s="1"/>
  <c r="AR14" i="28"/>
  <c r="G54" i="28" s="1"/>
  <c r="AS8" i="28"/>
  <c r="H48" i="28" s="1"/>
  <c r="AR8" i="28"/>
  <c r="G48" i="28" s="1"/>
  <c r="AS34" i="28"/>
  <c r="H74" i="28" s="1"/>
  <c r="AR34" i="28"/>
  <c r="G74" i="28" s="1"/>
  <c r="AR21" i="28"/>
  <c r="G61" i="28" s="1"/>
  <c r="AS21" i="28"/>
  <c r="H61" i="28" s="1"/>
  <c r="AS30" i="28"/>
  <c r="H70" i="28" s="1"/>
  <c r="AR30" i="28"/>
  <c r="G70" i="28" s="1"/>
  <c r="AS15" i="28"/>
  <c r="H55" i="28" s="1"/>
  <c r="AR15" i="28"/>
  <c r="G55" i="28" s="1"/>
  <c r="AU38" i="28"/>
  <c r="L78" i="28" s="1"/>
  <c r="AT38" i="28"/>
  <c r="K78" i="28" s="1"/>
  <c r="AU12" i="28"/>
  <c r="L52" i="28" s="1"/>
  <c r="AT12" i="28"/>
  <c r="K52" i="28" s="1"/>
  <c r="AS38" i="28"/>
  <c r="H78" i="28" s="1"/>
  <c r="AR38" i="28"/>
  <c r="G78" i="28" s="1"/>
  <c r="AS20" i="28"/>
  <c r="H60" i="28" s="1"/>
  <c r="AR20" i="28"/>
  <c r="G60" i="28" s="1"/>
  <c r="AS31" i="28"/>
  <c r="H71" i="28" s="1"/>
  <c r="AR31" i="28"/>
  <c r="G71" i="28" s="1"/>
  <c r="AS12" i="28"/>
  <c r="H52" i="28" s="1"/>
  <c r="AR12" i="28"/>
  <c r="G52" i="28" s="1"/>
  <c r="AS37" i="27"/>
  <c r="H77" i="27" s="1"/>
  <c r="AR37" i="27"/>
  <c r="G77" i="27" s="1"/>
  <c r="AU38" i="27"/>
  <c r="L78" i="27" s="1"/>
  <c r="AT38" i="27"/>
  <c r="K78" i="27" s="1"/>
  <c r="AU39" i="27"/>
  <c r="L79" i="27" s="1"/>
  <c r="AT39" i="27"/>
  <c r="K79" i="27" s="1"/>
  <c r="AP31" i="27"/>
  <c r="D71" i="27" s="1"/>
  <c r="AQ31" i="27"/>
  <c r="E71" i="27" s="1"/>
  <c r="AQ25" i="27"/>
  <c r="E65" i="27" s="1"/>
  <c r="AP25" i="27"/>
  <c r="D65" i="27" s="1"/>
  <c r="AO11" i="27"/>
  <c r="AO13" i="27"/>
  <c r="AM36" i="27"/>
  <c r="AT20" i="27"/>
  <c r="K60" i="27" s="1"/>
  <c r="AM40" i="27"/>
  <c r="AP32" i="27"/>
  <c r="D72" i="27" s="1"/>
  <c r="AQ32" i="27"/>
  <c r="E72" i="27" s="1"/>
  <c r="AU37" i="27"/>
  <c r="L77" i="27" s="1"/>
  <c r="AT37" i="27"/>
  <c r="K77" i="27" s="1"/>
  <c r="AP21" i="27"/>
  <c r="D61" i="27" s="1"/>
  <c r="AQ21" i="27"/>
  <c r="E61" i="27" s="1"/>
  <c r="AP34" i="27"/>
  <c r="D74" i="27" s="1"/>
  <c r="AQ34" i="27"/>
  <c r="E74" i="27" s="1"/>
  <c r="AP29" i="27"/>
  <c r="D69" i="27" s="1"/>
  <c r="AQ29" i="27"/>
  <c r="E69" i="27" s="1"/>
  <c r="AQ26" i="27"/>
  <c r="E66" i="27" s="1"/>
  <c r="AP26" i="27"/>
  <c r="D66" i="27" s="1"/>
  <c r="AM14" i="27"/>
  <c r="AS15" i="27"/>
  <c r="H55" i="27" s="1"/>
  <c r="AT23" i="27"/>
  <c r="K63" i="27" s="1"/>
  <c r="AM32" i="27"/>
  <c r="AO21" i="27"/>
  <c r="AT35" i="27"/>
  <c r="K75" i="27" s="1"/>
  <c r="AU35" i="27"/>
  <c r="L75" i="27" s="1"/>
  <c r="AR25" i="27"/>
  <c r="G65" i="27" s="1"/>
  <c r="AM26" i="27"/>
  <c r="AR29" i="27"/>
  <c r="G69" i="27" s="1"/>
  <c r="AM30" i="27"/>
  <c r="AP7" i="27"/>
  <c r="D47" i="27" s="1"/>
  <c r="AQ7" i="27"/>
  <c r="E47" i="27" s="1"/>
  <c r="AO10" i="27"/>
  <c r="AO14" i="27"/>
  <c r="AP19" i="27"/>
  <c r="D59" i="27" s="1"/>
  <c r="AQ19" i="27"/>
  <c r="E59" i="27" s="1"/>
  <c r="AM17" i="27"/>
  <c r="AS18" i="27"/>
  <c r="H58" i="27" s="1"/>
  <c r="AP22" i="27"/>
  <c r="D62" i="27" s="1"/>
  <c r="AQ22" i="27"/>
  <c r="E62" i="27" s="1"/>
  <c r="AO17" i="27"/>
  <c r="AM34" i="27"/>
  <c r="AO25" i="27"/>
  <c r="AO30" i="27"/>
  <c r="AT32" i="27"/>
  <c r="K72" i="27" s="1"/>
  <c r="AM8" i="27"/>
  <c r="AM13" i="27"/>
  <c r="AM19" i="27"/>
  <c r="AO40" i="27"/>
  <c r="AM10" i="27"/>
  <c r="AT34" i="27"/>
  <c r="K74" i="27" s="1"/>
  <c r="AQ36" i="27"/>
  <c r="E76" i="27" s="1"/>
  <c r="AP36" i="27"/>
  <c r="D76" i="27" s="1"/>
  <c r="AP35" i="27"/>
  <c r="D75" i="27" s="1"/>
  <c r="AQ35" i="27"/>
  <c r="E75" i="27" s="1"/>
  <c r="AQ33" i="27"/>
  <c r="E73" i="27" s="1"/>
  <c r="AP33" i="27"/>
  <c r="D73" i="27" s="1"/>
  <c r="AQ27" i="27"/>
  <c r="E67" i="27" s="1"/>
  <c r="AP27" i="27"/>
  <c r="D67" i="27" s="1"/>
  <c r="AM27" i="27"/>
  <c r="AM33" i="27"/>
  <c r="AO8" i="27"/>
  <c r="AO9" i="27"/>
  <c r="AR22" i="27"/>
  <c r="G62" i="27" s="1"/>
  <c r="AS22" i="27"/>
  <c r="H62" i="27" s="1"/>
  <c r="AO19" i="27"/>
  <c r="AR41" i="27"/>
  <c r="G81" i="27" s="1"/>
  <c r="AM35" i="27"/>
  <c r="AM20" i="27"/>
  <c r="AP39" i="27"/>
  <c r="D79" i="27" s="1"/>
  <c r="AQ39" i="27"/>
  <c r="E79" i="27" s="1"/>
  <c r="AQ18" i="27"/>
  <c r="E58" i="27" s="1"/>
  <c r="AP18" i="27"/>
  <c r="D58" i="27" s="1"/>
  <c r="AP30" i="27"/>
  <c r="D70" i="27" s="1"/>
  <c r="AQ30" i="27"/>
  <c r="E70" i="27" s="1"/>
  <c r="AP28" i="27"/>
  <c r="D68" i="27" s="1"/>
  <c r="AQ28" i="27"/>
  <c r="E68" i="27" s="1"/>
  <c r="AO27" i="27"/>
  <c r="AO29" i="27"/>
  <c r="AM7" i="27"/>
  <c r="AM12" i="27"/>
  <c r="AO22" i="27"/>
  <c r="AO15" i="27"/>
  <c r="AU36" i="27"/>
  <c r="L76" i="27" s="1"/>
  <c r="AT36" i="27"/>
  <c r="K76" i="27" s="1"/>
  <c r="AM21" i="27"/>
  <c r="AM28" i="27"/>
  <c r="AM31" i="27"/>
  <c r="AP12" i="27"/>
  <c r="D52" i="27" s="1"/>
  <c r="AQ12" i="27"/>
  <c r="E52" i="27" s="1"/>
  <c r="AP15" i="27"/>
  <c r="D55" i="27" s="1"/>
  <c r="AQ15" i="27"/>
  <c r="E55" i="27" s="1"/>
  <c r="AP10" i="27"/>
  <c r="D50" i="27" s="1"/>
  <c r="AQ10" i="27"/>
  <c r="E50" i="27" s="1"/>
  <c r="AQ8" i="27"/>
  <c r="E48" i="27" s="1"/>
  <c r="AP8" i="27"/>
  <c r="D48" i="27" s="1"/>
  <c r="AO7" i="27"/>
  <c r="AO12" i="27"/>
  <c r="AP17" i="27"/>
  <c r="D57" i="27" s="1"/>
  <c r="AQ17" i="27"/>
  <c r="E57" i="27" s="1"/>
  <c r="AM39" i="27"/>
  <c r="AQ38" i="27"/>
  <c r="E78" i="27" s="1"/>
  <c r="AP38" i="27"/>
  <c r="D78" i="27" s="1"/>
  <c r="AM38" i="27"/>
  <c r="AO26" i="27"/>
  <c r="AO31" i="27"/>
  <c r="AM9" i="27"/>
  <c r="AM11" i="27"/>
  <c r="AO18" i="27"/>
  <c r="AO16" i="27"/>
  <c r="AT41" i="27"/>
  <c r="K81" i="27" s="1"/>
  <c r="AM16" i="27"/>
  <c r="AO33" i="27"/>
  <c r="AP37" i="27"/>
  <c r="D77" i="27" s="1"/>
  <c r="AQ37" i="27"/>
  <c r="E77" i="27" s="1"/>
  <c r="J80" i="26"/>
  <c r="AF40" i="26"/>
  <c r="M80" i="26" s="1"/>
  <c r="AN39" i="26"/>
  <c r="F72" i="26"/>
  <c r="AD32" i="26"/>
  <c r="I72" i="26" s="1"/>
  <c r="AL31" i="26"/>
  <c r="F71" i="26"/>
  <c r="AD31" i="26"/>
  <c r="I71" i="26" s="1"/>
  <c r="AL30" i="26"/>
  <c r="AD27" i="26"/>
  <c r="I67" i="26" s="1"/>
  <c r="F67" i="26"/>
  <c r="AL26" i="26"/>
  <c r="F65" i="26"/>
  <c r="AD25" i="26"/>
  <c r="I65" i="26" s="1"/>
  <c r="AR42" i="26"/>
  <c r="G82" i="26" s="1"/>
  <c r="AD42" i="26"/>
  <c r="I82" i="26" s="1"/>
  <c r="AS42" i="26"/>
  <c r="H82" i="26" s="1"/>
  <c r="F82" i="26"/>
  <c r="AL41" i="26"/>
  <c r="AM41" i="26" s="1"/>
  <c r="F57" i="26"/>
  <c r="AD17" i="26"/>
  <c r="I57" i="26" s="1"/>
  <c r="AL16" i="26"/>
  <c r="C61" i="26"/>
  <c r="AJ20" i="26"/>
  <c r="Y23" i="26"/>
  <c r="AC23" i="26" s="1"/>
  <c r="Y21" i="26"/>
  <c r="AC21" i="26" s="1"/>
  <c r="Y15" i="26"/>
  <c r="AC15" i="26" s="1"/>
  <c r="Y18" i="26"/>
  <c r="AC18" i="26" s="1"/>
  <c r="C63" i="26"/>
  <c r="AP23" i="26"/>
  <c r="D63" i="26" s="1"/>
  <c r="AJ22" i="26"/>
  <c r="AK22" i="26" s="1"/>
  <c r="AQ22" i="26" s="1"/>
  <c r="E62" i="26" s="1"/>
  <c r="J81" i="26"/>
  <c r="AF41" i="26"/>
  <c r="M81" i="26" s="1"/>
  <c r="AN40" i="26"/>
  <c r="F78" i="26"/>
  <c r="AD38" i="26"/>
  <c r="I78" i="26" s="1"/>
  <c r="AL37" i="26"/>
  <c r="AM37" i="26" s="1"/>
  <c r="AS37" i="26" s="1"/>
  <c r="H77" i="26" s="1"/>
  <c r="C62" i="26"/>
  <c r="AJ21" i="26"/>
  <c r="Y20" i="26"/>
  <c r="AC20" i="26" s="1"/>
  <c r="C55" i="26"/>
  <c r="AJ14" i="26"/>
  <c r="F75" i="26"/>
  <c r="AD35" i="26"/>
  <c r="I75" i="26" s="1"/>
  <c r="AL34" i="26"/>
  <c r="AK35" i="26"/>
  <c r="AF38" i="26"/>
  <c r="M78" i="26" s="1"/>
  <c r="J78" i="26"/>
  <c r="AN37" i="26"/>
  <c r="J74" i="26"/>
  <c r="AF34" i="26"/>
  <c r="M74" i="26" s="1"/>
  <c r="AN33" i="26"/>
  <c r="J71" i="26"/>
  <c r="AF31" i="26"/>
  <c r="M71" i="26" s="1"/>
  <c r="AN30" i="26"/>
  <c r="AF30" i="26"/>
  <c r="M70" i="26" s="1"/>
  <c r="J70" i="26"/>
  <c r="AN29" i="26"/>
  <c r="J67" i="26"/>
  <c r="AF27" i="26"/>
  <c r="M67" i="26" s="1"/>
  <c r="AN26" i="26"/>
  <c r="J65" i="26"/>
  <c r="AF25" i="26"/>
  <c r="M65" i="26" s="1"/>
  <c r="AK26" i="26"/>
  <c r="C54" i="26"/>
  <c r="AJ13" i="26"/>
  <c r="C51" i="26"/>
  <c r="AJ10" i="26"/>
  <c r="C50" i="26"/>
  <c r="AJ9" i="26"/>
  <c r="C49" i="26"/>
  <c r="AJ8" i="26"/>
  <c r="Y24" i="26"/>
  <c r="AC24" i="26" s="1"/>
  <c r="Y7" i="26"/>
  <c r="AC7" i="26" s="1"/>
  <c r="Y9" i="26"/>
  <c r="AC9" i="26" s="1"/>
  <c r="Y8" i="26"/>
  <c r="AC8" i="26" s="1"/>
  <c r="Y10" i="26"/>
  <c r="AC10" i="26" s="1"/>
  <c r="Y11" i="26"/>
  <c r="AC11" i="26" s="1"/>
  <c r="Y12" i="26"/>
  <c r="AC12" i="26" s="1"/>
  <c r="Y13" i="26"/>
  <c r="AC13" i="26" s="1"/>
  <c r="AP24" i="26"/>
  <c r="D64" i="26" s="1"/>
  <c r="C64" i="26"/>
  <c r="AQ24" i="26"/>
  <c r="E64" i="26" s="1"/>
  <c r="AJ23" i="26"/>
  <c r="AK23" i="26" s="1"/>
  <c r="AQ23" i="26" s="1"/>
  <c r="E63" i="26" s="1"/>
  <c r="F73" i="26"/>
  <c r="AD33" i="26"/>
  <c r="I73" i="26" s="1"/>
  <c r="AL32" i="26"/>
  <c r="F81" i="26"/>
  <c r="AS41" i="26"/>
  <c r="H81" i="26" s="1"/>
  <c r="AD41" i="26"/>
  <c r="I81" i="26" s="1"/>
  <c r="AR41" i="26"/>
  <c r="G81" i="26" s="1"/>
  <c r="AL40" i="26"/>
  <c r="AM40" i="26" s="1"/>
  <c r="AP37" i="26"/>
  <c r="D77" i="26" s="1"/>
  <c r="J56" i="26"/>
  <c r="AF16" i="26"/>
  <c r="M56" i="26" s="1"/>
  <c r="AN15" i="26"/>
  <c r="J60" i="26"/>
  <c r="AF20" i="26"/>
  <c r="M60" i="26" s="1"/>
  <c r="AN19" i="26"/>
  <c r="J77" i="26"/>
  <c r="AF37" i="26"/>
  <c r="M77" i="26" s="1"/>
  <c r="AN36" i="26"/>
  <c r="F70" i="26"/>
  <c r="AD30" i="26"/>
  <c r="I70" i="26" s="1"/>
  <c r="AL29" i="26"/>
  <c r="F69" i="26"/>
  <c r="AD29" i="26"/>
  <c r="I69" i="26" s="1"/>
  <c r="AL28" i="26"/>
  <c r="F68" i="26"/>
  <c r="AD28" i="26"/>
  <c r="I68" i="26" s="1"/>
  <c r="AL27" i="26"/>
  <c r="F66" i="26"/>
  <c r="AD26" i="26"/>
  <c r="I66" i="26" s="1"/>
  <c r="AL25" i="26"/>
  <c r="AK25" i="26"/>
  <c r="AK27" i="26"/>
  <c r="AK28" i="26"/>
  <c r="AK30" i="26"/>
  <c r="AK31" i="26"/>
  <c r="Y19" i="26"/>
  <c r="AC19" i="26" s="1"/>
  <c r="J76" i="26"/>
  <c r="AF36" i="26"/>
  <c r="M76" i="26" s="1"/>
  <c r="AN35" i="26"/>
  <c r="C60" i="26"/>
  <c r="AJ19" i="26"/>
  <c r="J63" i="26"/>
  <c r="AF23" i="26"/>
  <c r="M63" i="26" s="1"/>
  <c r="AN22" i="26"/>
  <c r="Y16" i="26"/>
  <c r="AC16" i="26" s="1"/>
  <c r="AK40" i="26"/>
  <c r="AK33" i="26"/>
  <c r="AA21" i="26"/>
  <c r="AE21" i="26" s="1"/>
  <c r="J79" i="26"/>
  <c r="AF39" i="26"/>
  <c r="M79" i="26" s="1"/>
  <c r="AN38" i="26"/>
  <c r="Y14" i="26"/>
  <c r="AC14" i="26" s="1"/>
  <c r="Y22" i="26"/>
  <c r="AC22" i="26" s="1"/>
  <c r="C59" i="26"/>
  <c r="AJ18" i="26"/>
  <c r="F79" i="26"/>
  <c r="AS39" i="26"/>
  <c r="H79" i="26" s="1"/>
  <c r="AD39" i="26"/>
  <c r="I79" i="26" s="1"/>
  <c r="AR39" i="26"/>
  <c r="G79" i="26" s="1"/>
  <c r="AL38" i="26"/>
  <c r="AK39" i="26"/>
  <c r="J72" i="26"/>
  <c r="AF32" i="26"/>
  <c r="M72" i="26" s="1"/>
  <c r="AN31" i="26"/>
  <c r="J73" i="26"/>
  <c r="AF33" i="26"/>
  <c r="M73" i="26" s="1"/>
  <c r="AN32" i="26"/>
  <c r="J69" i="26"/>
  <c r="AF29" i="26"/>
  <c r="M69" i="26" s="1"/>
  <c r="AN28" i="26"/>
  <c r="J68" i="26"/>
  <c r="AF28" i="26"/>
  <c r="M68" i="26" s="1"/>
  <c r="AN27" i="26"/>
  <c r="J66" i="26"/>
  <c r="AF26" i="26"/>
  <c r="M66" i="26" s="1"/>
  <c r="AN25" i="26"/>
  <c r="AT42" i="26"/>
  <c r="K82" i="26" s="1"/>
  <c r="AF42" i="26"/>
  <c r="M82" i="26" s="1"/>
  <c r="J82" i="26"/>
  <c r="AU42" i="26"/>
  <c r="L82" i="26" s="1"/>
  <c r="AN41" i="26"/>
  <c r="AO41" i="26" s="1"/>
  <c r="AT41" i="26" s="1"/>
  <c r="K81" i="26" s="1"/>
  <c r="AK29" i="26"/>
  <c r="AK32" i="26"/>
  <c r="C56" i="26"/>
  <c r="AJ15" i="26"/>
  <c r="C53" i="26"/>
  <c r="AJ12" i="26"/>
  <c r="C52" i="26"/>
  <c r="AJ11" i="26"/>
  <c r="C48" i="26"/>
  <c r="AJ7" i="26"/>
  <c r="C47" i="26"/>
  <c r="AA24" i="26"/>
  <c r="AE24" i="26" s="1"/>
  <c r="AA8" i="26"/>
  <c r="AE8" i="26" s="1"/>
  <c r="AA7" i="26"/>
  <c r="AE7" i="26" s="1"/>
  <c r="AA9" i="26"/>
  <c r="AE9" i="26" s="1"/>
  <c r="AA10" i="26"/>
  <c r="AE10" i="26" s="1"/>
  <c r="AA11" i="26"/>
  <c r="AE11" i="26" s="1"/>
  <c r="AA12" i="26"/>
  <c r="AE12" i="26" s="1"/>
  <c r="AA15" i="26"/>
  <c r="AE15" i="26" s="1"/>
  <c r="AA13" i="26"/>
  <c r="AE13" i="26" s="1"/>
  <c r="AA14" i="26"/>
  <c r="AE14" i="26" s="1"/>
  <c r="AK34" i="26"/>
  <c r="F80" i="26"/>
  <c r="AS40" i="26"/>
  <c r="H80" i="26" s="1"/>
  <c r="AD40" i="26"/>
  <c r="I80" i="26" s="1"/>
  <c r="AR40" i="26"/>
  <c r="G80" i="26" s="1"/>
  <c r="AL39" i="26"/>
  <c r="AM39" i="26" s="1"/>
  <c r="F77" i="26"/>
  <c r="AD37" i="26"/>
  <c r="I77" i="26" s="1"/>
  <c r="AL36" i="26"/>
  <c r="AM36" i="26" s="1"/>
  <c r="AK38" i="26"/>
  <c r="AK36" i="26"/>
  <c r="AA19" i="26"/>
  <c r="AE19" i="26" s="1"/>
  <c r="AA17" i="26"/>
  <c r="AE17" i="26" s="1"/>
  <c r="AA18" i="26"/>
  <c r="AE18" i="26" s="1"/>
  <c r="AA22" i="26"/>
  <c r="AE22" i="26" s="1"/>
  <c r="F78" i="25"/>
  <c r="AD38" i="25"/>
  <c r="I78" i="25" s="1"/>
  <c r="AL37" i="25"/>
  <c r="C75" i="25"/>
  <c r="AJ34" i="25"/>
  <c r="C57" i="25"/>
  <c r="AJ16" i="25"/>
  <c r="F63" i="25"/>
  <c r="AD23" i="25"/>
  <c r="I63" i="25" s="1"/>
  <c r="AL22" i="25"/>
  <c r="C79" i="25"/>
  <c r="AJ38" i="25"/>
  <c r="J59" i="25"/>
  <c r="AF19" i="25"/>
  <c r="M59" i="25" s="1"/>
  <c r="AN18" i="25"/>
  <c r="J62" i="25"/>
  <c r="AF22" i="25"/>
  <c r="M62" i="25" s="1"/>
  <c r="AN21" i="25"/>
  <c r="C74" i="25"/>
  <c r="AJ33" i="25"/>
  <c r="C55" i="25"/>
  <c r="AJ14" i="25"/>
  <c r="C54" i="25"/>
  <c r="AJ13" i="25"/>
  <c r="C53" i="25"/>
  <c r="AJ12" i="25"/>
  <c r="C48" i="25"/>
  <c r="AJ7" i="25"/>
  <c r="C49" i="25"/>
  <c r="AJ8" i="25"/>
  <c r="Y24" i="25"/>
  <c r="AC24" i="25" s="1"/>
  <c r="Y7" i="25"/>
  <c r="AC7" i="25" s="1"/>
  <c r="Y8" i="25"/>
  <c r="AC8" i="25" s="1"/>
  <c r="Y10" i="25"/>
  <c r="AC10" i="25" s="1"/>
  <c r="Y11" i="25"/>
  <c r="AC11" i="25" s="1"/>
  <c r="Y9" i="25"/>
  <c r="AC9" i="25" s="1"/>
  <c r="Y12" i="25"/>
  <c r="AC12" i="25" s="1"/>
  <c r="Y13" i="25"/>
  <c r="AC13" i="25" s="1"/>
  <c r="Y14" i="25"/>
  <c r="AC14" i="25" s="1"/>
  <c r="Y15" i="25"/>
  <c r="AC15" i="25" s="1"/>
  <c r="Y21" i="25"/>
  <c r="AC21" i="25" s="1"/>
  <c r="C72" i="25"/>
  <c r="AJ31" i="25"/>
  <c r="C71" i="25"/>
  <c r="AJ30" i="25"/>
  <c r="C70" i="25"/>
  <c r="AJ29" i="25"/>
  <c r="C68" i="25"/>
  <c r="AJ27" i="25"/>
  <c r="C65" i="25"/>
  <c r="AA42" i="25"/>
  <c r="AE42" i="25" s="1"/>
  <c r="AA25" i="25"/>
  <c r="AE25" i="25" s="1"/>
  <c r="AA26" i="25"/>
  <c r="AE26" i="25" s="1"/>
  <c r="AA27" i="25"/>
  <c r="AE27" i="25" s="1"/>
  <c r="AA28" i="25"/>
  <c r="AE28" i="25" s="1"/>
  <c r="AA29" i="25"/>
  <c r="AE29" i="25" s="1"/>
  <c r="AA30" i="25"/>
  <c r="AE30" i="25" s="1"/>
  <c r="AA31" i="25"/>
  <c r="AE31" i="25" s="1"/>
  <c r="AA32" i="25"/>
  <c r="AE32" i="25" s="1"/>
  <c r="AA35" i="25"/>
  <c r="AE35" i="25" s="1"/>
  <c r="Y17" i="25"/>
  <c r="AC17" i="25" s="1"/>
  <c r="Y18" i="25"/>
  <c r="AC18" i="25" s="1"/>
  <c r="J77" i="25"/>
  <c r="AF37" i="25"/>
  <c r="M77" i="25" s="1"/>
  <c r="AN36" i="25"/>
  <c r="J74" i="25"/>
  <c r="AF34" i="25"/>
  <c r="M74" i="25" s="1"/>
  <c r="AN33" i="25"/>
  <c r="F74" i="25"/>
  <c r="AD34" i="25"/>
  <c r="I74" i="25" s="1"/>
  <c r="AL33" i="25"/>
  <c r="C58" i="25"/>
  <c r="AJ17" i="25"/>
  <c r="Y16" i="25"/>
  <c r="AC16" i="25" s="1"/>
  <c r="AA41" i="25"/>
  <c r="AE41" i="25" s="1"/>
  <c r="AA38" i="25"/>
  <c r="AE38" i="25" s="1"/>
  <c r="AA39" i="25"/>
  <c r="AE39" i="25" s="1"/>
  <c r="AA33" i="25"/>
  <c r="AE33" i="25" s="1"/>
  <c r="AA36" i="25"/>
  <c r="AE36" i="25" s="1"/>
  <c r="AA40" i="25"/>
  <c r="AE40" i="25" s="1"/>
  <c r="C78" i="25"/>
  <c r="AJ37" i="25"/>
  <c r="C60" i="25"/>
  <c r="AJ19" i="25"/>
  <c r="C59" i="25"/>
  <c r="AJ18" i="25"/>
  <c r="C63" i="25"/>
  <c r="AJ22" i="25"/>
  <c r="AA23" i="25"/>
  <c r="AE23" i="25" s="1"/>
  <c r="AA21" i="25"/>
  <c r="AE21" i="25" s="1"/>
  <c r="AA16" i="25"/>
  <c r="AE16" i="25" s="1"/>
  <c r="AA17" i="25"/>
  <c r="AE17" i="25" s="1"/>
  <c r="C77" i="25"/>
  <c r="AJ36" i="25"/>
  <c r="Y41" i="25"/>
  <c r="AC41" i="25" s="1"/>
  <c r="Y35" i="25"/>
  <c r="AC35" i="25" s="1"/>
  <c r="Y37" i="25"/>
  <c r="AC37" i="25" s="1"/>
  <c r="Y39" i="25"/>
  <c r="AC39" i="25" s="1"/>
  <c r="Y36" i="25"/>
  <c r="AC36" i="25" s="1"/>
  <c r="C81" i="25"/>
  <c r="AJ40" i="25"/>
  <c r="AK39" i="25" s="1"/>
  <c r="AA20" i="25"/>
  <c r="AE20" i="25" s="1"/>
  <c r="Y40" i="25"/>
  <c r="AC40" i="25" s="1"/>
  <c r="C76" i="25"/>
  <c r="AJ35" i="25"/>
  <c r="C52" i="25"/>
  <c r="AJ11" i="25"/>
  <c r="C51" i="25"/>
  <c r="AJ10" i="25"/>
  <c r="C50" i="25"/>
  <c r="AJ9" i="25"/>
  <c r="C47" i="25"/>
  <c r="C64" i="25"/>
  <c r="AP24" i="25"/>
  <c r="D64" i="25" s="1"/>
  <c r="AQ24" i="25"/>
  <c r="E64" i="25" s="1"/>
  <c r="AJ23" i="25"/>
  <c r="AK23" i="25" s="1"/>
  <c r="AP23" i="25" s="1"/>
  <c r="D63" i="25" s="1"/>
  <c r="AA24" i="25"/>
  <c r="AE24" i="25" s="1"/>
  <c r="AA7" i="25"/>
  <c r="AE7" i="25" s="1"/>
  <c r="AA10" i="25"/>
  <c r="AE10" i="25" s="1"/>
  <c r="AA9" i="25"/>
  <c r="AE9" i="25" s="1"/>
  <c r="AA8" i="25"/>
  <c r="AE8" i="25" s="1"/>
  <c r="AA11" i="25"/>
  <c r="AE11" i="25" s="1"/>
  <c r="AA14" i="25"/>
  <c r="AE14" i="25" s="1"/>
  <c r="AA13" i="25"/>
  <c r="AE13" i="25" s="1"/>
  <c r="AA12" i="25"/>
  <c r="AE12" i="25" s="1"/>
  <c r="AA18" i="25"/>
  <c r="AE18" i="25" s="1"/>
  <c r="AA15" i="25"/>
  <c r="AE15" i="25" s="1"/>
  <c r="Y19" i="25"/>
  <c r="AC19" i="25" s="1"/>
  <c r="C73" i="25"/>
  <c r="AJ32" i="25"/>
  <c r="C69" i="25"/>
  <c r="AJ28" i="25"/>
  <c r="C67" i="25"/>
  <c r="AJ26" i="25"/>
  <c r="C66" i="25"/>
  <c r="AJ25" i="25"/>
  <c r="Y42" i="25"/>
  <c r="AC42" i="25" s="1"/>
  <c r="Y25" i="25"/>
  <c r="AC25" i="25" s="1"/>
  <c r="Y26" i="25"/>
  <c r="AC26" i="25" s="1"/>
  <c r="Y27" i="25"/>
  <c r="AC27" i="25" s="1"/>
  <c r="Y29" i="25"/>
  <c r="AC29" i="25" s="1"/>
  <c r="Y28" i="25"/>
  <c r="AC28" i="25" s="1"/>
  <c r="Y30" i="25"/>
  <c r="AC30" i="25" s="1"/>
  <c r="Y33" i="25"/>
  <c r="AC33" i="25" s="1"/>
  <c r="Y31" i="25"/>
  <c r="AC31" i="25" s="1"/>
  <c r="Y32" i="25"/>
  <c r="AC32" i="25" s="1"/>
  <c r="C82" i="25"/>
  <c r="AQ42" i="25"/>
  <c r="E82" i="25" s="1"/>
  <c r="AP42" i="25"/>
  <c r="D82" i="25" s="1"/>
  <c r="AJ41" i="25"/>
  <c r="AK41" i="25" s="1"/>
  <c r="AP41" i="25" s="1"/>
  <c r="D81" i="25" s="1"/>
  <c r="Y20" i="25"/>
  <c r="AC20" i="25" s="1"/>
  <c r="Y22" i="25"/>
  <c r="AC22" i="25" s="1"/>
  <c r="W23" i="24"/>
  <c r="AB23" i="24" s="1"/>
  <c r="Z23" i="24"/>
  <c r="X23" i="24"/>
  <c r="W21" i="24"/>
  <c r="AB21" i="24" s="1"/>
  <c r="W19" i="24"/>
  <c r="AB19" i="24" s="1"/>
  <c r="Z40" i="24"/>
  <c r="X40" i="24"/>
  <c r="W18" i="24"/>
  <c r="AB18" i="24" s="1"/>
  <c r="W20" i="24"/>
  <c r="AB20" i="24" s="1"/>
  <c r="Y22" i="24"/>
  <c r="AC22" i="24" s="1"/>
  <c r="Y16" i="24"/>
  <c r="AC16" i="24" s="1"/>
  <c r="W24" i="24"/>
  <c r="AB24" i="24" s="1"/>
  <c r="AL24" i="24"/>
  <c r="Z24" i="24"/>
  <c r="AN24" i="24"/>
  <c r="X24" i="24"/>
  <c r="W7" i="24"/>
  <c r="AB7" i="24" s="1"/>
  <c r="W8" i="24"/>
  <c r="AB8" i="24" s="1"/>
  <c r="W9" i="24"/>
  <c r="AB9" i="24" s="1"/>
  <c r="W12" i="24"/>
  <c r="AB12" i="24" s="1"/>
  <c r="W10" i="24"/>
  <c r="AB10" i="24" s="1"/>
  <c r="W11" i="24"/>
  <c r="AB11" i="24" s="1"/>
  <c r="W13" i="24"/>
  <c r="AB13" i="24" s="1"/>
  <c r="W15" i="24"/>
  <c r="AB15" i="24" s="1"/>
  <c r="W14" i="24"/>
  <c r="AB14" i="24" s="1"/>
  <c r="U42" i="24"/>
  <c r="V42" i="24" s="1"/>
  <c r="V41" i="24"/>
  <c r="W17" i="24"/>
  <c r="AB17" i="24" s="1"/>
  <c r="W16" i="24"/>
  <c r="AB16" i="24" s="1"/>
  <c r="AA22" i="24"/>
  <c r="AE22" i="24" s="1"/>
  <c r="AA18" i="24"/>
  <c r="AE18" i="24" s="1"/>
  <c r="W22" i="24"/>
  <c r="AB22" i="24" s="1"/>
  <c r="W39" i="24"/>
  <c r="AB39" i="24" s="1"/>
  <c r="Y19" i="24"/>
  <c r="AC19" i="24" s="1"/>
  <c r="Y21" i="24"/>
  <c r="AC21" i="24" s="1"/>
  <c r="U24" i="23"/>
  <c r="V24" i="23" s="1"/>
  <c r="V23" i="23"/>
  <c r="Z22" i="23"/>
  <c r="X22" i="23"/>
  <c r="W20" i="23"/>
  <c r="AB20" i="23" s="1"/>
  <c r="W18" i="23"/>
  <c r="AB18" i="23" s="1"/>
  <c r="V41" i="23"/>
  <c r="U42" i="23"/>
  <c r="V42" i="23" s="1"/>
  <c r="Z40" i="23"/>
  <c r="X40" i="23"/>
  <c r="W32" i="23"/>
  <c r="AB32" i="23" s="1"/>
  <c r="W38" i="23"/>
  <c r="AB38" i="23" s="1"/>
  <c r="Z21" i="22"/>
  <c r="X21" i="22"/>
  <c r="Z39" i="22"/>
  <c r="X39" i="22"/>
  <c r="U23" i="22"/>
  <c r="V22" i="22"/>
  <c r="U41" i="22"/>
  <c r="V40" i="22"/>
  <c r="Z18" i="21"/>
  <c r="X18" i="21"/>
  <c r="Z37" i="21"/>
  <c r="X37" i="21"/>
  <c r="U20" i="21"/>
  <c r="V19" i="21"/>
  <c r="V38" i="21"/>
  <c r="U39" i="21"/>
  <c r="Z17" i="20"/>
  <c r="X17" i="20"/>
  <c r="Z35" i="20"/>
  <c r="X35" i="20"/>
  <c r="V18" i="20"/>
  <c r="U19" i="20"/>
  <c r="V36" i="20"/>
  <c r="U37" i="20"/>
  <c r="AS16" i="27" l="1"/>
  <c r="H56" i="27" s="1"/>
  <c r="AR16" i="27"/>
  <c r="G56" i="27" s="1"/>
  <c r="AU16" i="27"/>
  <c r="L56" i="27" s="1"/>
  <c r="AT16" i="27"/>
  <c r="K56" i="27" s="1"/>
  <c r="AR11" i="27"/>
  <c r="G51" i="27" s="1"/>
  <c r="AS11" i="27"/>
  <c r="H51" i="27" s="1"/>
  <c r="AT31" i="27"/>
  <c r="K71" i="27" s="1"/>
  <c r="AU31" i="27"/>
  <c r="L71" i="27" s="1"/>
  <c r="AS38" i="27"/>
  <c r="H78" i="27" s="1"/>
  <c r="AR38" i="27"/>
  <c r="G78" i="27" s="1"/>
  <c r="AT12" i="27"/>
  <c r="K52" i="27" s="1"/>
  <c r="AU12" i="27"/>
  <c r="L52" i="27" s="1"/>
  <c r="AR31" i="27"/>
  <c r="G71" i="27" s="1"/>
  <c r="AS31" i="27"/>
  <c r="H71" i="27" s="1"/>
  <c r="AS21" i="27"/>
  <c r="H61" i="27" s="1"/>
  <c r="AR21" i="27"/>
  <c r="G61" i="27" s="1"/>
  <c r="AT22" i="27"/>
  <c r="K62" i="27" s="1"/>
  <c r="AU22" i="27"/>
  <c r="L62" i="27" s="1"/>
  <c r="AS7" i="27"/>
  <c r="H47" i="27" s="1"/>
  <c r="AR7" i="27"/>
  <c r="G47" i="27" s="1"/>
  <c r="AU27" i="27"/>
  <c r="L67" i="27" s="1"/>
  <c r="AT27" i="27"/>
  <c r="K67" i="27" s="1"/>
  <c r="AR35" i="27"/>
  <c r="G75" i="27" s="1"/>
  <c r="AS35" i="27"/>
  <c r="H75" i="27" s="1"/>
  <c r="AU19" i="27"/>
  <c r="L59" i="27" s="1"/>
  <c r="AT19" i="27"/>
  <c r="K59" i="27" s="1"/>
  <c r="AU8" i="27"/>
  <c r="L48" i="27" s="1"/>
  <c r="AT8" i="27"/>
  <c r="K48" i="27" s="1"/>
  <c r="AS27" i="27"/>
  <c r="H67" i="27" s="1"/>
  <c r="AR27" i="27"/>
  <c r="G67" i="27" s="1"/>
  <c r="AS10" i="27"/>
  <c r="H50" i="27" s="1"/>
  <c r="AR10" i="27"/>
  <c r="G50" i="27" s="1"/>
  <c r="AS19" i="27"/>
  <c r="H59" i="27" s="1"/>
  <c r="AR19" i="27"/>
  <c r="G59" i="27" s="1"/>
  <c r="AS8" i="27"/>
  <c r="H48" i="27" s="1"/>
  <c r="AR8" i="27"/>
  <c r="G48" i="27" s="1"/>
  <c r="AU30" i="27"/>
  <c r="L70" i="27" s="1"/>
  <c r="AT30" i="27"/>
  <c r="K70" i="27" s="1"/>
  <c r="AS34" i="27"/>
  <c r="H74" i="27" s="1"/>
  <c r="AR34" i="27"/>
  <c r="G74" i="27" s="1"/>
  <c r="AT14" i="27"/>
  <c r="K54" i="27" s="1"/>
  <c r="AU14" i="27"/>
  <c r="L54" i="27" s="1"/>
  <c r="AR30" i="27"/>
  <c r="G70" i="27" s="1"/>
  <c r="AS30" i="27"/>
  <c r="H70" i="27" s="1"/>
  <c r="AS26" i="27"/>
  <c r="H66" i="27" s="1"/>
  <c r="AR26" i="27"/>
  <c r="G66" i="27" s="1"/>
  <c r="AU21" i="27"/>
  <c r="L61" i="27" s="1"/>
  <c r="AT21" i="27"/>
  <c r="K61" i="27" s="1"/>
  <c r="AR14" i="27"/>
  <c r="G54" i="27" s="1"/>
  <c r="AS14" i="27"/>
  <c r="H54" i="27" s="1"/>
  <c r="AU13" i="27"/>
  <c r="L53" i="27" s="1"/>
  <c r="AT13" i="27"/>
  <c r="K53" i="27" s="1"/>
  <c r="AT33" i="27"/>
  <c r="K73" i="27" s="1"/>
  <c r="AU33" i="27"/>
  <c r="L73" i="27" s="1"/>
  <c r="AT18" i="27"/>
  <c r="K58" i="27" s="1"/>
  <c r="AU18" i="27"/>
  <c r="L58" i="27" s="1"/>
  <c r="AR9" i="27"/>
  <c r="G49" i="27" s="1"/>
  <c r="AS9" i="27"/>
  <c r="H49" i="27" s="1"/>
  <c r="AU26" i="27"/>
  <c r="L66" i="27" s="1"/>
  <c r="AT26" i="27"/>
  <c r="K66" i="27" s="1"/>
  <c r="AS39" i="27"/>
  <c r="H79" i="27" s="1"/>
  <c r="AR39" i="27"/>
  <c r="G79" i="27" s="1"/>
  <c r="AT7" i="27"/>
  <c r="K47" i="27" s="1"/>
  <c r="AU7" i="27"/>
  <c r="L47" i="27" s="1"/>
  <c r="AS28" i="27"/>
  <c r="H68" i="27" s="1"/>
  <c r="AR28" i="27"/>
  <c r="G68" i="27" s="1"/>
  <c r="AT15" i="27"/>
  <c r="K55" i="27" s="1"/>
  <c r="AU15" i="27"/>
  <c r="L55" i="27" s="1"/>
  <c r="AS12" i="27"/>
  <c r="H52" i="27" s="1"/>
  <c r="AR12" i="27"/>
  <c r="G52" i="27" s="1"/>
  <c r="AT29" i="27"/>
  <c r="K69" i="27" s="1"/>
  <c r="AU29" i="27"/>
  <c r="L69" i="27" s="1"/>
  <c r="AR20" i="27"/>
  <c r="G60" i="27" s="1"/>
  <c r="AS20" i="27"/>
  <c r="H60" i="27" s="1"/>
  <c r="AU9" i="27"/>
  <c r="L49" i="27" s="1"/>
  <c r="AT9" i="27"/>
  <c r="K49" i="27" s="1"/>
  <c r="AR33" i="27"/>
  <c r="G73" i="27" s="1"/>
  <c r="AS33" i="27"/>
  <c r="H73" i="27" s="1"/>
  <c r="AU40" i="27"/>
  <c r="L80" i="27" s="1"/>
  <c r="AT40" i="27"/>
  <c r="K80" i="27" s="1"/>
  <c r="AS13" i="27"/>
  <c r="H53" i="27" s="1"/>
  <c r="AR13" i="27"/>
  <c r="G53" i="27" s="1"/>
  <c r="AU25" i="27"/>
  <c r="L65" i="27" s="1"/>
  <c r="AT25" i="27"/>
  <c r="K65" i="27" s="1"/>
  <c r="AU17" i="27"/>
  <c r="L57" i="27" s="1"/>
  <c r="AT17" i="27"/>
  <c r="K57" i="27" s="1"/>
  <c r="AS17" i="27"/>
  <c r="H57" i="27" s="1"/>
  <c r="AR17" i="27"/>
  <c r="G57" i="27" s="1"/>
  <c r="AU10" i="27"/>
  <c r="L50" i="27" s="1"/>
  <c r="AT10" i="27"/>
  <c r="K50" i="27" s="1"/>
  <c r="AS32" i="27"/>
  <c r="H72" i="27" s="1"/>
  <c r="AR32" i="27"/>
  <c r="G72" i="27" s="1"/>
  <c r="AS40" i="27"/>
  <c r="H80" i="27" s="1"/>
  <c r="AR40" i="27"/>
  <c r="G80" i="27" s="1"/>
  <c r="AS36" i="27"/>
  <c r="H76" i="27" s="1"/>
  <c r="AR36" i="27"/>
  <c r="G76" i="27" s="1"/>
  <c r="AT11" i="27"/>
  <c r="K51" i="27" s="1"/>
  <c r="AU11" i="27"/>
  <c r="L51" i="27" s="1"/>
  <c r="F58" i="26"/>
  <c r="AD18" i="26"/>
  <c r="I58" i="26" s="1"/>
  <c r="AL17" i="26"/>
  <c r="F61" i="26"/>
  <c r="AD21" i="26"/>
  <c r="I61" i="26" s="1"/>
  <c r="AL20" i="26"/>
  <c r="AK20" i="26"/>
  <c r="AM26" i="26"/>
  <c r="AM31" i="26"/>
  <c r="J62" i="26"/>
  <c r="AF22" i="26"/>
  <c r="M62" i="26" s="1"/>
  <c r="AN21" i="26"/>
  <c r="J57" i="26"/>
  <c r="AF17" i="26"/>
  <c r="M57" i="26" s="1"/>
  <c r="AN16" i="26"/>
  <c r="AP36" i="26"/>
  <c r="D76" i="26" s="1"/>
  <c r="AQ36" i="26"/>
  <c r="E76" i="26" s="1"/>
  <c r="AS36" i="26"/>
  <c r="H76" i="26" s="1"/>
  <c r="AR36" i="26"/>
  <c r="G76" i="26" s="1"/>
  <c r="AQ34" i="26"/>
  <c r="E74" i="26" s="1"/>
  <c r="AP34" i="26"/>
  <c r="D74" i="26" s="1"/>
  <c r="J53" i="26"/>
  <c r="AF13" i="26"/>
  <c r="M53" i="26" s="1"/>
  <c r="AN12" i="26"/>
  <c r="J52" i="26"/>
  <c r="AF12" i="26"/>
  <c r="M52" i="26" s="1"/>
  <c r="AN11" i="26"/>
  <c r="J50" i="26"/>
  <c r="AF10" i="26"/>
  <c r="M50" i="26" s="1"/>
  <c r="AN9" i="26"/>
  <c r="J47" i="26"/>
  <c r="AF7" i="26"/>
  <c r="M47" i="26" s="1"/>
  <c r="J64" i="26"/>
  <c r="AT24" i="26"/>
  <c r="K64" i="26" s="1"/>
  <c r="AU24" i="26"/>
  <c r="L64" i="26" s="1"/>
  <c r="AF24" i="26"/>
  <c r="M64" i="26" s="1"/>
  <c r="AN23" i="26"/>
  <c r="AO23" i="26" s="1"/>
  <c r="AK7" i="26"/>
  <c r="AK11" i="26"/>
  <c r="AK12" i="26"/>
  <c r="AK15" i="26"/>
  <c r="AQ32" i="26"/>
  <c r="E72" i="26" s="1"/>
  <c r="AP32" i="26"/>
  <c r="D72" i="26" s="1"/>
  <c r="AO27" i="26"/>
  <c r="AO32" i="26"/>
  <c r="AQ39" i="26"/>
  <c r="E79" i="26" s="1"/>
  <c r="AP39" i="26"/>
  <c r="D79" i="26" s="1"/>
  <c r="AK18" i="26"/>
  <c r="F62" i="26"/>
  <c r="AD22" i="26"/>
  <c r="I62" i="26" s="1"/>
  <c r="AL21" i="26"/>
  <c r="AO38" i="26"/>
  <c r="AQ33" i="26"/>
  <c r="E73" i="26" s="1"/>
  <c r="AP33" i="26"/>
  <c r="D73" i="26" s="1"/>
  <c r="F56" i="26"/>
  <c r="AD16" i="26"/>
  <c r="I56" i="26" s="1"/>
  <c r="AL15" i="26"/>
  <c r="AK19" i="26"/>
  <c r="AO35" i="26"/>
  <c r="AQ31" i="26"/>
  <c r="E71" i="26" s="1"/>
  <c r="AP31" i="26"/>
  <c r="D71" i="26" s="1"/>
  <c r="AQ28" i="26"/>
  <c r="E68" i="26" s="1"/>
  <c r="AP28" i="26"/>
  <c r="D68" i="26" s="1"/>
  <c r="AQ25" i="26"/>
  <c r="E65" i="26" s="1"/>
  <c r="AP25" i="26"/>
  <c r="D65" i="26" s="1"/>
  <c r="AM27" i="26"/>
  <c r="AM29" i="26"/>
  <c r="AM35" i="26"/>
  <c r="AK17" i="26"/>
  <c r="AM32" i="26"/>
  <c r="F52" i="26"/>
  <c r="AD12" i="26"/>
  <c r="I52" i="26" s="1"/>
  <c r="AL11" i="26"/>
  <c r="F50" i="26"/>
  <c r="AD10" i="26"/>
  <c r="I50" i="26" s="1"/>
  <c r="AL9" i="26"/>
  <c r="F49" i="26"/>
  <c r="AD9" i="26"/>
  <c r="I49" i="26" s="1"/>
  <c r="AL8" i="26"/>
  <c r="F64" i="26"/>
  <c r="AR24" i="26"/>
  <c r="G64" i="26" s="1"/>
  <c r="AS24" i="26"/>
  <c r="H64" i="26" s="1"/>
  <c r="AD24" i="26"/>
  <c r="I64" i="26" s="1"/>
  <c r="AL23" i="26"/>
  <c r="AM23" i="26" s="1"/>
  <c r="AR23" i="26" s="1"/>
  <c r="G63" i="26" s="1"/>
  <c r="AO26" i="26"/>
  <c r="AO30" i="26"/>
  <c r="AO37" i="26"/>
  <c r="AM34" i="26"/>
  <c r="AK21" i="26"/>
  <c r="AP22" i="26"/>
  <c r="D62" i="26" s="1"/>
  <c r="AU41" i="26"/>
  <c r="L81" i="26" s="1"/>
  <c r="AM33" i="26"/>
  <c r="J58" i="26"/>
  <c r="AF18" i="26"/>
  <c r="M58" i="26" s="1"/>
  <c r="AN17" i="26"/>
  <c r="J59" i="26"/>
  <c r="AF19" i="26"/>
  <c r="M59" i="26" s="1"/>
  <c r="AN18" i="26"/>
  <c r="AP38" i="26"/>
  <c r="D78" i="26" s="1"/>
  <c r="AQ38" i="26"/>
  <c r="E78" i="26" s="1"/>
  <c r="AR37" i="26"/>
  <c r="G77" i="26" s="1"/>
  <c r="J54" i="26"/>
  <c r="AF14" i="26"/>
  <c r="M54" i="26" s="1"/>
  <c r="AN13" i="26"/>
  <c r="J55" i="26"/>
  <c r="AF15" i="26"/>
  <c r="M55" i="26" s="1"/>
  <c r="AN14" i="26"/>
  <c r="J51" i="26"/>
  <c r="AF11" i="26"/>
  <c r="M51" i="26" s="1"/>
  <c r="AN10" i="26"/>
  <c r="J49" i="26"/>
  <c r="AF9" i="26"/>
  <c r="M49" i="26" s="1"/>
  <c r="AN8" i="26"/>
  <c r="J48" i="26"/>
  <c r="AF8" i="26"/>
  <c r="M48" i="26" s="1"/>
  <c r="AN7" i="26"/>
  <c r="AQ29" i="26"/>
  <c r="E69" i="26" s="1"/>
  <c r="AP29" i="26"/>
  <c r="D69" i="26" s="1"/>
  <c r="AO25" i="26"/>
  <c r="AO28" i="26"/>
  <c r="AO31" i="26"/>
  <c r="AM38" i="26"/>
  <c r="F54" i="26"/>
  <c r="AD14" i="26"/>
  <c r="I54" i="26" s="1"/>
  <c r="AL13" i="26"/>
  <c r="J61" i="26"/>
  <c r="AF21" i="26"/>
  <c r="M61" i="26" s="1"/>
  <c r="AN20" i="26"/>
  <c r="AO20" i="26" s="1"/>
  <c r="AP40" i="26"/>
  <c r="D80" i="26" s="1"/>
  <c r="AQ40" i="26"/>
  <c r="E80" i="26" s="1"/>
  <c r="F59" i="26"/>
  <c r="AD19" i="26"/>
  <c r="I59" i="26" s="1"/>
  <c r="AL18" i="26"/>
  <c r="AQ30" i="26"/>
  <c r="E70" i="26" s="1"/>
  <c r="AP30" i="26"/>
  <c r="D70" i="26" s="1"/>
  <c r="AP27" i="26"/>
  <c r="D67" i="26" s="1"/>
  <c r="AQ27" i="26"/>
  <c r="E67" i="26" s="1"/>
  <c r="AM25" i="26"/>
  <c r="AM28" i="26"/>
  <c r="AO36" i="26"/>
  <c r="AK16" i="26"/>
  <c r="AO34" i="26"/>
  <c r="F53" i="26"/>
  <c r="AD13" i="26"/>
  <c r="I53" i="26" s="1"/>
  <c r="AL12" i="26"/>
  <c r="F51" i="26"/>
  <c r="AD11" i="26"/>
  <c r="I51" i="26" s="1"/>
  <c r="AL10" i="26"/>
  <c r="F48" i="26"/>
  <c r="AD8" i="26"/>
  <c r="I48" i="26" s="1"/>
  <c r="AL7" i="26"/>
  <c r="F47" i="26"/>
  <c r="AD7" i="26"/>
  <c r="I47" i="26" s="1"/>
  <c r="AK8" i="26"/>
  <c r="AK9" i="26"/>
  <c r="AK10" i="26"/>
  <c r="AK13" i="26"/>
  <c r="AQ26" i="26"/>
  <c r="E66" i="26" s="1"/>
  <c r="AP26" i="26"/>
  <c r="D66" i="26" s="1"/>
  <c r="AO29" i="26"/>
  <c r="AO33" i="26"/>
  <c r="AQ35" i="26"/>
  <c r="E75" i="26" s="1"/>
  <c r="AP35" i="26"/>
  <c r="D75" i="26" s="1"/>
  <c r="AK14" i="26"/>
  <c r="F60" i="26"/>
  <c r="AD20" i="26"/>
  <c r="I60" i="26" s="1"/>
  <c r="AL19" i="26"/>
  <c r="AO40" i="26"/>
  <c r="F55" i="26"/>
  <c r="AD15" i="26"/>
  <c r="I55" i="26" s="1"/>
  <c r="AL14" i="26"/>
  <c r="F63" i="26"/>
  <c r="AS23" i="26"/>
  <c r="H63" i="26" s="1"/>
  <c r="AD23" i="26"/>
  <c r="I63" i="26" s="1"/>
  <c r="AL22" i="26"/>
  <c r="AM22" i="26" s="1"/>
  <c r="AR22" i="26" s="1"/>
  <c r="G62" i="26" s="1"/>
  <c r="AM30" i="26"/>
  <c r="AO39" i="26"/>
  <c r="AQ39" i="25"/>
  <c r="E79" i="25" s="1"/>
  <c r="AP39" i="25"/>
  <c r="D79" i="25" s="1"/>
  <c r="F72" i="25"/>
  <c r="AD32" i="25"/>
  <c r="I72" i="25" s="1"/>
  <c r="AL31" i="25"/>
  <c r="F68" i="25"/>
  <c r="AD28" i="25"/>
  <c r="I68" i="25" s="1"/>
  <c r="AL27" i="25"/>
  <c r="F65" i="25"/>
  <c r="AD25" i="25"/>
  <c r="I65" i="25" s="1"/>
  <c r="AK26" i="25"/>
  <c r="AK32" i="25"/>
  <c r="J58" i="25"/>
  <c r="AF18" i="25"/>
  <c r="M58" i="25" s="1"/>
  <c r="AN17" i="25"/>
  <c r="J53" i="25"/>
  <c r="AF13" i="25"/>
  <c r="M53" i="25" s="1"/>
  <c r="AN12" i="25"/>
  <c r="J51" i="25"/>
  <c r="AF11" i="25"/>
  <c r="M51" i="25" s="1"/>
  <c r="AN10" i="25"/>
  <c r="J49" i="25"/>
  <c r="AF9" i="25"/>
  <c r="M49" i="25" s="1"/>
  <c r="AN8" i="25"/>
  <c r="J47" i="25"/>
  <c r="AF7" i="25"/>
  <c r="M47" i="25" s="1"/>
  <c r="AK20" i="25"/>
  <c r="J60" i="25"/>
  <c r="AF20" i="25"/>
  <c r="M60" i="25" s="1"/>
  <c r="AN19" i="25"/>
  <c r="AQ41" i="25"/>
  <c r="E81" i="25" s="1"/>
  <c r="F79" i="25"/>
  <c r="AD39" i="25"/>
  <c r="I79" i="25" s="1"/>
  <c r="AL38" i="25"/>
  <c r="F75" i="25"/>
  <c r="AD35" i="25"/>
  <c r="I75" i="25" s="1"/>
  <c r="AL34" i="25"/>
  <c r="AK36" i="25"/>
  <c r="J57" i="25"/>
  <c r="AF17" i="25"/>
  <c r="M57" i="25" s="1"/>
  <c r="AN16" i="25"/>
  <c r="J61" i="25"/>
  <c r="AF21" i="25"/>
  <c r="M61" i="25" s="1"/>
  <c r="AN20" i="25"/>
  <c r="AK22" i="25"/>
  <c r="AQ23" i="25"/>
  <c r="E63" i="25" s="1"/>
  <c r="AK18" i="25"/>
  <c r="AK19" i="25"/>
  <c r="AK37" i="25"/>
  <c r="J80" i="25"/>
  <c r="AF40" i="25"/>
  <c r="M80" i="25" s="1"/>
  <c r="AN39" i="25"/>
  <c r="J73" i="25"/>
  <c r="AF33" i="25"/>
  <c r="M73" i="25" s="1"/>
  <c r="AN32" i="25"/>
  <c r="J78" i="25"/>
  <c r="AF38" i="25"/>
  <c r="M78" i="25" s="1"/>
  <c r="AN37" i="25"/>
  <c r="F56" i="25"/>
  <c r="AD16" i="25"/>
  <c r="I56" i="25" s="1"/>
  <c r="AL15" i="25"/>
  <c r="F58" i="25"/>
  <c r="AD18" i="25"/>
  <c r="I58" i="25" s="1"/>
  <c r="AL17" i="25"/>
  <c r="J75" i="25"/>
  <c r="AF35" i="25"/>
  <c r="M75" i="25" s="1"/>
  <c r="AN34" i="25"/>
  <c r="J71" i="25"/>
  <c r="AF31" i="25"/>
  <c r="M71" i="25" s="1"/>
  <c r="AN30" i="25"/>
  <c r="J69" i="25"/>
  <c r="AF29" i="25"/>
  <c r="M69" i="25" s="1"/>
  <c r="AN28" i="25"/>
  <c r="J67" i="25"/>
  <c r="AF27" i="25"/>
  <c r="M67" i="25" s="1"/>
  <c r="AN26" i="25"/>
  <c r="J65" i="25"/>
  <c r="AF25" i="25"/>
  <c r="M65" i="25" s="1"/>
  <c r="F55" i="25"/>
  <c r="AD15" i="25"/>
  <c r="I55" i="25" s="1"/>
  <c r="AL14" i="25"/>
  <c r="F53" i="25"/>
  <c r="AD13" i="25"/>
  <c r="I53" i="25" s="1"/>
  <c r="AL12" i="25"/>
  <c r="F49" i="25"/>
  <c r="AD9" i="25"/>
  <c r="I49" i="25" s="1"/>
  <c r="AL8" i="25"/>
  <c r="F50" i="25"/>
  <c r="AD10" i="25"/>
  <c r="I50" i="25" s="1"/>
  <c r="AL9" i="25"/>
  <c r="F47" i="25"/>
  <c r="AD7" i="25"/>
  <c r="I47" i="25" s="1"/>
  <c r="AK8" i="25"/>
  <c r="AK7" i="25"/>
  <c r="AK12" i="25"/>
  <c r="AK13" i="25"/>
  <c r="AK14" i="25"/>
  <c r="AK33" i="25"/>
  <c r="AK38" i="25"/>
  <c r="F62" i="25"/>
  <c r="AD22" i="25"/>
  <c r="I62" i="25" s="1"/>
  <c r="AL21" i="25"/>
  <c r="F73" i="25"/>
  <c r="AD33" i="25"/>
  <c r="I73" i="25" s="1"/>
  <c r="AL32" i="25"/>
  <c r="F67" i="25"/>
  <c r="AD27" i="25"/>
  <c r="I67" i="25" s="1"/>
  <c r="AL26" i="25"/>
  <c r="AK25" i="25"/>
  <c r="AK28" i="25"/>
  <c r="F59" i="25"/>
  <c r="AD19" i="25"/>
  <c r="I59" i="25" s="1"/>
  <c r="AL18" i="25"/>
  <c r="F60" i="25"/>
  <c r="AD20" i="25"/>
  <c r="I60" i="25" s="1"/>
  <c r="AL19" i="25"/>
  <c r="F71" i="25"/>
  <c r="AD31" i="25"/>
  <c r="I71" i="25" s="1"/>
  <c r="AL30" i="25"/>
  <c r="F70" i="25"/>
  <c r="AD30" i="25"/>
  <c r="I70" i="25" s="1"/>
  <c r="AL29" i="25"/>
  <c r="F69" i="25"/>
  <c r="AD29" i="25"/>
  <c r="I69" i="25" s="1"/>
  <c r="AL28" i="25"/>
  <c r="F66" i="25"/>
  <c r="AD26" i="25"/>
  <c r="I66" i="25" s="1"/>
  <c r="AL25" i="25"/>
  <c r="F82" i="25"/>
  <c r="AS42" i="25"/>
  <c r="H82" i="25" s="1"/>
  <c r="AR42" i="25"/>
  <c r="G82" i="25" s="1"/>
  <c r="AD42" i="25"/>
  <c r="I82" i="25" s="1"/>
  <c r="AL41" i="25"/>
  <c r="AM41" i="25" s="1"/>
  <c r="J55" i="25"/>
  <c r="AF15" i="25"/>
  <c r="M55" i="25" s="1"/>
  <c r="AN14" i="25"/>
  <c r="J52" i="25"/>
  <c r="AF12" i="25"/>
  <c r="M52" i="25" s="1"/>
  <c r="AN11" i="25"/>
  <c r="J54" i="25"/>
  <c r="AF14" i="25"/>
  <c r="M54" i="25" s="1"/>
  <c r="AN13" i="25"/>
  <c r="J48" i="25"/>
  <c r="AF8" i="25"/>
  <c r="M48" i="25" s="1"/>
  <c r="AN7" i="25"/>
  <c r="J50" i="25"/>
  <c r="AF10" i="25"/>
  <c r="M50" i="25" s="1"/>
  <c r="AN9" i="25"/>
  <c r="J64" i="25"/>
  <c r="AT24" i="25"/>
  <c r="K64" i="25" s="1"/>
  <c r="AF24" i="25"/>
  <c r="M64" i="25" s="1"/>
  <c r="AU24" i="25"/>
  <c r="L64" i="25" s="1"/>
  <c r="AN23" i="25"/>
  <c r="AO23" i="25" s="1"/>
  <c r="AK9" i="25"/>
  <c r="AK10" i="25"/>
  <c r="AK11" i="25"/>
  <c r="AK35" i="25"/>
  <c r="F80" i="25"/>
  <c r="AD40" i="25"/>
  <c r="I80" i="25" s="1"/>
  <c r="AL39" i="25"/>
  <c r="AK21" i="25"/>
  <c r="AK40" i="25"/>
  <c r="F76" i="25"/>
  <c r="AD36" i="25"/>
  <c r="I76" i="25" s="1"/>
  <c r="AL35" i="25"/>
  <c r="F77" i="25"/>
  <c r="AD37" i="25"/>
  <c r="I77" i="25" s="1"/>
  <c r="AL36" i="25"/>
  <c r="F81" i="25"/>
  <c r="AR41" i="25"/>
  <c r="G81" i="25" s="1"/>
  <c r="AS41" i="25"/>
  <c r="H81" i="25" s="1"/>
  <c r="AD41" i="25"/>
  <c r="I81" i="25" s="1"/>
  <c r="AL40" i="25"/>
  <c r="AM40" i="25" s="1"/>
  <c r="AS40" i="25" s="1"/>
  <c r="H80" i="25" s="1"/>
  <c r="J56" i="25"/>
  <c r="AF16" i="25"/>
  <c r="M56" i="25" s="1"/>
  <c r="AN15" i="25"/>
  <c r="J63" i="25"/>
  <c r="AU23" i="25"/>
  <c r="L63" i="25" s="1"/>
  <c r="AF23" i="25"/>
  <c r="M63" i="25" s="1"/>
  <c r="AT23" i="25"/>
  <c r="K63" i="25" s="1"/>
  <c r="AN22" i="25"/>
  <c r="AO22" i="25" s="1"/>
  <c r="J76" i="25"/>
  <c r="AF36" i="25"/>
  <c r="M76" i="25" s="1"/>
  <c r="AN35" i="25"/>
  <c r="J79" i="25"/>
  <c r="AF39" i="25"/>
  <c r="M79" i="25" s="1"/>
  <c r="AN38" i="25"/>
  <c r="J81" i="25"/>
  <c r="AF41" i="25"/>
  <c r="M81" i="25" s="1"/>
  <c r="AN40" i="25"/>
  <c r="AK17" i="25"/>
  <c r="AO36" i="25"/>
  <c r="AU36" i="25" s="1"/>
  <c r="L76" i="25" s="1"/>
  <c r="AK15" i="25"/>
  <c r="F57" i="25"/>
  <c r="AD17" i="25"/>
  <c r="I57" i="25" s="1"/>
  <c r="AL16" i="25"/>
  <c r="J72" i="25"/>
  <c r="AF32" i="25"/>
  <c r="M72" i="25" s="1"/>
  <c r="AN31" i="25"/>
  <c r="J70" i="25"/>
  <c r="AF30" i="25"/>
  <c r="M70" i="25" s="1"/>
  <c r="AN29" i="25"/>
  <c r="AO29" i="25" s="1"/>
  <c r="AU29" i="25" s="1"/>
  <c r="L69" i="25" s="1"/>
  <c r="J68" i="25"/>
  <c r="AF28" i="25"/>
  <c r="M68" i="25" s="1"/>
  <c r="AN27" i="25"/>
  <c r="J66" i="25"/>
  <c r="AF26" i="25"/>
  <c r="M66" i="25" s="1"/>
  <c r="AN25" i="25"/>
  <c r="AO25" i="25" s="1"/>
  <c r="AU25" i="25" s="1"/>
  <c r="L65" i="25" s="1"/>
  <c r="J82" i="25"/>
  <c r="AU42" i="25"/>
  <c r="L82" i="25" s="1"/>
  <c r="AT42" i="25"/>
  <c r="K82" i="25" s="1"/>
  <c r="AF42" i="25"/>
  <c r="M82" i="25" s="1"/>
  <c r="AN41" i="25"/>
  <c r="AO41" i="25" s="1"/>
  <c r="AU41" i="25" s="1"/>
  <c r="L81" i="25" s="1"/>
  <c r="AK27" i="25"/>
  <c r="AK29" i="25"/>
  <c r="AK30" i="25"/>
  <c r="AK31" i="25"/>
  <c r="F61" i="25"/>
  <c r="AD21" i="25"/>
  <c r="I61" i="25" s="1"/>
  <c r="AL20" i="25"/>
  <c r="AM20" i="25" s="1"/>
  <c r="AR20" i="25" s="1"/>
  <c r="G60" i="25" s="1"/>
  <c r="F54" i="25"/>
  <c r="AD14" i="25"/>
  <c r="I54" i="25" s="1"/>
  <c r="AL13" i="25"/>
  <c r="F52" i="25"/>
  <c r="AD12" i="25"/>
  <c r="I52" i="25" s="1"/>
  <c r="AL11" i="25"/>
  <c r="AM11" i="25" s="1"/>
  <c r="AS11" i="25" s="1"/>
  <c r="H51" i="25" s="1"/>
  <c r="F51" i="25"/>
  <c r="AR11" i="25"/>
  <c r="G51" i="25" s="1"/>
  <c r="AD11" i="25"/>
  <c r="I51" i="25" s="1"/>
  <c r="AL10" i="25"/>
  <c r="F48" i="25"/>
  <c r="AD8" i="25"/>
  <c r="I48" i="25" s="1"/>
  <c r="AL7" i="25"/>
  <c r="AM7" i="25" s="1"/>
  <c r="AR7" i="25" s="1"/>
  <c r="G47" i="25" s="1"/>
  <c r="F64" i="25"/>
  <c r="AR24" i="25"/>
  <c r="G64" i="25" s="1"/>
  <c r="AD24" i="25"/>
  <c r="I64" i="25" s="1"/>
  <c r="AS24" i="25"/>
  <c r="H64" i="25" s="1"/>
  <c r="AL23" i="25"/>
  <c r="AM23" i="25" s="1"/>
  <c r="AO18" i="25"/>
  <c r="AU18" i="25" s="1"/>
  <c r="L58" i="25" s="1"/>
  <c r="AK16" i="25"/>
  <c r="AK34" i="25"/>
  <c r="AM37" i="25"/>
  <c r="AS37" i="25" s="1"/>
  <c r="H77" i="25" s="1"/>
  <c r="F61" i="24"/>
  <c r="AD21" i="24"/>
  <c r="I61" i="24" s="1"/>
  <c r="AL20" i="24"/>
  <c r="C79" i="24"/>
  <c r="AJ38" i="24"/>
  <c r="J58" i="24"/>
  <c r="AF18" i="24"/>
  <c r="M58" i="24" s="1"/>
  <c r="AN17" i="24"/>
  <c r="J62" i="24"/>
  <c r="AF22" i="24"/>
  <c r="M62" i="24" s="1"/>
  <c r="AN21" i="24"/>
  <c r="C57" i="24"/>
  <c r="AJ16" i="24"/>
  <c r="W41" i="24"/>
  <c r="AB41" i="24" s="1"/>
  <c r="X41" i="24"/>
  <c r="Z41" i="24"/>
  <c r="W38" i="24"/>
  <c r="AB38" i="24" s="1"/>
  <c r="C54" i="24"/>
  <c r="AJ13" i="24"/>
  <c r="C53" i="24"/>
  <c r="AJ12" i="24"/>
  <c r="C50" i="24"/>
  <c r="AJ9" i="24"/>
  <c r="C49" i="24"/>
  <c r="AJ8" i="24"/>
  <c r="C47" i="24"/>
  <c r="F56" i="24"/>
  <c r="AD16" i="24"/>
  <c r="I56" i="24" s="1"/>
  <c r="AL15" i="24"/>
  <c r="W35" i="24"/>
  <c r="AB35" i="24" s="1"/>
  <c r="F62" i="24"/>
  <c r="AD22" i="24"/>
  <c r="I62" i="24" s="1"/>
  <c r="AL21" i="24"/>
  <c r="C58" i="24"/>
  <c r="AJ17" i="24"/>
  <c r="W33" i="24"/>
  <c r="AB33" i="24" s="1"/>
  <c r="W40" i="24"/>
  <c r="AB40" i="24" s="1"/>
  <c r="C61" i="24"/>
  <c r="AJ20" i="24"/>
  <c r="AA23" i="24"/>
  <c r="AE23" i="24" s="1"/>
  <c r="AA16" i="24"/>
  <c r="AE16" i="24" s="1"/>
  <c r="AA17" i="24"/>
  <c r="AE17" i="24" s="1"/>
  <c r="AA21" i="24"/>
  <c r="AE21" i="24" s="1"/>
  <c r="AA19" i="24"/>
  <c r="AE19" i="24" s="1"/>
  <c r="F59" i="24"/>
  <c r="AD19" i="24"/>
  <c r="I59" i="24" s="1"/>
  <c r="AL18" i="24"/>
  <c r="C62" i="24"/>
  <c r="AJ21" i="24"/>
  <c r="AA20" i="24"/>
  <c r="AE20" i="24" s="1"/>
  <c r="C56" i="24"/>
  <c r="AJ15" i="24"/>
  <c r="W37" i="24"/>
  <c r="AB37" i="24" s="1"/>
  <c r="W42" i="24"/>
  <c r="AB42" i="24" s="1"/>
  <c r="AN42" i="24"/>
  <c r="X42" i="24"/>
  <c r="AL42" i="24"/>
  <c r="Z42" i="24"/>
  <c r="W25" i="24"/>
  <c r="AB25" i="24" s="1"/>
  <c r="W26" i="24"/>
  <c r="AB26" i="24" s="1"/>
  <c r="W27" i="24"/>
  <c r="AB27" i="24" s="1"/>
  <c r="W29" i="24"/>
  <c r="AB29" i="24" s="1"/>
  <c r="W28" i="24"/>
  <c r="AB28" i="24" s="1"/>
  <c r="W30" i="24"/>
  <c r="AB30" i="24" s="1"/>
  <c r="W31" i="24"/>
  <c r="AB31" i="24" s="1"/>
  <c r="W32" i="24"/>
  <c r="AB32" i="24" s="1"/>
  <c r="C55" i="24"/>
  <c r="AJ14" i="24"/>
  <c r="C51" i="24"/>
  <c r="AJ10" i="24"/>
  <c r="C52" i="24"/>
  <c r="AJ11" i="24"/>
  <c r="C48" i="24"/>
  <c r="AJ7" i="24"/>
  <c r="Y24" i="24"/>
  <c r="AC24" i="24" s="1"/>
  <c r="Y7" i="24"/>
  <c r="AC7" i="24" s="1"/>
  <c r="Y8" i="24"/>
  <c r="AC8" i="24" s="1"/>
  <c r="Y12" i="24"/>
  <c r="AC12" i="24" s="1"/>
  <c r="Y10" i="24"/>
  <c r="AC10" i="24" s="1"/>
  <c r="Y9" i="24"/>
  <c r="AC9" i="24" s="1"/>
  <c r="Y14" i="24"/>
  <c r="AC14" i="24" s="1"/>
  <c r="Y11" i="24"/>
  <c r="AC11" i="24" s="1"/>
  <c r="Y13" i="24"/>
  <c r="AC13" i="24" s="1"/>
  <c r="Y15" i="24"/>
  <c r="AC15" i="24" s="1"/>
  <c r="AA24" i="24"/>
  <c r="AE24" i="24" s="1"/>
  <c r="AA7" i="24"/>
  <c r="AE7" i="24" s="1"/>
  <c r="AA8" i="24"/>
  <c r="AE8" i="24" s="1"/>
  <c r="AA9" i="24"/>
  <c r="AE9" i="24" s="1"/>
  <c r="AA10" i="24"/>
  <c r="AE10" i="24" s="1"/>
  <c r="AA11" i="24"/>
  <c r="AE11" i="24" s="1"/>
  <c r="AA12" i="24"/>
  <c r="AE12" i="24" s="1"/>
  <c r="AA15" i="24"/>
  <c r="AE15" i="24" s="1"/>
  <c r="AA14" i="24"/>
  <c r="AE14" i="24" s="1"/>
  <c r="AA13" i="24"/>
  <c r="AE13" i="24" s="1"/>
  <c r="C64" i="24"/>
  <c r="AQ24" i="24"/>
  <c r="E64" i="24" s="1"/>
  <c r="AP24" i="24"/>
  <c r="D64" i="24" s="1"/>
  <c r="AJ23" i="24"/>
  <c r="AK23" i="24" s="1"/>
  <c r="AQ23" i="24" s="1"/>
  <c r="E63" i="24" s="1"/>
  <c r="Y17" i="24"/>
  <c r="AC17" i="24" s="1"/>
  <c r="Y39" i="24"/>
  <c r="AC39" i="24" s="1"/>
  <c r="Y18" i="24"/>
  <c r="AC18" i="24" s="1"/>
  <c r="C60" i="24"/>
  <c r="AJ19" i="24"/>
  <c r="W36" i="24"/>
  <c r="AB36" i="24" s="1"/>
  <c r="W34" i="24"/>
  <c r="AB34" i="24" s="1"/>
  <c r="AA40" i="24"/>
  <c r="AE40" i="24" s="1"/>
  <c r="AA37" i="24"/>
  <c r="AE37" i="24" s="1"/>
  <c r="C59" i="24"/>
  <c r="AJ18" i="24"/>
  <c r="Y23" i="24"/>
  <c r="AC23" i="24" s="1"/>
  <c r="Y20" i="24"/>
  <c r="AC20" i="24" s="1"/>
  <c r="C63" i="24"/>
  <c r="AP23" i="24"/>
  <c r="D63" i="24" s="1"/>
  <c r="AJ22" i="24"/>
  <c r="AK22" i="24" s="1"/>
  <c r="AP22" i="24" s="1"/>
  <c r="D62" i="24" s="1"/>
  <c r="C78" i="23"/>
  <c r="AJ37" i="23"/>
  <c r="C72" i="23"/>
  <c r="AJ31" i="23"/>
  <c r="AN42" i="23"/>
  <c r="AL42" i="23"/>
  <c r="Z42" i="23"/>
  <c r="X42" i="23"/>
  <c r="W42" i="23"/>
  <c r="AB42" i="23" s="1"/>
  <c r="W25" i="23"/>
  <c r="AB25" i="23" s="1"/>
  <c r="W26" i="23"/>
  <c r="AB26" i="23" s="1"/>
  <c r="W27" i="23"/>
  <c r="AB27" i="23" s="1"/>
  <c r="W28" i="23"/>
  <c r="AB28" i="23" s="1"/>
  <c r="W29" i="23"/>
  <c r="AB29" i="23" s="1"/>
  <c r="W30" i="23"/>
  <c r="AB30" i="23" s="1"/>
  <c r="W31" i="23"/>
  <c r="AB31" i="23" s="1"/>
  <c r="C58" i="23"/>
  <c r="AJ17" i="23"/>
  <c r="C60" i="23"/>
  <c r="AJ19" i="23"/>
  <c r="W23" i="23"/>
  <c r="AB23" i="23" s="1"/>
  <c r="Z23" i="23"/>
  <c r="X23" i="23"/>
  <c r="W21" i="23"/>
  <c r="AB21" i="23" s="1"/>
  <c r="W15" i="23"/>
  <c r="AB15" i="23" s="1"/>
  <c r="W17" i="23"/>
  <c r="AB17" i="23" s="1"/>
  <c r="W36" i="23"/>
  <c r="AB36" i="23" s="1"/>
  <c r="W34" i="23"/>
  <c r="AB34" i="23" s="1"/>
  <c r="W40" i="23"/>
  <c r="AB40" i="23" s="1"/>
  <c r="AA40" i="23"/>
  <c r="AE40" i="23" s="1"/>
  <c r="AA34" i="23"/>
  <c r="AE34" i="23" s="1"/>
  <c r="Z41" i="23"/>
  <c r="X41" i="23"/>
  <c r="Y41" i="23" s="1"/>
  <c r="AC41" i="23" s="1"/>
  <c r="W41" i="23"/>
  <c r="AB41" i="23" s="1"/>
  <c r="W35" i="23"/>
  <c r="AB35" i="23" s="1"/>
  <c r="W37" i="23"/>
  <c r="AB37" i="23" s="1"/>
  <c r="W39" i="23"/>
  <c r="AB39" i="23" s="1"/>
  <c r="W33" i="23"/>
  <c r="AB33" i="23" s="1"/>
  <c r="W19" i="23"/>
  <c r="AB19" i="23" s="1"/>
  <c r="W16" i="23"/>
  <c r="AB16" i="23" s="1"/>
  <c r="Y22" i="23"/>
  <c r="AC22" i="23" s="1"/>
  <c r="Y16" i="23"/>
  <c r="AC16" i="23" s="1"/>
  <c r="W22" i="23"/>
  <c r="AB22" i="23" s="1"/>
  <c r="Y36" i="23"/>
  <c r="AC36" i="23" s="1"/>
  <c r="Y20" i="23"/>
  <c r="AC20" i="23" s="1"/>
  <c r="AN24" i="23"/>
  <c r="AL24" i="23"/>
  <c r="Z24" i="23"/>
  <c r="X24" i="23"/>
  <c r="W24" i="23"/>
  <c r="AB24" i="23" s="1"/>
  <c r="W7" i="23"/>
  <c r="AB7" i="23" s="1"/>
  <c r="W8" i="23"/>
  <c r="AB8" i="23" s="1"/>
  <c r="W9" i="23"/>
  <c r="AB9" i="23" s="1"/>
  <c r="W10" i="23"/>
  <c r="AB10" i="23" s="1"/>
  <c r="W11" i="23"/>
  <c r="AB11" i="23" s="1"/>
  <c r="W12" i="23"/>
  <c r="AB12" i="23" s="1"/>
  <c r="W13" i="23"/>
  <c r="AB13" i="23" s="1"/>
  <c r="W14" i="23"/>
  <c r="AB14" i="23" s="1"/>
  <c r="U24" i="22"/>
  <c r="V24" i="22" s="1"/>
  <c r="V23" i="22"/>
  <c r="W15" i="22"/>
  <c r="AB15" i="22" s="1"/>
  <c r="Z40" i="22"/>
  <c r="X40" i="22"/>
  <c r="U42" i="22"/>
  <c r="V42" i="22" s="1"/>
  <c r="V41" i="22"/>
  <c r="W22" i="22"/>
  <c r="AB22" i="22" s="1"/>
  <c r="Z22" i="22"/>
  <c r="X22" i="22"/>
  <c r="W35" i="22"/>
  <c r="AB35" i="22" s="1"/>
  <c r="W16" i="22"/>
  <c r="AB16" i="22" s="1"/>
  <c r="W17" i="22"/>
  <c r="AB17" i="22" s="1"/>
  <c r="W21" i="22"/>
  <c r="AB21" i="22" s="1"/>
  <c r="V39" i="21"/>
  <c r="U40" i="21"/>
  <c r="Z19" i="21"/>
  <c r="X19" i="21"/>
  <c r="Z38" i="21"/>
  <c r="X38" i="21"/>
  <c r="U21" i="21"/>
  <c r="V20" i="21"/>
  <c r="Z36" i="20"/>
  <c r="X36" i="20"/>
  <c r="V19" i="20"/>
  <c r="U20" i="20"/>
  <c r="Z18" i="20"/>
  <c r="X18" i="20"/>
  <c r="V37" i="20"/>
  <c r="U38" i="20"/>
  <c r="AU39" i="26" l="1"/>
  <c r="L79" i="26" s="1"/>
  <c r="AT39" i="26"/>
  <c r="K79" i="26" s="1"/>
  <c r="AU40" i="26"/>
  <c r="L80" i="26" s="1"/>
  <c r="AT40" i="26"/>
  <c r="K80" i="26" s="1"/>
  <c r="AP14" i="26"/>
  <c r="D54" i="26" s="1"/>
  <c r="AQ14" i="26"/>
  <c r="E54" i="26" s="1"/>
  <c r="AU29" i="26"/>
  <c r="L69" i="26" s="1"/>
  <c r="AT29" i="26"/>
  <c r="K69" i="26" s="1"/>
  <c r="AP10" i="26"/>
  <c r="D50" i="26" s="1"/>
  <c r="AQ10" i="26"/>
  <c r="E50" i="26" s="1"/>
  <c r="AQ8" i="26"/>
  <c r="E48" i="26" s="1"/>
  <c r="AP8" i="26"/>
  <c r="D48" i="26" s="1"/>
  <c r="AM10" i="26"/>
  <c r="AU34" i="26"/>
  <c r="L74" i="26" s="1"/>
  <c r="AT34" i="26"/>
  <c r="K74" i="26" s="1"/>
  <c r="AQ16" i="26"/>
  <c r="E56" i="26" s="1"/>
  <c r="AP16" i="26"/>
  <c r="D56" i="26" s="1"/>
  <c r="AS28" i="26"/>
  <c r="H68" i="26" s="1"/>
  <c r="AR28" i="26"/>
  <c r="G68" i="26" s="1"/>
  <c r="AM18" i="26"/>
  <c r="AU20" i="26"/>
  <c r="L60" i="26" s="1"/>
  <c r="AT20" i="26"/>
  <c r="K60" i="26" s="1"/>
  <c r="AS38" i="26"/>
  <c r="H78" i="26" s="1"/>
  <c r="AR38" i="26"/>
  <c r="G78" i="26" s="1"/>
  <c r="AU28" i="26"/>
  <c r="L68" i="26" s="1"/>
  <c r="AT28" i="26"/>
  <c r="K68" i="26" s="1"/>
  <c r="AO7" i="26"/>
  <c r="AO10" i="26"/>
  <c r="AO13" i="26"/>
  <c r="AO18" i="26"/>
  <c r="AS33" i="26"/>
  <c r="H73" i="26" s="1"/>
  <c r="AR33" i="26"/>
  <c r="G73" i="26" s="1"/>
  <c r="AS34" i="26"/>
  <c r="H74" i="26" s="1"/>
  <c r="AR34" i="26"/>
  <c r="G74" i="26" s="1"/>
  <c r="AU30" i="26"/>
  <c r="L70" i="26" s="1"/>
  <c r="AT30" i="26"/>
  <c r="K70" i="26" s="1"/>
  <c r="AM9" i="26"/>
  <c r="AS32" i="26"/>
  <c r="H72" i="26" s="1"/>
  <c r="AR32" i="26"/>
  <c r="G72" i="26" s="1"/>
  <c r="AQ17" i="26"/>
  <c r="E57" i="26" s="1"/>
  <c r="AP17" i="26"/>
  <c r="D57" i="26" s="1"/>
  <c r="AS29" i="26"/>
  <c r="H69" i="26" s="1"/>
  <c r="AR29" i="26"/>
  <c r="G69" i="26" s="1"/>
  <c r="AU35" i="26"/>
  <c r="L75" i="26" s="1"/>
  <c r="AT35" i="26"/>
  <c r="K75" i="26" s="1"/>
  <c r="AM15" i="26"/>
  <c r="AM21" i="26"/>
  <c r="AS22" i="26"/>
  <c r="H62" i="26" s="1"/>
  <c r="AU32" i="26"/>
  <c r="L72" i="26" s="1"/>
  <c r="AT32" i="26"/>
  <c r="K72" i="26" s="1"/>
  <c r="AP15" i="26"/>
  <c r="D55" i="26" s="1"/>
  <c r="AQ15" i="26"/>
  <c r="E55" i="26" s="1"/>
  <c r="AP11" i="26"/>
  <c r="D51" i="26" s="1"/>
  <c r="AQ11" i="26"/>
  <c r="E51" i="26" s="1"/>
  <c r="AT23" i="26"/>
  <c r="K63" i="26" s="1"/>
  <c r="AU23" i="26"/>
  <c r="L63" i="26" s="1"/>
  <c r="AO11" i="26"/>
  <c r="AO16" i="26"/>
  <c r="AS31" i="26"/>
  <c r="H71" i="26" s="1"/>
  <c r="AR31" i="26"/>
  <c r="G71" i="26" s="1"/>
  <c r="AM16" i="26"/>
  <c r="AM20" i="26"/>
  <c r="AS30" i="26"/>
  <c r="H70" i="26" s="1"/>
  <c r="AR30" i="26"/>
  <c r="G70" i="26" s="1"/>
  <c r="AM14" i="26"/>
  <c r="AM19" i="26"/>
  <c r="AU33" i="26"/>
  <c r="L73" i="26" s="1"/>
  <c r="AT33" i="26"/>
  <c r="K73" i="26" s="1"/>
  <c r="AQ13" i="26"/>
  <c r="E53" i="26" s="1"/>
  <c r="AP13" i="26"/>
  <c r="D53" i="26" s="1"/>
  <c r="AP9" i="26"/>
  <c r="D49" i="26" s="1"/>
  <c r="AQ9" i="26"/>
  <c r="E49" i="26" s="1"/>
  <c r="AM7" i="26"/>
  <c r="AM12" i="26"/>
  <c r="AO19" i="26"/>
  <c r="AU36" i="26"/>
  <c r="L76" i="26" s="1"/>
  <c r="AT36" i="26"/>
  <c r="K76" i="26" s="1"/>
  <c r="AS25" i="26"/>
  <c r="H65" i="26" s="1"/>
  <c r="AR25" i="26"/>
  <c r="G65" i="26" s="1"/>
  <c r="AO22" i="26"/>
  <c r="AM13" i="26"/>
  <c r="AU31" i="26"/>
  <c r="L71" i="26" s="1"/>
  <c r="AT31" i="26"/>
  <c r="K71" i="26" s="1"/>
  <c r="AU25" i="26"/>
  <c r="L65" i="26" s="1"/>
  <c r="AT25" i="26"/>
  <c r="K65" i="26" s="1"/>
  <c r="AO8" i="26"/>
  <c r="AO14" i="26"/>
  <c r="AO17" i="26"/>
  <c r="AQ21" i="26"/>
  <c r="E61" i="26" s="1"/>
  <c r="AP21" i="26"/>
  <c r="D61" i="26" s="1"/>
  <c r="AU37" i="26"/>
  <c r="L77" i="26" s="1"/>
  <c r="AT37" i="26"/>
  <c r="K77" i="26" s="1"/>
  <c r="AU26" i="26"/>
  <c r="L66" i="26" s="1"/>
  <c r="AT26" i="26"/>
  <c r="K66" i="26" s="1"/>
  <c r="AM8" i="26"/>
  <c r="AM11" i="26"/>
  <c r="AO15" i="26"/>
  <c r="AS35" i="26"/>
  <c r="H75" i="26" s="1"/>
  <c r="AR35" i="26"/>
  <c r="G75" i="26" s="1"/>
  <c r="AS27" i="26"/>
  <c r="H67" i="26" s="1"/>
  <c r="AR27" i="26"/>
  <c r="G67" i="26" s="1"/>
  <c r="AQ19" i="26"/>
  <c r="E59" i="26" s="1"/>
  <c r="AP19" i="26"/>
  <c r="D59" i="26" s="1"/>
  <c r="AU38" i="26"/>
  <c r="L78" i="26" s="1"/>
  <c r="AT38" i="26"/>
  <c r="K78" i="26" s="1"/>
  <c r="AQ18" i="26"/>
  <c r="E58" i="26" s="1"/>
  <c r="AP18" i="26"/>
  <c r="D58" i="26" s="1"/>
  <c r="AU27" i="26"/>
  <c r="L67" i="26" s="1"/>
  <c r="AT27" i="26"/>
  <c r="K67" i="26" s="1"/>
  <c r="AP12" i="26"/>
  <c r="D52" i="26" s="1"/>
  <c r="AQ12" i="26"/>
  <c r="E52" i="26" s="1"/>
  <c r="AQ7" i="26"/>
  <c r="E47" i="26" s="1"/>
  <c r="AP7" i="26"/>
  <c r="D47" i="26" s="1"/>
  <c r="AO9" i="26"/>
  <c r="AO12" i="26"/>
  <c r="AO21" i="26"/>
  <c r="AS26" i="26"/>
  <c r="H66" i="26" s="1"/>
  <c r="AR26" i="26"/>
  <c r="G66" i="26" s="1"/>
  <c r="AP20" i="26"/>
  <c r="D60" i="26" s="1"/>
  <c r="AQ20" i="26"/>
  <c r="E60" i="26" s="1"/>
  <c r="AM17" i="26"/>
  <c r="AQ30" i="25"/>
  <c r="E70" i="25" s="1"/>
  <c r="AP30" i="25"/>
  <c r="D70" i="25" s="1"/>
  <c r="AP27" i="25"/>
  <c r="D67" i="25" s="1"/>
  <c r="AQ27" i="25"/>
  <c r="E67" i="25" s="1"/>
  <c r="AM16" i="25"/>
  <c r="AP17" i="25"/>
  <c r="D57" i="25" s="1"/>
  <c r="AQ17" i="25"/>
  <c r="E57" i="25" s="1"/>
  <c r="AT41" i="25"/>
  <c r="K81" i="25" s="1"/>
  <c r="AO38" i="25"/>
  <c r="AT36" i="25"/>
  <c r="K76" i="25" s="1"/>
  <c r="AU22" i="25"/>
  <c r="L62" i="25" s="1"/>
  <c r="AT22" i="25"/>
  <c r="K62" i="25" s="1"/>
  <c r="AR37" i="25"/>
  <c r="G77" i="25" s="1"/>
  <c r="AM35" i="25"/>
  <c r="AQ21" i="25"/>
  <c r="E61" i="25" s="1"/>
  <c r="AP21" i="25"/>
  <c r="D61" i="25" s="1"/>
  <c r="AR40" i="25"/>
  <c r="G80" i="25" s="1"/>
  <c r="AP35" i="25"/>
  <c r="D75" i="25" s="1"/>
  <c r="AQ35" i="25"/>
  <c r="E75" i="25" s="1"/>
  <c r="AP10" i="25"/>
  <c r="D50" i="25" s="1"/>
  <c r="AQ10" i="25"/>
  <c r="E50" i="25" s="1"/>
  <c r="AO7" i="25"/>
  <c r="AO11" i="25"/>
  <c r="AM28" i="25"/>
  <c r="AM30" i="25"/>
  <c r="AS20" i="25"/>
  <c r="H60" i="25" s="1"/>
  <c r="AM18" i="25"/>
  <c r="AQ25" i="25"/>
  <c r="E65" i="25" s="1"/>
  <c r="AP25" i="25"/>
  <c r="D65" i="25" s="1"/>
  <c r="AM32" i="25"/>
  <c r="AM22" i="25"/>
  <c r="AO21" i="25"/>
  <c r="AQ14" i="25"/>
  <c r="E54" i="25" s="1"/>
  <c r="AP14" i="25"/>
  <c r="D54" i="25" s="1"/>
  <c r="AP12" i="25"/>
  <c r="D52" i="25" s="1"/>
  <c r="AQ12" i="25"/>
  <c r="E52" i="25" s="1"/>
  <c r="AQ8" i="25"/>
  <c r="E48" i="25" s="1"/>
  <c r="AP8" i="25"/>
  <c r="D48" i="25" s="1"/>
  <c r="AS7" i="25"/>
  <c r="H47" i="25" s="1"/>
  <c r="AM8" i="25"/>
  <c r="AM14" i="25"/>
  <c r="AO28" i="25"/>
  <c r="AO34" i="25"/>
  <c r="AO33" i="25"/>
  <c r="AO37" i="25"/>
  <c r="AO39" i="25"/>
  <c r="AQ19" i="25"/>
  <c r="E59" i="25" s="1"/>
  <c r="AP19" i="25"/>
  <c r="D59" i="25" s="1"/>
  <c r="AO20" i="25"/>
  <c r="AP36" i="25"/>
  <c r="D76" i="25" s="1"/>
  <c r="AQ36" i="25"/>
  <c r="E76" i="25" s="1"/>
  <c r="AM38" i="25"/>
  <c r="AO19" i="25"/>
  <c r="AO8" i="25"/>
  <c r="AO12" i="25"/>
  <c r="AT18" i="25"/>
  <c r="K58" i="25" s="1"/>
  <c r="AQ32" i="25"/>
  <c r="E72" i="25" s="1"/>
  <c r="AP32" i="25"/>
  <c r="D72" i="25" s="1"/>
  <c r="AM27" i="25"/>
  <c r="AQ34" i="25"/>
  <c r="E74" i="25" s="1"/>
  <c r="AP34" i="25"/>
  <c r="D74" i="25" s="1"/>
  <c r="AQ16" i="25"/>
  <c r="E56" i="25" s="1"/>
  <c r="AP16" i="25"/>
  <c r="D56" i="25" s="1"/>
  <c r="AS23" i="25"/>
  <c r="H63" i="25" s="1"/>
  <c r="AR23" i="25"/>
  <c r="G63" i="25" s="1"/>
  <c r="AM10" i="25"/>
  <c r="AM13" i="25"/>
  <c r="AQ31" i="25"/>
  <c r="E71" i="25" s="1"/>
  <c r="AP31" i="25"/>
  <c r="D71" i="25" s="1"/>
  <c r="AP29" i="25"/>
  <c r="D69" i="25" s="1"/>
  <c r="AQ29" i="25"/>
  <c r="E69" i="25" s="1"/>
  <c r="AO27" i="25"/>
  <c r="AO31" i="25"/>
  <c r="AQ15" i="25"/>
  <c r="E55" i="25" s="1"/>
  <c r="AP15" i="25"/>
  <c r="D55" i="25" s="1"/>
  <c r="AM33" i="25"/>
  <c r="AO40" i="25"/>
  <c r="AO35" i="25"/>
  <c r="AO15" i="25"/>
  <c r="AM36" i="25"/>
  <c r="AQ40" i="25"/>
  <c r="E80" i="25" s="1"/>
  <c r="AP40" i="25"/>
  <c r="D80" i="25" s="1"/>
  <c r="AM39" i="25"/>
  <c r="AP11" i="25"/>
  <c r="D51" i="25" s="1"/>
  <c r="AQ11" i="25"/>
  <c r="E51" i="25" s="1"/>
  <c r="AQ9" i="25"/>
  <c r="E49" i="25" s="1"/>
  <c r="AP9" i="25"/>
  <c r="D49" i="25" s="1"/>
  <c r="AO9" i="25"/>
  <c r="AO13" i="25"/>
  <c r="AO14" i="25"/>
  <c r="AM25" i="25"/>
  <c r="AM29" i="25"/>
  <c r="AM19" i="25"/>
  <c r="AQ28" i="25"/>
  <c r="E68" i="25" s="1"/>
  <c r="AP28" i="25"/>
  <c r="D68" i="25" s="1"/>
  <c r="AM26" i="25"/>
  <c r="AM21" i="25"/>
  <c r="AQ38" i="25"/>
  <c r="E78" i="25" s="1"/>
  <c r="AP38" i="25"/>
  <c r="D78" i="25" s="1"/>
  <c r="AP33" i="25"/>
  <c r="D73" i="25" s="1"/>
  <c r="AQ33" i="25"/>
  <c r="E73" i="25" s="1"/>
  <c r="AQ13" i="25"/>
  <c r="E53" i="25" s="1"/>
  <c r="AP13" i="25"/>
  <c r="D53" i="25" s="1"/>
  <c r="AP7" i="25"/>
  <c r="D47" i="25" s="1"/>
  <c r="AQ7" i="25"/>
  <c r="E47" i="25" s="1"/>
  <c r="AM9" i="25"/>
  <c r="AM12" i="25"/>
  <c r="AT25" i="25"/>
  <c r="K65" i="25" s="1"/>
  <c r="AO26" i="25"/>
  <c r="AT29" i="25"/>
  <c r="K69" i="25" s="1"/>
  <c r="AO30" i="25"/>
  <c r="AM17" i="25"/>
  <c r="AM15" i="25"/>
  <c r="AO32" i="25"/>
  <c r="AQ37" i="25"/>
  <c r="E77" i="25" s="1"/>
  <c r="AP37" i="25"/>
  <c r="D77" i="25" s="1"/>
  <c r="AP18" i="25"/>
  <c r="D58" i="25" s="1"/>
  <c r="AQ18" i="25"/>
  <c r="E58" i="25" s="1"/>
  <c r="AQ22" i="25"/>
  <c r="E62" i="25" s="1"/>
  <c r="AP22" i="25"/>
  <c r="D62" i="25" s="1"/>
  <c r="AO16" i="25"/>
  <c r="AM34" i="25"/>
  <c r="AQ20" i="25"/>
  <c r="E60" i="25" s="1"/>
  <c r="AP20" i="25"/>
  <c r="D60" i="25" s="1"/>
  <c r="AO10" i="25"/>
  <c r="AO17" i="25"/>
  <c r="AP26" i="25"/>
  <c r="D66" i="25" s="1"/>
  <c r="AQ26" i="25"/>
  <c r="E66" i="25" s="1"/>
  <c r="AM31" i="25"/>
  <c r="F60" i="24"/>
  <c r="AD20" i="24"/>
  <c r="I60" i="24" s="1"/>
  <c r="AL19" i="24"/>
  <c r="AK18" i="24"/>
  <c r="J77" i="24"/>
  <c r="AF37" i="24"/>
  <c r="M77" i="24" s="1"/>
  <c r="AN36" i="24"/>
  <c r="J80" i="24"/>
  <c r="AF40" i="24"/>
  <c r="M80" i="24" s="1"/>
  <c r="AN39" i="24"/>
  <c r="C76" i="24"/>
  <c r="AJ35" i="24"/>
  <c r="F79" i="24"/>
  <c r="AD39" i="24"/>
  <c r="I79" i="24" s="1"/>
  <c r="AL38" i="24"/>
  <c r="J53" i="24"/>
  <c r="AF13" i="24"/>
  <c r="M53" i="24" s="1"/>
  <c r="AN12" i="24"/>
  <c r="J55" i="24"/>
  <c r="AF15" i="24"/>
  <c r="M55" i="24" s="1"/>
  <c r="AN14" i="24"/>
  <c r="J51" i="24"/>
  <c r="AF11" i="24"/>
  <c r="M51" i="24" s="1"/>
  <c r="AN10" i="24"/>
  <c r="J49" i="24"/>
  <c r="AF9" i="24"/>
  <c r="M49" i="24" s="1"/>
  <c r="AN8" i="24"/>
  <c r="J47" i="24"/>
  <c r="AF7" i="24"/>
  <c r="M47" i="24" s="1"/>
  <c r="F55" i="24"/>
  <c r="AD15" i="24"/>
  <c r="I55" i="24" s="1"/>
  <c r="AL14" i="24"/>
  <c r="F51" i="24"/>
  <c r="AD11" i="24"/>
  <c r="I51" i="24" s="1"/>
  <c r="AL10" i="24"/>
  <c r="F49" i="24"/>
  <c r="AD9" i="24"/>
  <c r="I49" i="24" s="1"/>
  <c r="AL8" i="24"/>
  <c r="F52" i="24"/>
  <c r="AD12" i="24"/>
  <c r="I52" i="24" s="1"/>
  <c r="AL11" i="24"/>
  <c r="F47" i="24"/>
  <c r="AD7" i="24"/>
  <c r="I47" i="24" s="1"/>
  <c r="AK7" i="24"/>
  <c r="AK11" i="24"/>
  <c r="AK10" i="24"/>
  <c r="AK14" i="24"/>
  <c r="C72" i="24"/>
  <c r="AJ31" i="24"/>
  <c r="C70" i="24"/>
  <c r="AJ29" i="24"/>
  <c r="C69" i="24"/>
  <c r="AJ28" i="24"/>
  <c r="C66" i="24"/>
  <c r="AJ25" i="24"/>
  <c r="AA42" i="24"/>
  <c r="AE42" i="24" s="1"/>
  <c r="AA25" i="24"/>
  <c r="AE25" i="24" s="1"/>
  <c r="AA26" i="24"/>
  <c r="AE26" i="24" s="1"/>
  <c r="AA27" i="24"/>
  <c r="AE27" i="24" s="1"/>
  <c r="AA28" i="24"/>
  <c r="AE28" i="24" s="1"/>
  <c r="AA29" i="24"/>
  <c r="AE29" i="24" s="1"/>
  <c r="AA31" i="24"/>
  <c r="AE31" i="24" s="1"/>
  <c r="AA30" i="24"/>
  <c r="AE30" i="24" s="1"/>
  <c r="AA33" i="24"/>
  <c r="AE33" i="24" s="1"/>
  <c r="AA32" i="24"/>
  <c r="AE32" i="24" s="1"/>
  <c r="Y42" i="24"/>
  <c r="AC42" i="24" s="1"/>
  <c r="Y26" i="24"/>
  <c r="AC26" i="24" s="1"/>
  <c r="Y25" i="24"/>
  <c r="AC25" i="24" s="1"/>
  <c r="Y27" i="24"/>
  <c r="AC27" i="24" s="1"/>
  <c r="Y30" i="24"/>
  <c r="AC30" i="24" s="1"/>
  <c r="Y28" i="24"/>
  <c r="AC28" i="24" s="1"/>
  <c r="Y29" i="24"/>
  <c r="AC29" i="24" s="1"/>
  <c r="Y33" i="24"/>
  <c r="AC33" i="24" s="1"/>
  <c r="Y31" i="24"/>
  <c r="AC31" i="24" s="1"/>
  <c r="Y32" i="24"/>
  <c r="AC32" i="24" s="1"/>
  <c r="Y34" i="24"/>
  <c r="AC34" i="24" s="1"/>
  <c r="C82" i="24"/>
  <c r="AQ42" i="24"/>
  <c r="E82" i="24" s="1"/>
  <c r="AP42" i="24"/>
  <c r="D82" i="24" s="1"/>
  <c r="AJ41" i="24"/>
  <c r="AK41" i="24" s="1"/>
  <c r="AK15" i="24"/>
  <c r="J60" i="24"/>
  <c r="AF20" i="24"/>
  <c r="M60" i="24" s="1"/>
  <c r="AN19" i="24"/>
  <c r="AQ22" i="24"/>
  <c r="E62" i="24" s="1"/>
  <c r="J59" i="24"/>
  <c r="AF19" i="24"/>
  <c r="M59" i="24" s="1"/>
  <c r="AN18" i="24"/>
  <c r="J57" i="24"/>
  <c r="AF17" i="24"/>
  <c r="M57" i="24" s="1"/>
  <c r="AN16" i="24"/>
  <c r="J63" i="24"/>
  <c r="AF23" i="24"/>
  <c r="M63" i="24" s="1"/>
  <c r="AN22" i="24"/>
  <c r="Y36" i="24"/>
  <c r="AC36" i="24" s="1"/>
  <c r="C73" i="24"/>
  <c r="AJ32" i="24"/>
  <c r="C75" i="24"/>
  <c r="AJ34" i="24"/>
  <c r="AA41" i="24"/>
  <c r="AE41" i="24" s="1"/>
  <c r="AA35" i="24"/>
  <c r="AE35" i="24" s="1"/>
  <c r="AA36" i="24"/>
  <c r="AE36" i="24" s="1"/>
  <c r="AA39" i="24"/>
  <c r="AE39" i="24" s="1"/>
  <c r="AA34" i="24"/>
  <c r="AE34" i="24" s="1"/>
  <c r="C81" i="24"/>
  <c r="AP41" i="24"/>
  <c r="D81" i="24" s="1"/>
  <c r="AQ41" i="24"/>
  <c r="E81" i="24" s="1"/>
  <c r="AJ40" i="24"/>
  <c r="AK40" i="24" s="1"/>
  <c r="F63" i="24"/>
  <c r="AD23" i="24"/>
  <c r="I63" i="24" s="1"/>
  <c r="AL22" i="24"/>
  <c r="AA38" i="24"/>
  <c r="AE38" i="24" s="1"/>
  <c r="C74" i="24"/>
  <c r="AJ33" i="24"/>
  <c r="AK19" i="24"/>
  <c r="F58" i="24"/>
  <c r="AD18" i="24"/>
  <c r="I58" i="24" s="1"/>
  <c r="AL17" i="24"/>
  <c r="F57" i="24"/>
  <c r="AD17" i="24"/>
  <c r="I57" i="24" s="1"/>
  <c r="AL16" i="24"/>
  <c r="J54" i="24"/>
  <c r="AF14" i="24"/>
  <c r="M54" i="24" s="1"/>
  <c r="AN13" i="24"/>
  <c r="J52" i="24"/>
  <c r="AF12" i="24"/>
  <c r="M52" i="24" s="1"/>
  <c r="AN11" i="24"/>
  <c r="J50" i="24"/>
  <c r="AF10" i="24"/>
  <c r="M50" i="24" s="1"/>
  <c r="AN9" i="24"/>
  <c r="J48" i="24"/>
  <c r="AF8" i="24"/>
  <c r="M48" i="24" s="1"/>
  <c r="AN7" i="24"/>
  <c r="J64" i="24"/>
  <c r="AU24" i="24"/>
  <c r="L64" i="24" s="1"/>
  <c r="AT24" i="24"/>
  <c r="K64" i="24" s="1"/>
  <c r="AF24" i="24"/>
  <c r="M64" i="24" s="1"/>
  <c r="AN23" i="24"/>
  <c r="AO23" i="24" s="1"/>
  <c r="AT23" i="24" s="1"/>
  <c r="K63" i="24" s="1"/>
  <c r="F53" i="24"/>
  <c r="AD13" i="24"/>
  <c r="I53" i="24" s="1"/>
  <c r="AL12" i="24"/>
  <c r="F54" i="24"/>
  <c r="AD14" i="24"/>
  <c r="I54" i="24" s="1"/>
  <c r="AL13" i="24"/>
  <c r="AM13" i="24" s="1"/>
  <c r="AR13" i="24" s="1"/>
  <c r="G53" i="24" s="1"/>
  <c r="F50" i="24"/>
  <c r="AD10" i="24"/>
  <c r="I50" i="24" s="1"/>
  <c r="AL9" i="24"/>
  <c r="F48" i="24"/>
  <c r="AD8" i="24"/>
  <c r="I48" i="24" s="1"/>
  <c r="AL7" i="24"/>
  <c r="AM7" i="24" s="1"/>
  <c r="AR7" i="24" s="1"/>
  <c r="G47" i="24" s="1"/>
  <c r="F64" i="24"/>
  <c r="AS24" i="24"/>
  <c r="H64" i="24" s="1"/>
  <c r="AD24" i="24"/>
  <c r="I64" i="24" s="1"/>
  <c r="AR24" i="24"/>
  <c r="G64" i="24" s="1"/>
  <c r="AL23" i="24"/>
  <c r="AM23" i="24" s="1"/>
  <c r="AR23" i="24" s="1"/>
  <c r="G63" i="24" s="1"/>
  <c r="C71" i="24"/>
  <c r="AJ30" i="24"/>
  <c r="C68" i="24"/>
  <c r="AJ27" i="24"/>
  <c r="C67" i="24"/>
  <c r="AJ26" i="24"/>
  <c r="C65" i="24"/>
  <c r="C77" i="24"/>
  <c r="AJ36" i="24"/>
  <c r="AK21" i="24"/>
  <c r="AM18" i="24"/>
  <c r="AS18" i="24" s="1"/>
  <c r="H58" i="24" s="1"/>
  <c r="J61" i="24"/>
  <c r="AF21" i="24"/>
  <c r="M61" i="24" s="1"/>
  <c r="AN20" i="24"/>
  <c r="AO20" i="24" s="1"/>
  <c r="AT20" i="24" s="1"/>
  <c r="K60" i="24" s="1"/>
  <c r="J56" i="24"/>
  <c r="AF16" i="24"/>
  <c r="M56" i="24" s="1"/>
  <c r="AN15" i="24"/>
  <c r="AO15" i="24" s="1"/>
  <c r="AU15" i="24" s="1"/>
  <c r="L55" i="24" s="1"/>
  <c r="AK20" i="24"/>
  <c r="C80" i="24"/>
  <c r="AP40" i="24"/>
  <c r="D80" i="24" s="1"/>
  <c r="AQ40" i="24"/>
  <c r="E80" i="24" s="1"/>
  <c r="AJ39" i="24"/>
  <c r="AK39" i="24" s="1"/>
  <c r="Y40" i="24"/>
  <c r="AC40" i="24" s="1"/>
  <c r="AK17" i="24"/>
  <c r="AM21" i="24"/>
  <c r="AM15" i="24"/>
  <c r="AR15" i="24" s="1"/>
  <c r="G55" i="24" s="1"/>
  <c r="AK8" i="24"/>
  <c r="AK9" i="24"/>
  <c r="AK12" i="24"/>
  <c r="AK13" i="24"/>
  <c r="C78" i="24"/>
  <c r="AJ37" i="24"/>
  <c r="AK37" i="24" s="1"/>
  <c r="AP37" i="24" s="1"/>
  <c r="D77" i="24" s="1"/>
  <c r="Y41" i="24"/>
  <c r="AC41" i="24" s="1"/>
  <c r="Y37" i="24"/>
  <c r="AC37" i="24" s="1"/>
  <c r="Y35" i="24"/>
  <c r="AC35" i="24" s="1"/>
  <c r="Y38" i="24"/>
  <c r="AC38" i="24" s="1"/>
  <c r="AK16" i="24"/>
  <c r="AO21" i="24"/>
  <c r="AT21" i="24" s="1"/>
  <c r="K61" i="24" s="1"/>
  <c r="AK38" i="24"/>
  <c r="AP38" i="24" s="1"/>
  <c r="D78" i="24" s="1"/>
  <c r="AM20" i="24"/>
  <c r="AS20" i="24" s="1"/>
  <c r="H60" i="24" s="1"/>
  <c r="C54" i="23"/>
  <c r="AJ13" i="23"/>
  <c r="C52" i="23"/>
  <c r="AJ11" i="23"/>
  <c r="C50" i="23"/>
  <c r="AJ9" i="23"/>
  <c r="C48" i="23"/>
  <c r="AJ7" i="23"/>
  <c r="AP24" i="23"/>
  <c r="D64" i="23" s="1"/>
  <c r="AQ24" i="23"/>
  <c r="E64" i="23" s="1"/>
  <c r="C64" i="23"/>
  <c r="AJ23" i="23"/>
  <c r="AK23" i="23" s="1"/>
  <c r="AQ23" i="23" s="1"/>
  <c r="E63" i="23" s="1"/>
  <c r="AA24" i="23"/>
  <c r="AE24" i="23" s="1"/>
  <c r="AA7" i="23"/>
  <c r="AE7" i="23" s="1"/>
  <c r="AA8" i="23"/>
  <c r="AE8" i="23" s="1"/>
  <c r="AA9" i="23"/>
  <c r="AE9" i="23" s="1"/>
  <c r="AA10" i="23"/>
  <c r="AE10" i="23" s="1"/>
  <c r="AA12" i="23"/>
  <c r="AE12" i="23" s="1"/>
  <c r="AA11" i="23"/>
  <c r="AE11" i="23" s="1"/>
  <c r="AA14" i="23"/>
  <c r="AE14" i="23" s="1"/>
  <c r="AA13" i="23"/>
  <c r="AE13" i="23" s="1"/>
  <c r="AA15" i="23"/>
  <c r="AE15" i="23" s="1"/>
  <c r="AA17" i="23"/>
  <c r="AE17" i="23" s="1"/>
  <c r="AA16" i="23"/>
  <c r="AE16" i="23" s="1"/>
  <c r="AA20" i="23"/>
  <c r="AE20" i="23" s="1"/>
  <c r="F60" i="23"/>
  <c r="AD20" i="23"/>
  <c r="I60" i="23" s="1"/>
  <c r="AL19" i="23"/>
  <c r="F76" i="23"/>
  <c r="AD36" i="23"/>
  <c r="I76" i="23" s="1"/>
  <c r="AL35" i="23"/>
  <c r="F56" i="23"/>
  <c r="AD16" i="23"/>
  <c r="I56" i="23" s="1"/>
  <c r="AL15" i="23"/>
  <c r="F62" i="23"/>
  <c r="AD22" i="23"/>
  <c r="I62" i="23" s="1"/>
  <c r="AL21" i="23"/>
  <c r="C59" i="23"/>
  <c r="AJ18" i="23"/>
  <c r="C79" i="23"/>
  <c r="AJ38" i="23"/>
  <c r="C75" i="23"/>
  <c r="AJ34" i="23"/>
  <c r="F81" i="23"/>
  <c r="AD41" i="23"/>
  <c r="I81" i="23" s="1"/>
  <c r="AL40" i="23"/>
  <c r="J74" i="23"/>
  <c r="AF34" i="23"/>
  <c r="M74" i="23" s="1"/>
  <c r="AN33" i="23"/>
  <c r="J80" i="23"/>
  <c r="AF40" i="23"/>
  <c r="M80" i="23" s="1"/>
  <c r="AN39" i="23"/>
  <c r="C74" i="23"/>
  <c r="AJ33" i="23"/>
  <c r="C57" i="23"/>
  <c r="AJ16" i="23"/>
  <c r="C61" i="23"/>
  <c r="AJ20" i="23"/>
  <c r="AA23" i="23"/>
  <c r="AE23" i="23" s="1"/>
  <c r="AA18" i="23"/>
  <c r="AE18" i="23" s="1"/>
  <c r="Y39" i="23"/>
  <c r="AC39" i="23" s="1"/>
  <c r="AA22" i="23"/>
  <c r="AE22" i="23" s="1"/>
  <c r="C70" i="23"/>
  <c r="AJ29" i="23"/>
  <c r="C68" i="23"/>
  <c r="AJ27" i="23"/>
  <c r="C66" i="23"/>
  <c r="AJ25" i="23"/>
  <c r="C82" i="23"/>
  <c r="AP42" i="23"/>
  <c r="D82" i="23" s="1"/>
  <c r="AQ42" i="23"/>
  <c r="E82" i="23" s="1"/>
  <c r="AJ41" i="23"/>
  <c r="AK41" i="23" s="1"/>
  <c r="AQ41" i="23" s="1"/>
  <c r="E81" i="23" s="1"/>
  <c r="AA42" i="23"/>
  <c r="AE42" i="23" s="1"/>
  <c r="AA25" i="23"/>
  <c r="AE25" i="23" s="1"/>
  <c r="AA26" i="23"/>
  <c r="AE26" i="23" s="1"/>
  <c r="AA28" i="23"/>
  <c r="AE28" i="23" s="1"/>
  <c r="AA27" i="23"/>
  <c r="AE27" i="23" s="1"/>
  <c r="AA29" i="23"/>
  <c r="AE29" i="23" s="1"/>
  <c r="AA30" i="23"/>
  <c r="AE30" i="23" s="1"/>
  <c r="AA31" i="23"/>
  <c r="AE31" i="23" s="1"/>
  <c r="AA32" i="23"/>
  <c r="AE32" i="23" s="1"/>
  <c r="AA33" i="23"/>
  <c r="AE33" i="23" s="1"/>
  <c r="Y33" i="23"/>
  <c r="AC33" i="23" s="1"/>
  <c r="AK31" i="23"/>
  <c r="AQ31" i="23" s="1"/>
  <c r="E71" i="23" s="1"/>
  <c r="AA21" i="23"/>
  <c r="AE21" i="23" s="1"/>
  <c r="C53" i="23"/>
  <c r="AJ12" i="23"/>
  <c r="C51" i="23"/>
  <c r="AJ10" i="23"/>
  <c r="C49" i="23"/>
  <c r="AJ8" i="23"/>
  <c r="C47" i="23"/>
  <c r="Y24" i="23"/>
  <c r="AC24" i="23" s="1"/>
  <c r="Y7" i="23"/>
  <c r="AC7" i="23" s="1"/>
  <c r="Y8" i="23"/>
  <c r="AC8" i="23" s="1"/>
  <c r="Y9" i="23"/>
  <c r="AC9" i="23" s="1"/>
  <c r="Y10" i="23"/>
  <c r="AC10" i="23" s="1"/>
  <c r="Y12" i="23"/>
  <c r="AC12" i="23" s="1"/>
  <c r="Y11" i="23"/>
  <c r="AC11" i="23" s="1"/>
  <c r="Y13" i="23"/>
  <c r="AC13" i="23" s="1"/>
  <c r="Y14" i="23"/>
  <c r="AC14" i="23" s="1"/>
  <c r="Y15" i="23"/>
  <c r="AC15" i="23" s="1"/>
  <c r="AA19" i="23"/>
  <c r="AE19" i="23" s="1"/>
  <c r="Y19" i="23"/>
  <c r="AC19" i="23" s="1"/>
  <c r="Y35" i="23"/>
  <c r="AC35" i="23" s="1"/>
  <c r="C62" i="23"/>
  <c r="AJ21" i="23"/>
  <c r="Y17" i="23"/>
  <c r="AC17" i="23" s="1"/>
  <c r="C56" i="23"/>
  <c r="AJ15" i="23"/>
  <c r="C73" i="23"/>
  <c r="AJ32" i="23"/>
  <c r="C77" i="23"/>
  <c r="AJ36" i="23"/>
  <c r="C81" i="23"/>
  <c r="AP41" i="23"/>
  <c r="D81" i="23" s="1"/>
  <c r="AJ40" i="23"/>
  <c r="AA41" i="23"/>
  <c r="AE41" i="23" s="1"/>
  <c r="AA39" i="23"/>
  <c r="AE39" i="23" s="1"/>
  <c r="AA36" i="23"/>
  <c r="AE36" i="23" s="1"/>
  <c r="AA37" i="23"/>
  <c r="AE37" i="23" s="1"/>
  <c r="AA38" i="23"/>
  <c r="AE38" i="23" s="1"/>
  <c r="AA35" i="23"/>
  <c r="AE35" i="23" s="1"/>
  <c r="C80" i="23"/>
  <c r="AJ39" i="23"/>
  <c r="C76" i="23"/>
  <c r="AJ35" i="23"/>
  <c r="C55" i="23"/>
  <c r="AJ14" i="23"/>
  <c r="Y23" i="23"/>
  <c r="AC23" i="23" s="1"/>
  <c r="Y21" i="23"/>
  <c r="AC21" i="23" s="1"/>
  <c r="Y18" i="23"/>
  <c r="AC18" i="23" s="1"/>
  <c r="C63" i="23"/>
  <c r="AP23" i="23"/>
  <c r="D63" i="23" s="1"/>
  <c r="AJ22" i="23"/>
  <c r="AK22" i="23" s="1"/>
  <c r="AQ22" i="23" s="1"/>
  <c r="E62" i="23" s="1"/>
  <c r="Y38" i="23"/>
  <c r="AC38" i="23" s="1"/>
  <c r="AK19" i="23"/>
  <c r="AP19" i="23" s="1"/>
  <c r="D59" i="23" s="1"/>
  <c r="C71" i="23"/>
  <c r="AP31" i="23"/>
  <c r="D71" i="23" s="1"/>
  <c r="AJ30" i="23"/>
  <c r="C69" i="23"/>
  <c r="AJ28" i="23"/>
  <c r="C67" i="23"/>
  <c r="AJ26" i="23"/>
  <c r="C65" i="23"/>
  <c r="Y42" i="23"/>
  <c r="AC42" i="23" s="1"/>
  <c r="Y25" i="23"/>
  <c r="AC25" i="23" s="1"/>
  <c r="Y26" i="23"/>
  <c r="AC26" i="23" s="1"/>
  <c r="Y28" i="23"/>
  <c r="AC28" i="23" s="1"/>
  <c r="Y27" i="23"/>
  <c r="AC27" i="23" s="1"/>
  <c r="Y29" i="23"/>
  <c r="AC29" i="23" s="1"/>
  <c r="Y30" i="23"/>
  <c r="AC30" i="23" s="1"/>
  <c r="Y32" i="23"/>
  <c r="AC32" i="23" s="1"/>
  <c r="Y31" i="23"/>
  <c r="AC31" i="23" s="1"/>
  <c r="Y34" i="23"/>
  <c r="AC34" i="23" s="1"/>
  <c r="Y37" i="23"/>
  <c r="AC37" i="23" s="1"/>
  <c r="Y40" i="23"/>
  <c r="AC40" i="23" s="1"/>
  <c r="C61" i="22"/>
  <c r="AJ20" i="22"/>
  <c r="C57" i="22"/>
  <c r="AJ16" i="22"/>
  <c r="C75" i="22"/>
  <c r="AJ34" i="22"/>
  <c r="C62" i="22"/>
  <c r="AJ21" i="22"/>
  <c r="W42" i="22"/>
  <c r="AB42" i="22" s="1"/>
  <c r="AN42" i="22"/>
  <c r="AL42" i="22"/>
  <c r="Z42" i="22"/>
  <c r="X42" i="22"/>
  <c r="W25" i="22"/>
  <c r="AB25" i="22" s="1"/>
  <c r="W26" i="22"/>
  <c r="AB26" i="22" s="1"/>
  <c r="W27" i="22"/>
  <c r="AB27" i="22" s="1"/>
  <c r="W28" i="22"/>
  <c r="AB28" i="22" s="1"/>
  <c r="W32" i="22"/>
  <c r="AB32" i="22" s="1"/>
  <c r="W31" i="22"/>
  <c r="AB31" i="22" s="1"/>
  <c r="W30" i="22"/>
  <c r="AB30" i="22" s="1"/>
  <c r="W29" i="22"/>
  <c r="AB29" i="22" s="1"/>
  <c r="W33" i="22"/>
  <c r="AB33" i="22" s="1"/>
  <c r="W36" i="22"/>
  <c r="AB36" i="22" s="1"/>
  <c r="C55" i="22"/>
  <c r="AJ14" i="22"/>
  <c r="W34" i="22"/>
  <c r="AB34" i="22" s="1"/>
  <c r="W23" i="22"/>
  <c r="AB23" i="22" s="1"/>
  <c r="Z23" i="22"/>
  <c r="X23" i="22"/>
  <c r="W20" i="22"/>
  <c r="AB20" i="22" s="1"/>
  <c r="W19" i="22"/>
  <c r="AB19" i="22" s="1"/>
  <c r="C56" i="22"/>
  <c r="AJ15" i="22"/>
  <c r="W41" i="22"/>
  <c r="AB41" i="22" s="1"/>
  <c r="Z41" i="22"/>
  <c r="X41" i="22"/>
  <c r="Y36" i="22" s="1"/>
  <c r="AC36" i="22" s="1"/>
  <c r="W38" i="22"/>
  <c r="AB38" i="22" s="1"/>
  <c r="Y40" i="22"/>
  <c r="AC40" i="22" s="1"/>
  <c r="W40" i="22"/>
  <c r="AB40" i="22" s="1"/>
  <c r="Y35" i="22"/>
  <c r="AC35" i="22" s="1"/>
  <c r="Y39" i="22"/>
  <c r="AC39" i="22" s="1"/>
  <c r="W37" i="22"/>
  <c r="AB37" i="22" s="1"/>
  <c r="W24" i="22"/>
  <c r="AB24" i="22" s="1"/>
  <c r="AN24" i="22"/>
  <c r="AL24" i="22"/>
  <c r="Z24" i="22"/>
  <c r="AA22" i="22" s="1"/>
  <c r="AE22" i="22" s="1"/>
  <c r="X24" i="22"/>
  <c r="W7" i="22"/>
  <c r="AB7" i="22" s="1"/>
  <c r="W8" i="22"/>
  <c r="AB8" i="22" s="1"/>
  <c r="W9" i="22"/>
  <c r="AB9" i="22" s="1"/>
  <c r="W10" i="22"/>
  <c r="AB10" i="22" s="1"/>
  <c r="W12" i="22"/>
  <c r="AB12" i="22" s="1"/>
  <c r="W11" i="22"/>
  <c r="AB11" i="22" s="1"/>
  <c r="W18" i="22"/>
  <c r="AB18" i="22" s="1"/>
  <c r="W13" i="22"/>
  <c r="AB13" i="22" s="1"/>
  <c r="W14" i="22"/>
  <c r="AB14" i="22" s="1"/>
  <c r="W39" i="22"/>
  <c r="AB39" i="22" s="1"/>
  <c r="U22" i="21"/>
  <c r="V21" i="21"/>
  <c r="V40" i="21"/>
  <c r="U41" i="21"/>
  <c r="Z20" i="21"/>
  <c r="X20" i="21"/>
  <c r="Z39" i="21"/>
  <c r="X39" i="21"/>
  <c r="V38" i="20"/>
  <c r="U39" i="20"/>
  <c r="V20" i="20"/>
  <c r="U21" i="20"/>
  <c r="Z37" i="20"/>
  <c r="X37" i="20"/>
  <c r="Z19" i="20"/>
  <c r="X19" i="20"/>
  <c r="AT21" i="26" l="1"/>
  <c r="K61" i="26" s="1"/>
  <c r="AU21" i="26"/>
  <c r="L61" i="26" s="1"/>
  <c r="AU9" i="26"/>
  <c r="L49" i="26" s="1"/>
  <c r="AT9" i="26"/>
  <c r="K49" i="26" s="1"/>
  <c r="AR11" i="26"/>
  <c r="G51" i="26" s="1"/>
  <c r="AS11" i="26"/>
  <c r="H51" i="26" s="1"/>
  <c r="AT17" i="26"/>
  <c r="K57" i="26" s="1"/>
  <c r="AU17" i="26"/>
  <c r="L57" i="26" s="1"/>
  <c r="AT8" i="26"/>
  <c r="K48" i="26" s="1"/>
  <c r="AU8" i="26"/>
  <c r="L48" i="26" s="1"/>
  <c r="AU22" i="26"/>
  <c r="L62" i="26" s="1"/>
  <c r="AT22" i="26"/>
  <c r="K62" i="26" s="1"/>
  <c r="AS12" i="26"/>
  <c r="H52" i="26" s="1"/>
  <c r="AR12" i="26"/>
  <c r="G52" i="26" s="1"/>
  <c r="AR19" i="26"/>
  <c r="G59" i="26" s="1"/>
  <c r="AS19" i="26"/>
  <c r="H59" i="26" s="1"/>
  <c r="AS20" i="26"/>
  <c r="H60" i="26" s="1"/>
  <c r="AR20" i="26"/>
  <c r="G60" i="26" s="1"/>
  <c r="AT16" i="26"/>
  <c r="K56" i="26" s="1"/>
  <c r="AU16" i="26"/>
  <c r="L56" i="26" s="1"/>
  <c r="AS15" i="26"/>
  <c r="H55" i="26" s="1"/>
  <c r="AR15" i="26"/>
  <c r="G55" i="26" s="1"/>
  <c r="AU18" i="26"/>
  <c r="L58" i="26" s="1"/>
  <c r="AT18" i="26"/>
  <c r="K58" i="26" s="1"/>
  <c r="AU10" i="26"/>
  <c r="L50" i="26" s="1"/>
  <c r="AT10" i="26"/>
  <c r="K50" i="26" s="1"/>
  <c r="AS18" i="26"/>
  <c r="H58" i="26" s="1"/>
  <c r="AR18" i="26"/>
  <c r="G58" i="26" s="1"/>
  <c r="AR17" i="26"/>
  <c r="G57" i="26" s="1"/>
  <c r="AS17" i="26"/>
  <c r="H57" i="26" s="1"/>
  <c r="AT12" i="26"/>
  <c r="K52" i="26" s="1"/>
  <c r="AU12" i="26"/>
  <c r="L52" i="26" s="1"/>
  <c r="AT15" i="26"/>
  <c r="K55" i="26" s="1"/>
  <c r="AU15" i="26"/>
  <c r="L55" i="26" s="1"/>
  <c r="AS8" i="26"/>
  <c r="H48" i="26" s="1"/>
  <c r="AR8" i="26"/>
  <c r="G48" i="26" s="1"/>
  <c r="AT14" i="26"/>
  <c r="K54" i="26" s="1"/>
  <c r="AU14" i="26"/>
  <c r="L54" i="26" s="1"/>
  <c r="AR13" i="26"/>
  <c r="G53" i="26" s="1"/>
  <c r="AS13" i="26"/>
  <c r="H53" i="26" s="1"/>
  <c r="AT19" i="26"/>
  <c r="K59" i="26" s="1"/>
  <c r="AU19" i="26"/>
  <c r="L59" i="26" s="1"/>
  <c r="AR7" i="26"/>
  <c r="G47" i="26" s="1"/>
  <c r="AS7" i="26"/>
  <c r="H47" i="26" s="1"/>
  <c r="AS14" i="26"/>
  <c r="H54" i="26" s="1"/>
  <c r="AR14" i="26"/>
  <c r="G54" i="26" s="1"/>
  <c r="AR16" i="26"/>
  <c r="G56" i="26" s="1"/>
  <c r="AS16" i="26"/>
  <c r="H56" i="26" s="1"/>
  <c r="AT11" i="26"/>
  <c r="K51" i="26" s="1"/>
  <c r="AU11" i="26"/>
  <c r="L51" i="26" s="1"/>
  <c r="AR21" i="26"/>
  <c r="G61" i="26" s="1"/>
  <c r="AS21" i="26"/>
  <c r="H61" i="26" s="1"/>
  <c r="AS9" i="26"/>
  <c r="H49" i="26" s="1"/>
  <c r="AR9" i="26"/>
  <c r="G49" i="26" s="1"/>
  <c r="AU13" i="26"/>
  <c r="L53" i="26" s="1"/>
  <c r="AT13" i="26"/>
  <c r="K53" i="26" s="1"/>
  <c r="AT7" i="26"/>
  <c r="K47" i="26" s="1"/>
  <c r="AU7" i="26"/>
  <c r="L47" i="26" s="1"/>
  <c r="AR10" i="26"/>
  <c r="G50" i="26" s="1"/>
  <c r="AS10" i="26"/>
  <c r="H50" i="26" s="1"/>
  <c r="AU17" i="25"/>
  <c r="L57" i="25" s="1"/>
  <c r="AT17" i="25"/>
  <c r="K57" i="25" s="1"/>
  <c r="AS34" i="25"/>
  <c r="H74" i="25" s="1"/>
  <c r="AR34" i="25"/>
  <c r="G74" i="25" s="1"/>
  <c r="AU32" i="25"/>
  <c r="L72" i="25" s="1"/>
  <c r="AT32" i="25"/>
  <c r="K72" i="25" s="1"/>
  <c r="AR17" i="25"/>
  <c r="G57" i="25" s="1"/>
  <c r="AS17" i="25"/>
  <c r="H57" i="25" s="1"/>
  <c r="AR9" i="25"/>
  <c r="G49" i="25" s="1"/>
  <c r="AS9" i="25"/>
  <c r="H49" i="25" s="1"/>
  <c r="AS26" i="25"/>
  <c r="H66" i="25" s="1"/>
  <c r="AR26" i="25"/>
  <c r="G66" i="25" s="1"/>
  <c r="AS29" i="25"/>
  <c r="H69" i="25" s="1"/>
  <c r="AR29" i="25"/>
  <c r="G69" i="25" s="1"/>
  <c r="AU14" i="25"/>
  <c r="L54" i="25" s="1"/>
  <c r="AT14" i="25"/>
  <c r="K54" i="25" s="1"/>
  <c r="AT9" i="25"/>
  <c r="K49" i="25" s="1"/>
  <c r="AU9" i="25"/>
  <c r="L49" i="25" s="1"/>
  <c r="AR36" i="25"/>
  <c r="G76" i="25" s="1"/>
  <c r="AS36" i="25"/>
  <c r="H76" i="25" s="1"/>
  <c r="AT35" i="25"/>
  <c r="K75" i="25" s="1"/>
  <c r="AU35" i="25"/>
  <c r="L75" i="25" s="1"/>
  <c r="AS33" i="25"/>
  <c r="H73" i="25" s="1"/>
  <c r="AR33" i="25"/>
  <c r="G73" i="25" s="1"/>
  <c r="AU27" i="25"/>
  <c r="L67" i="25" s="1"/>
  <c r="AT27" i="25"/>
  <c r="K67" i="25" s="1"/>
  <c r="AS10" i="25"/>
  <c r="H50" i="25" s="1"/>
  <c r="AR10" i="25"/>
  <c r="G50" i="25" s="1"/>
  <c r="AT8" i="25"/>
  <c r="K48" i="25" s="1"/>
  <c r="AU8" i="25"/>
  <c r="L48" i="25" s="1"/>
  <c r="AS38" i="25"/>
  <c r="H78" i="25" s="1"/>
  <c r="AR38" i="25"/>
  <c r="G78" i="25" s="1"/>
  <c r="AT39" i="25"/>
  <c r="K79" i="25" s="1"/>
  <c r="AU39" i="25"/>
  <c r="L79" i="25" s="1"/>
  <c r="AT33" i="25"/>
  <c r="K73" i="25" s="1"/>
  <c r="AU33" i="25"/>
  <c r="L73" i="25" s="1"/>
  <c r="AU28" i="25"/>
  <c r="L68" i="25" s="1"/>
  <c r="AT28" i="25"/>
  <c r="K68" i="25" s="1"/>
  <c r="AR8" i="25"/>
  <c r="G48" i="25" s="1"/>
  <c r="AS8" i="25"/>
  <c r="H48" i="25" s="1"/>
  <c r="AU21" i="25"/>
  <c r="L61" i="25" s="1"/>
  <c r="AT21" i="25"/>
  <c r="K61" i="25" s="1"/>
  <c r="AS32" i="25"/>
  <c r="H72" i="25" s="1"/>
  <c r="AR32" i="25"/>
  <c r="G72" i="25" s="1"/>
  <c r="AS28" i="25"/>
  <c r="H68" i="25" s="1"/>
  <c r="AR28" i="25"/>
  <c r="G68" i="25" s="1"/>
  <c r="AU7" i="25"/>
  <c r="L47" i="25" s="1"/>
  <c r="AT7" i="25"/>
  <c r="K47" i="25" s="1"/>
  <c r="AS35" i="25"/>
  <c r="H75" i="25" s="1"/>
  <c r="AR35" i="25"/>
  <c r="G75" i="25" s="1"/>
  <c r="AS31" i="25"/>
  <c r="H71" i="25" s="1"/>
  <c r="AR31" i="25"/>
  <c r="G71" i="25" s="1"/>
  <c r="AU10" i="25"/>
  <c r="L50" i="25" s="1"/>
  <c r="AT10" i="25"/>
  <c r="K50" i="25" s="1"/>
  <c r="AU16" i="25"/>
  <c r="L56" i="25" s="1"/>
  <c r="AT16" i="25"/>
  <c r="K56" i="25" s="1"/>
  <c r="AR15" i="25"/>
  <c r="G55" i="25" s="1"/>
  <c r="AS15" i="25"/>
  <c r="H55" i="25" s="1"/>
  <c r="AU30" i="25"/>
  <c r="L70" i="25" s="1"/>
  <c r="AT30" i="25"/>
  <c r="K70" i="25" s="1"/>
  <c r="AU26" i="25"/>
  <c r="L66" i="25" s="1"/>
  <c r="AT26" i="25"/>
  <c r="K66" i="25" s="1"/>
  <c r="AR12" i="25"/>
  <c r="G52" i="25" s="1"/>
  <c r="AS12" i="25"/>
  <c r="H52" i="25" s="1"/>
  <c r="AS21" i="25"/>
  <c r="H61" i="25" s="1"/>
  <c r="AR21" i="25"/>
  <c r="G61" i="25" s="1"/>
  <c r="AR19" i="25"/>
  <c r="G59" i="25" s="1"/>
  <c r="AS19" i="25"/>
  <c r="H59" i="25" s="1"/>
  <c r="AS25" i="25"/>
  <c r="H65" i="25" s="1"/>
  <c r="AR25" i="25"/>
  <c r="G65" i="25" s="1"/>
  <c r="AT13" i="25"/>
  <c r="K53" i="25" s="1"/>
  <c r="AU13" i="25"/>
  <c r="L53" i="25" s="1"/>
  <c r="AR39" i="25"/>
  <c r="G79" i="25" s="1"/>
  <c r="AS39" i="25"/>
  <c r="H79" i="25" s="1"/>
  <c r="AU15" i="25"/>
  <c r="L55" i="25" s="1"/>
  <c r="AT15" i="25"/>
  <c r="K55" i="25" s="1"/>
  <c r="AT40" i="25"/>
  <c r="K80" i="25" s="1"/>
  <c r="AU40" i="25"/>
  <c r="L80" i="25" s="1"/>
  <c r="AU31" i="25"/>
  <c r="L71" i="25" s="1"/>
  <c r="AT31" i="25"/>
  <c r="K71" i="25" s="1"/>
  <c r="AS13" i="25"/>
  <c r="H53" i="25" s="1"/>
  <c r="AR13" i="25"/>
  <c r="G53" i="25" s="1"/>
  <c r="AS27" i="25"/>
  <c r="H67" i="25" s="1"/>
  <c r="AR27" i="25"/>
  <c r="G67" i="25" s="1"/>
  <c r="AT12" i="25"/>
  <c r="K52" i="25" s="1"/>
  <c r="AU12" i="25"/>
  <c r="L52" i="25" s="1"/>
  <c r="AU19" i="25"/>
  <c r="L59" i="25" s="1"/>
  <c r="AT19" i="25"/>
  <c r="K59" i="25" s="1"/>
  <c r="AT20" i="25"/>
  <c r="K60" i="25" s="1"/>
  <c r="AU20" i="25"/>
  <c r="L60" i="25" s="1"/>
  <c r="AU37" i="25"/>
  <c r="L77" i="25" s="1"/>
  <c r="AT37" i="25"/>
  <c r="K77" i="25" s="1"/>
  <c r="AT34" i="25"/>
  <c r="K74" i="25" s="1"/>
  <c r="AU34" i="25"/>
  <c r="L74" i="25" s="1"/>
  <c r="AS14" i="25"/>
  <c r="H54" i="25" s="1"/>
  <c r="AR14" i="25"/>
  <c r="G54" i="25" s="1"/>
  <c r="AS22" i="25"/>
  <c r="H62" i="25" s="1"/>
  <c r="AR22" i="25"/>
  <c r="G62" i="25" s="1"/>
  <c r="AS18" i="25"/>
  <c r="H58" i="25" s="1"/>
  <c r="AR18" i="25"/>
  <c r="G58" i="25" s="1"/>
  <c r="AS30" i="25"/>
  <c r="H70" i="25" s="1"/>
  <c r="AR30" i="25"/>
  <c r="G70" i="25" s="1"/>
  <c r="AU11" i="25"/>
  <c r="L51" i="25" s="1"/>
  <c r="AT11" i="25"/>
  <c r="K51" i="25" s="1"/>
  <c r="AT38" i="25"/>
  <c r="K78" i="25" s="1"/>
  <c r="AU38" i="25"/>
  <c r="L78" i="25" s="1"/>
  <c r="AS16" i="25"/>
  <c r="H56" i="25" s="1"/>
  <c r="AR16" i="25"/>
  <c r="G56" i="25" s="1"/>
  <c r="F78" i="24"/>
  <c r="AD38" i="24"/>
  <c r="I78" i="24" s="1"/>
  <c r="AL37" i="24"/>
  <c r="F77" i="24"/>
  <c r="AD37" i="24"/>
  <c r="I77" i="24" s="1"/>
  <c r="AL36" i="24"/>
  <c r="AP13" i="24"/>
  <c r="D53" i="24" s="1"/>
  <c r="AQ13" i="24"/>
  <c r="E53" i="24" s="1"/>
  <c r="AP9" i="24"/>
  <c r="D49" i="24" s="1"/>
  <c r="AQ9" i="24"/>
  <c r="E49" i="24" s="1"/>
  <c r="AP17" i="24"/>
  <c r="D57" i="24" s="1"/>
  <c r="AQ17" i="24"/>
  <c r="E57" i="24" s="1"/>
  <c r="AP39" i="24"/>
  <c r="D79" i="24" s="1"/>
  <c r="AQ39" i="24"/>
  <c r="E79" i="24" s="1"/>
  <c r="AP20" i="24"/>
  <c r="D60" i="24" s="1"/>
  <c r="AQ20" i="24"/>
  <c r="E60" i="24" s="1"/>
  <c r="AU21" i="24"/>
  <c r="L61" i="24" s="1"/>
  <c r="AP21" i="24"/>
  <c r="D61" i="24" s="1"/>
  <c r="AQ21" i="24"/>
  <c r="E61" i="24" s="1"/>
  <c r="AQ37" i="24"/>
  <c r="E77" i="24" s="1"/>
  <c r="AK26" i="24"/>
  <c r="AK27" i="24"/>
  <c r="AK30" i="24"/>
  <c r="AM9" i="24"/>
  <c r="AM12" i="24"/>
  <c r="AS13" i="24"/>
  <c r="H53" i="24" s="1"/>
  <c r="AO7" i="24"/>
  <c r="AO11" i="24"/>
  <c r="AM16" i="24"/>
  <c r="AR18" i="24"/>
  <c r="G58" i="24" s="1"/>
  <c r="AQ19" i="24"/>
  <c r="E59" i="24" s="1"/>
  <c r="AP19" i="24"/>
  <c r="D59" i="24" s="1"/>
  <c r="AM22" i="24"/>
  <c r="J74" i="24"/>
  <c r="AF34" i="24"/>
  <c r="M74" i="24" s="1"/>
  <c r="AN33" i="24"/>
  <c r="J76" i="24"/>
  <c r="AF36" i="24"/>
  <c r="M76" i="24" s="1"/>
  <c r="AN35" i="24"/>
  <c r="AF41" i="24"/>
  <c r="M81" i="24" s="1"/>
  <c r="J81" i="24"/>
  <c r="AN40" i="24"/>
  <c r="AO22" i="24"/>
  <c r="AU23" i="24"/>
  <c r="L63" i="24" s="1"/>
  <c r="AO18" i="24"/>
  <c r="AO19" i="24"/>
  <c r="F74" i="24"/>
  <c r="AD34" i="24"/>
  <c r="I74" i="24" s="1"/>
  <c r="AL33" i="24"/>
  <c r="F71" i="24"/>
  <c r="AD31" i="24"/>
  <c r="I71" i="24" s="1"/>
  <c r="AL30" i="24"/>
  <c r="F69" i="24"/>
  <c r="AD29" i="24"/>
  <c r="I69" i="24" s="1"/>
  <c r="AL28" i="24"/>
  <c r="F70" i="24"/>
  <c r="AD30" i="24"/>
  <c r="I70" i="24" s="1"/>
  <c r="AL29" i="24"/>
  <c r="F65" i="24"/>
  <c r="AD25" i="24"/>
  <c r="I65" i="24" s="1"/>
  <c r="F82" i="24"/>
  <c r="AS42" i="24"/>
  <c r="H82" i="24" s="1"/>
  <c r="AR42" i="24"/>
  <c r="G82" i="24" s="1"/>
  <c r="AD42" i="24"/>
  <c r="I82" i="24" s="1"/>
  <c r="AL41" i="24"/>
  <c r="AM41" i="24" s="1"/>
  <c r="J73" i="24"/>
  <c r="AF33" i="24"/>
  <c r="M73" i="24" s="1"/>
  <c r="AN32" i="24"/>
  <c r="J71" i="24"/>
  <c r="AF31" i="24"/>
  <c r="M71" i="24" s="1"/>
  <c r="AN30" i="24"/>
  <c r="J68" i="24"/>
  <c r="AF28" i="24"/>
  <c r="M68" i="24" s="1"/>
  <c r="AN27" i="24"/>
  <c r="J66" i="24"/>
  <c r="AF26" i="24"/>
  <c r="M66" i="24" s="1"/>
  <c r="AN25" i="24"/>
  <c r="J82" i="24"/>
  <c r="AU42" i="24"/>
  <c r="L82" i="24" s="1"/>
  <c r="AF42" i="24"/>
  <c r="M82" i="24" s="1"/>
  <c r="AT42" i="24"/>
  <c r="K82" i="24" s="1"/>
  <c r="AN41" i="24"/>
  <c r="AO41" i="24" s="1"/>
  <c r="AU41" i="24" s="1"/>
  <c r="L81" i="24" s="1"/>
  <c r="AP10" i="24"/>
  <c r="D50" i="24" s="1"/>
  <c r="AQ10" i="24"/>
  <c r="E50" i="24" s="1"/>
  <c r="AP7" i="24"/>
  <c r="D47" i="24" s="1"/>
  <c r="AQ7" i="24"/>
  <c r="E47" i="24" s="1"/>
  <c r="AS7" i="24"/>
  <c r="H47" i="24" s="1"/>
  <c r="AM8" i="24"/>
  <c r="AM14" i="24"/>
  <c r="AS15" i="24"/>
  <c r="H55" i="24" s="1"/>
  <c r="AO10" i="24"/>
  <c r="AT15" i="24"/>
  <c r="K55" i="24" s="1"/>
  <c r="AO12" i="24"/>
  <c r="AK35" i="24"/>
  <c r="AP18" i="24"/>
  <c r="D58" i="24" s="1"/>
  <c r="AQ18" i="24"/>
  <c r="E58" i="24" s="1"/>
  <c r="AR20" i="24"/>
  <c r="G60" i="24" s="1"/>
  <c r="AQ16" i="24"/>
  <c r="E56" i="24" s="1"/>
  <c r="AP16" i="24"/>
  <c r="D56" i="24" s="1"/>
  <c r="F75" i="24"/>
  <c r="AD35" i="24"/>
  <c r="I75" i="24" s="1"/>
  <c r="AL34" i="24"/>
  <c r="F81" i="24"/>
  <c r="AR41" i="24"/>
  <c r="G81" i="24" s="1"/>
  <c r="AS41" i="24"/>
  <c r="H81" i="24" s="1"/>
  <c r="AD41" i="24"/>
  <c r="I81" i="24" s="1"/>
  <c r="AL40" i="24"/>
  <c r="AM40" i="24" s="1"/>
  <c r="AR40" i="24" s="1"/>
  <c r="G80" i="24" s="1"/>
  <c r="AQ38" i="24"/>
  <c r="E78" i="24" s="1"/>
  <c r="AQ12" i="24"/>
  <c r="E52" i="24" s="1"/>
  <c r="AP12" i="24"/>
  <c r="D52" i="24" s="1"/>
  <c r="AQ8" i="24"/>
  <c r="E48" i="24" s="1"/>
  <c r="AP8" i="24"/>
  <c r="D48" i="24" s="1"/>
  <c r="AR21" i="24"/>
  <c r="G61" i="24" s="1"/>
  <c r="AS21" i="24"/>
  <c r="H61" i="24" s="1"/>
  <c r="F80" i="24"/>
  <c r="AD40" i="24"/>
  <c r="I80" i="24" s="1"/>
  <c r="AL39" i="24"/>
  <c r="AM39" i="24" s="1"/>
  <c r="AK36" i="24"/>
  <c r="AO9" i="24"/>
  <c r="AO13" i="24"/>
  <c r="AM17" i="24"/>
  <c r="AK33" i="24"/>
  <c r="J78" i="24"/>
  <c r="AF38" i="24"/>
  <c r="M78" i="24" s="1"/>
  <c r="AN37" i="24"/>
  <c r="AO37" i="24" s="1"/>
  <c r="AS23" i="24"/>
  <c r="H63" i="24" s="1"/>
  <c r="AO17" i="24"/>
  <c r="J79" i="24"/>
  <c r="AF39" i="24"/>
  <c r="M79" i="24" s="1"/>
  <c r="AN38" i="24"/>
  <c r="J75" i="24"/>
  <c r="AF35" i="24"/>
  <c r="M75" i="24" s="1"/>
  <c r="AN34" i="24"/>
  <c r="AO34" i="24" s="1"/>
  <c r="AT34" i="24" s="1"/>
  <c r="K74" i="24" s="1"/>
  <c r="AK34" i="24"/>
  <c r="AK32" i="24"/>
  <c r="F76" i="24"/>
  <c r="AD36" i="24"/>
  <c r="I76" i="24" s="1"/>
  <c r="AL35" i="24"/>
  <c r="AO16" i="24"/>
  <c r="AU20" i="24"/>
  <c r="L60" i="24" s="1"/>
  <c r="AQ15" i="24"/>
  <c r="E55" i="24" s="1"/>
  <c r="AP15" i="24"/>
  <c r="D55" i="24" s="1"/>
  <c r="F72" i="24"/>
  <c r="AD32" i="24"/>
  <c r="I72" i="24" s="1"/>
  <c r="AL31" i="24"/>
  <c r="AM31" i="24" s="1"/>
  <c r="AR31" i="24" s="1"/>
  <c r="G71" i="24" s="1"/>
  <c r="F73" i="24"/>
  <c r="AD33" i="24"/>
  <c r="I73" i="24" s="1"/>
  <c r="AL32" i="24"/>
  <c r="F68" i="24"/>
  <c r="AD28" i="24"/>
  <c r="I68" i="24" s="1"/>
  <c r="AL27" i="24"/>
  <c r="AM27" i="24" s="1"/>
  <c r="AR27" i="24" s="1"/>
  <c r="G67" i="24" s="1"/>
  <c r="F67" i="24"/>
  <c r="AD27" i="24"/>
  <c r="I67" i="24" s="1"/>
  <c r="AL26" i="24"/>
  <c r="F66" i="24"/>
  <c r="AD26" i="24"/>
  <c r="I66" i="24" s="1"/>
  <c r="AL25" i="24"/>
  <c r="AM25" i="24" s="1"/>
  <c r="AS25" i="24" s="1"/>
  <c r="H65" i="24" s="1"/>
  <c r="J72" i="24"/>
  <c r="AF32" i="24"/>
  <c r="M72" i="24" s="1"/>
  <c r="AN31" i="24"/>
  <c r="J70" i="24"/>
  <c r="AF30" i="24"/>
  <c r="M70" i="24" s="1"/>
  <c r="AN29" i="24"/>
  <c r="AO29" i="24" s="1"/>
  <c r="AU29" i="24" s="1"/>
  <c r="L69" i="24" s="1"/>
  <c r="J69" i="24"/>
  <c r="AF29" i="24"/>
  <c r="M69" i="24" s="1"/>
  <c r="AN28" i="24"/>
  <c r="J67" i="24"/>
  <c r="AF27" i="24"/>
  <c r="M67" i="24" s="1"/>
  <c r="AN26" i="24"/>
  <c r="AO26" i="24" s="1"/>
  <c r="AU26" i="24" s="1"/>
  <c r="L66" i="24" s="1"/>
  <c r="J65" i="24"/>
  <c r="AF25" i="24"/>
  <c r="M65" i="24" s="1"/>
  <c r="AK25" i="24"/>
  <c r="AK28" i="24"/>
  <c r="AK29" i="24"/>
  <c r="AK31" i="24"/>
  <c r="AP14" i="24"/>
  <c r="D54" i="24" s="1"/>
  <c r="AQ14" i="24"/>
  <c r="E54" i="24" s="1"/>
  <c r="AQ11" i="24"/>
  <c r="E51" i="24" s="1"/>
  <c r="AP11" i="24"/>
  <c r="D51" i="24" s="1"/>
  <c r="AM11" i="24"/>
  <c r="AM10" i="24"/>
  <c r="AO8" i="24"/>
  <c r="AO14" i="24"/>
  <c r="AO36" i="24"/>
  <c r="AU36" i="24" s="1"/>
  <c r="L76" i="24" s="1"/>
  <c r="AM19" i="24"/>
  <c r="AD34" i="23"/>
  <c r="I74" i="23" s="1"/>
  <c r="F74" i="23"/>
  <c r="AL33" i="23"/>
  <c r="F69" i="23"/>
  <c r="AD29" i="23"/>
  <c r="I69" i="23" s="1"/>
  <c r="AL28" i="23"/>
  <c r="F68" i="23"/>
  <c r="AD28" i="23"/>
  <c r="I68" i="23" s="1"/>
  <c r="AL27" i="23"/>
  <c r="AR23" i="23"/>
  <c r="G63" i="23" s="1"/>
  <c r="AD23" i="23"/>
  <c r="I63" i="23" s="1"/>
  <c r="F63" i="23"/>
  <c r="AL22" i="23"/>
  <c r="AM22" i="23" s="1"/>
  <c r="J76" i="23"/>
  <c r="AF36" i="23"/>
  <c r="M76" i="23" s="1"/>
  <c r="AN35" i="23"/>
  <c r="J81" i="23"/>
  <c r="AF41" i="23"/>
  <c r="M81" i="23" s="1"/>
  <c r="AN40" i="23"/>
  <c r="F51" i="23"/>
  <c r="AD11" i="23"/>
  <c r="I51" i="23" s="1"/>
  <c r="AL10" i="23"/>
  <c r="F80" i="23"/>
  <c r="AD40" i="23"/>
  <c r="I80" i="23" s="1"/>
  <c r="AL39" i="23"/>
  <c r="AM39" i="23" s="1"/>
  <c r="F72" i="23"/>
  <c r="AD32" i="23"/>
  <c r="I72" i="23" s="1"/>
  <c r="AL31" i="23"/>
  <c r="F65" i="23"/>
  <c r="AD25" i="23"/>
  <c r="I65" i="23" s="1"/>
  <c r="F58" i="23"/>
  <c r="AD18" i="23"/>
  <c r="I58" i="23" s="1"/>
  <c r="AL17" i="23"/>
  <c r="AM17" i="23" s="1"/>
  <c r="AR17" i="23" s="1"/>
  <c r="G57" i="23" s="1"/>
  <c r="AF38" i="23"/>
  <c r="M78" i="23" s="1"/>
  <c r="J78" i="23"/>
  <c r="AN37" i="23"/>
  <c r="AK21" i="23"/>
  <c r="AP22" i="23"/>
  <c r="D62" i="23" s="1"/>
  <c r="F75" i="23"/>
  <c r="AD35" i="23"/>
  <c r="I75" i="23" s="1"/>
  <c r="AL34" i="23"/>
  <c r="AF19" i="23"/>
  <c r="M59" i="23" s="1"/>
  <c r="J59" i="23"/>
  <c r="AN18" i="23"/>
  <c r="F54" i="23"/>
  <c r="AD14" i="23"/>
  <c r="I54" i="23" s="1"/>
  <c r="AL13" i="23"/>
  <c r="F50" i="23"/>
  <c r="AD10" i="23"/>
  <c r="I50" i="23" s="1"/>
  <c r="AL9" i="23"/>
  <c r="F48" i="23"/>
  <c r="AD8" i="23"/>
  <c r="I48" i="23" s="1"/>
  <c r="AL7" i="23"/>
  <c r="F64" i="23"/>
  <c r="AR24" i="23"/>
  <c r="G64" i="23" s="1"/>
  <c r="AD24" i="23"/>
  <c r="I64" i="23" s="1"/>
  <c r="AS24" i="23"/>
  <c r="H64" i="23" s="1"/>
  <c r="AL23" i="23"/>
  <c r="AM23" i="23" s="1"/>
  <c r="AS23" i="23" s="1"/>
  <c r="H63" i="23" s="1"/>
  <c r="AK8" i="23"/>
  <c r="AK10" i="23"/>
  <c r="AK12" i="23"/>
  <c r="J61" i="23"/>
  <c r="AF21" i="23"/>
  <c r="M61" i="23" s="1"/>
  <c r="AN20" i="23"/>
  <c r="J73" i="23"/>
  <c r="AF33" i="23"/>
  <c r="M73" i="23" s="1"/>
  <c r="AN32" i="23"/>
  <c r="J71" i="23"/>
  <c r="AF31" i="23"/>
  <c r="M71" i="23" s="1"/>
  <c r="AN30" i="23"/>
  <c r="J69" i="23"/>
  <c r="AF29" i="23"/>
  <c r="M69" i="23" s="1"/>
  <c r="AN28" i="23"/>
  <c r="J68" i="23"/>
  <c r="AF28" i="23"/>
  <c r="M68" i="23" s="1"/>
  <c r="AN27" i="23"/>
  <c r="J65" i="23"/>
  <c r="AF25" i="23"/>
  <c r="M65" i="23" s="1"/>
  <c r="AK25" i="23"/>
  <c r="AK27" i="23"/>
  <c r="AK29" i="23"/>
  <c r="J62" i="23"/>
  <c r="AF22" i="23"/>
  <c r="M62" i="23" s="1"/>
  <c r="AN21" i="23"/>
  <c r="J58" i="23"/>
  <c r="AF18" i="23"/>
  <c r="M58" i="23" s="1"/>
  <c r="AN17" i="23"/>
  <c r="AK20" i="23"/>
  <c r="AK16" i="23"/>
  <c r="AK33" i="23"/>
  <c r="AQ19" i="23"/>
  <c r="E59" i="23" s="1"/>
  <c r="AM19" i="23"/>
  <c r="AS19" i="23" s="1"/>
  <c r="H59" i="23" s="1"/>
  <c r="J56" i="23"/>
  <c r="AF16" i="23"/>
  <c r="M56" i="23" s="1"/>
  <c r="AN15" i="23"/>
  <c r="J55" i="23"/>
  <c r="AF15" i="23"/>
  <c r="M55" i="23" s="1"/>
  <c r="AN14" i="23"/>
  <c r="J54" i="23"/>
  <c r="AF14" i="23"/>
  <c r="M54" i="23" s="1"/>
  <c r="AN13" i="23"/>
  <c r="J52" i="23"/>
  <c r="AF12" i="23"/>
  <c r="M52" i="23" s="1"/>
  <c r="AN11" i="23"/>
  <c r="J49" i="23"/>
  <c r="AF9" i="23"/>
  <c r="M49" i="23" s="1"/>
  <c r="AN8" i="23"/>
  <c r="J47" i="23"/>
  <c r="AF7" i="23"/>
  <c r="M47" i="23" s="1"/>
  <c r="AK7" i="23"/>
  <c r="AK9" i="23"/>
  <c r="AK11" i="23"/>
  <c r="AK13" i="23"/>
  <c r="F77" i="23"/>
  <c r="AD37" i="23"/>
  <c r="I77" i="23" s="1"/>
  <c r="AL36" i="23"/>
  <c r="F71" i="23"/>
  <c r="AD31" i="23"/>
  <c r="I71" i="23" s="1"/>
  <c r="AL30" i="23"/>
  <c r="F70" i="23"/>
  <c r="AD30" i="23"/>
  <c r="I70" i="23" s="1"/>
  <c r="AL29" i="23"/>
  <c r="AD27" i="23"/>
  <c r="I67" i="23" s="1"/>
  <c r="F67" i="23"/>
  <c r="AL26" i="23"/>
  <c r="F66" i="23"/>
  <c r="AD26" i="23"/>
  <c r="I66" i="23" s="1"/>
  <c r="AL25" i="23"/>
  <c r="F82" i="23"/>
  <c r="AR42" i="23"/>
  <c r="G82" i="23" s="1"/>
  <c r="AD42" i="23"/>
  <c r="I82" i="23" s="1"/>
  <c r="AS42" i="23"/>
  <c r="H82" i="23" s="1"/>
  <c r="AL41" i="23"/>
  <c r="AM41" i="23" s="1"/>
  <c r="AK26" i="23"/>
  <c r="AK28" i="23"/>
  <c r="AK30" i="23"/>
  <c r="AK17" i="23"/>
  <c r="F78" i="23"/>
  <c r="AD38" i="23"/>
  <c r="I78" i="23" s="1"/>
  <c r="AL37" i="23"/>
  <c r="AM37" i="23" s="1"/>
  <c r="AS37" i="23" s="1"/>
  <c r="H77" i="23" s="1"/>
  <c r="F61" i="23"/>
  <c r="AD21" i="23"/>
  <c r="I61" i="23" s="1"/>
  <c r="AL20" i="23"/>
  <c r="AK14" i="23"/>
  <c r="AK35" i="23"/>
  <c r="AK39" i="23"/>
  <c r="J75" i="23"/>
  <c r="AF35" i="23"/>
  <c r="M75" i="23" s="1"/>
  <c r="AN34" i="23"/>
  <c r="J77" i="23"/>
  <c r="AF37" i="23"/>
  <c r="M77" i="23" s="1"/>
  <c r="AN36" i="23"/>
  <c r="J79" i="23"/>
  <c r="AF39" i="23"/>
  <c r="M79" i="23" s="1"/>
  <c r="AN38" i="23"/>
  <c r="AK40" i="23"/>
  <c r="AK36" i="23"/>
  <c r="AK32" i="23"/>
  <c r="AK15" i="23"/>
  <c r="F57" i="23"/>
  <c r="AS17" i="23"/>
  <c r="H57" i="23" s="1"/>
  <c r="AD17" i="23"/>
  <c r="I57" i="23" s="1"/>
  <c r="AL16" i="23"/>
  <c r="AM16" i="23" s="1"/>
  <c r="F59" i="23"/>
  <c r="AR19" i="23"/>
  <c r="G59" i="23" s="1"/>
  <c r="AD19" i="23"/>
  <c r="I59" i="23" s="1"/>
  <c r="AL18" i="23"/>
  <c r="AD15" i="23"/>
  <c r="I55" i="23" s="1"/>
  <c r="F55" i="23"/>
  <c r="AL14" i="23"/>
  <c r="AM14" i="23" s="1"/>
  <c r="AR14" i="23" s="1"/>
  <c r="G54" i="23" s="1"/>
  <c r="F53" i="23"/>
  <c r="AD13" i="23"/>
  <c r="I53" i="23" s="1"/>
  <c r="AL12" i="23"/>
  <c r="F52" i="23"/>
  <c r="AD12" i="23"/>
  <c r="I52" i="23" s="1"/>
  <c r="AL11" i="23"/>
  <c r="AM11" i="23" s="1"/>
  <c r="AS11" i="23" s="1"/>
  <c r="H51" i="23" s="1"/>
  <c r="F49" i="23"/>
  <c r="AD9" i="23"/>
  <c r="I49" i="23" s="1"/>
  <c r="AL8" i="23"/>
  <c r="F47" i="23"/>
  <c r="AD7" i="23"/>
  <c r="I47" i="23" s="1"/>
  <c r="AK37" i="23"/>
  <c r="F73" i="23"/>
  <c r="AD33" i="23"/>
  <c r="I73" i="23" s="1"/>
  <c r="AL32" i="23"/>
  <c r="J72" i="23"/>
  <c r="AF32" i="23"/>
  <c r="M72" i="23" s="1"/>
  <c r="AN31" i="23"/>
  <c r="AF30" i="23"/>
  <c r="M70" i="23" s="1"/>
  <c r="J70" i="23"/>
  <c r="AN29" i="23"/>
  <c r="J67" i="23"/>
  <c r="AF27" i="23"/>
  <c r="M67" i="23" s="1"/>
  <c r="AN26" i="23"/>
  <c r="J66" i="23"/>
  <c r="AF26" i="23"/>
  <c r="M66" i="23" s="1"/>
  <c r="AN25" i="23"/>
  <c r="J82" i="23"/>
  <c r="AT42" i="23"/>
  <c r="K82" i="23" s="1"/>
  <c r="AF42" i="23"/>
  <c r="M82" i="23" s="1"/>
  <c r="AU42" i="23"/>
  <c r="L82" i="23" s="1"/>
  <c r="AN41" i="23"/>
  <c r="AO41" i="23" s="1"/>
  <c r="AU41" i="23" s="1"/>
  <c r="L81" i="23" s="1"/>
  <c r="F79" i="23"/>
  <c r="AS39" i="23"/>
  <c r="H79" i="23" s="1"/>
  <c r="AD39" i="23"/>
  <c r="I79" i="23" s="1"/>
  <c r="AR39" i="23"/>
  <c r="G79" i="23" s="1"/>
  <c r="AL38" i="23"/>
  <c r="J63" i="23"/>
  <c r="AU23" i="23"/>
  <c r="L63" i="23" s="1"/>
  <c r="AF23" i="23"/>
  <c r="M63" i="23" s="1"/>
  <c r="AN22" i="23"/>
  <c r="AO22" i="23" s="1"/>
  <c r="AU22" i="23" s="1"/>
  <c r="L62" i="23" s="1"/>
  <c r="AK34" i="23"/>
  <c r="AK38" i="23"/>
  <c r="AK18" i="23"/>
  <c r="AM35" i="23"/>
  <c r="AS35" i="23" s="1"/>
  <c r="H75" i="23" s="1"/>
  <c r="J60" i="23"/>
  <c r="AF20" i="23"/>
  <c r="M60" i="23" s="1"/>
  <c r="AN19" i="23"/>
  <c r="J57" i="23"/>
  <c r="AF17" i="23"/>
  <c r="M57" i="23" s="1"/>
  <c r="AN16" i="23"/>
  <c r="AO16" i="23" s="1"/>
  <c r="AU16" i="23" s="1"/>
  <c r="L56" i="23" s="1"/>
  <c r="J53" i="23"/>
  <c r="AF13" i="23"/>
  <c r="M53" i="23" s="1"/>
  <c r="AN12" i="23"/>
  <c r="AF11" i="23"/>
  <c r="M51" i="23" s="1"/>
  <c r="J51" i="23"/>
  <c r="AN10" i="23"/>
  <c r="AO10" i="23" s="1"/>
  <c r="AU10" i="23" s="1"/>
  <c r="L50" i="23" s="1"/>
  <c r="J50" i="23"/>
  <c r="AT10" i="23"/>
  <c r="K50" i="23" s="1"/>
  <c r="AF10" i="23"/>
  <c r="M50" i="23" s="1"/>
  <c r="AN9" i="23"/>
  <c r="J48" i="23"/>
  <c r="AF8" i="23"/>
  <c r="M48" i="23" s="1"/>
  <c r="AN7" i="23"/>
  <c r="AO7" i="23" s="1"/>
  <c r="AT7" i="23" s="1"/>
  <c r="K47" i="23" s="1"/>
  <c r="J64" i="23"/>
  <c r="AT24" i="23"/>
  <c r="K64" i="23" s="1"/>
  <c r="AF24" i="23"/>
  <c r="M64" i="23" s="1"/>
  <c r="AU24" i="23"/>
  <c r="L64" i="23" s="1"/>
  <c r="AN23" i="23"/>
  <c r="AO23" i="23" s="1"/>
  <c r="AT23" i="23" s="1"/>
  <c r="K63" i="23" s="1"/>
  <c r="J62" i="22"/>
  <c r="AF22" i="22"/>
  <c r="M62" i="22" s="1"/>
  <c r="AN21" i="22"/>
  <c r="F76" i="22"/>
  <c r="AD36" i="22"/>
  <c r="I76" i="22" s="1"/>
  <c r="AL35" i="22"/>
  <c r="C79" i="22"/>
  <c r="AJ38" i="22"/>
  <c r="C53" i="22"/>
  <c r="AJ12" i="22"/>
  <c r="C51" i="22"/>
  <c r="AJ10" i="22"/>
  <c r="C50" i="22"/>
  <c r="AJ9" i="22"/>
  <c r="C48" i="22"/>
  <c r="AJ7" i="22"/>
  <c r="Y24" i="22"/>
  <c r="AC24" i="22" s="1"/>
  <c r="Y7" i="22"/>
  <c r="AC7" i="22" s="1"/>
  <c r="Y8" i="22"/>
  <c r="AC8" i="22" s="1"/>
  <c r="Y10" i="22"/>
  <c r="AC10" i="22" s="1"/>
  <c r="Y13" i="22"/>
  <c r="AC13" i="22" s="1"/>
  <c r="Y9" i="22"/>
  <c r="AC9" i="22" s="1"/>
  <c r="Y12" i="22"/>
  <c r="AC12" i="22" s="1"/>
  <c r="Y11" i="22"/>
  <c r="AC11" i="22" s="1"/>
  <c r="Y14" i="22"/>
  <c r="AC14" i="22" s="1"/>
  <c r="Y16" i="22"/>
  <c r="AC16" i="22" s="1"/>
  <c r="C64" i="22"/>
  <c r="AQ24" i="22"/>
  <c r="E64" i="22" s="1"/>
  <c r="AP24" i="22"/>
  <c r="D64" i="22" s="1"/>
  <c r="AJ23" i="22"/>
  <c r="AK23" i="22" s="1"/>
  <c r="AP23" i="22" s="1"/>
  <c r="D63" i="22" s="1"/>
  <c r="F79" i="22"/>
  <c r="AD39" i="22"/>
  <c r="I79" i="22" s="1"/>
  <c r="AL38" i="22"/>
  <c r="F75" i="22"/>
  <c r="AD35" i="22"/>
  <c r="I75" i="22" s="1"/>
  <c r="AL34" i="22"/>
  <c r="C78" i="22"/>
  <c r="AJ37" i="22"/>
  <c r="AA41" i="22"/>
  <c r="AE41" i="22" s="1"/>
  <c r="AA39" i="22"/>
  <c r="AE39" i="22" s="1"/>
  <c r="AA35" i="22"/>
  <c r="AE35" i="22" s="1"/>
  <c r="AA19" i="22"/>
  <c r="AE19" i="22" s="1"/>
  <c r="C59" i="22"/>
  <c r="AJ18" i="22"/>
  <c r="Y23" i="22"/>
  <c r="AC23" i="22" s="1"/>
  <c r="C63" i="22"/>
  <c r="AQ23" i="22"/>
  <c r="E63" i="22" s="1"/>
  <c r="AJ22" i="22"/>
  <c r="AK22" i="22" s="1"/>
  <c r="AA36" i="22"/>
  <c r="AE36" i="22" s="1"/>
  <c r="AA37" i="22"/>
  <c r="AE37" i="22" s="1"/>
  <c r="AA38" i="22"/>
  <c r="AE38" i="22" s="1"/>
  <c r="C76" i="22"/>
  <c r="AJ35" i="22"/>
  <c r="C69" i="22"/>
  <c r="AJ28" i="22"/>
  <c r="C71" i="22"/>
  <c r="AJ30" i="22"/>
  <c r="C68" i="22"/>
  <c r="AJ27" i="22"/>
  <c r="C66" i="22"/>
  <c r="AJ25" i="22"/>
  <c r="Y42" i="22"/>
  <c r="AC42" i="22" s="1"/>
  <c r="Y25" i="22"/>
  <c r="AC25" i="22" s="1"/>
  <c r="Y26" i="22"/>
  <c r="AC26" i="22" s="1"/>
  <c r="Y27" i="22"/>
  <c r="AC27" i="22" s="1"/>
  <c r="Y28" i="22"/>
  <c r="AC28" i="22" s="1"/>
  <c r="Y29" i="22"/>
  <c r="AC29" i="22" s="1"/>
  <c r="Y31" i="22"/>
  <c r="AC31" i="22" s="1"/>
  <c r="Y30" i="22"/>
  <c r="AC30" i="22" s="1"/>
  <c r="Y33" i="22"/>
  <c r="AC33" i="22" s="1"/>
  <c r="Y32" i="22"/>
  <c r="AC32" i="22" s="1"/>
  <c r="Y34" i="22"/>
  <c r="AC34" i="22" s="1"/>
  <c r="C82" i="22"/>
  <c r="AQ42" i="22"/>
  <c r="E82" i="22" s="1"/>
  <c r="AP42" i="22"/>
  <c r="D82" i="22" s="1"/>
  <c r="AJ41" i="22"/>
  <c r="AK41" i="22" s="1"/>
  <c r="Y15" i="22"/>
  <c r="AC15" i="22" s="1"/>
  <c r="Y19" i="22"/>
  <c r="AC19" i="22" s="1"/>
  <c r="Y22" i="22"/>
  <c r="AC22" i="22" s="1"/>
  <c r="C54" i="22"/>
  <c r="AJ13" i="22"/>
  <c r="C58" i="22"/>
  <c r="AJ17" i="22"/>
  <c r="AK14" i="22" s="1"/>
  <c r="C52" i="22"/>
  <c r="AJ11" i="22"/>
  <c r="C49" i="22"/>
  <c r="AJ8" i="22"/>
  <c r="C47" i="22"/>
  <c r="AA24" i="22"/>
  <c r="AE24" i="22" s="1"/>
  <c r="AA7" i="22"/>
  <c r="AE7" i="22" s="1"/>
  <c r="AA8" i="22"/>
  <c r="AE8" i="22" s="1"/>
  <c r="AA9" i="22"/>
  <c r="AE9" i="22" s="1"/>
  <c r="AA10" i="22"/>
  <c r="AE10" i="22" s="1"/>
  <c r="AA11" i="22"/>
  <c r="AE11" i="22" s="1"/>
  <c r="AA12" i="22"/>
  <c r="AE12" i="22" s="1"/>
  <c r="AA14" i="22"/>
  <c r="AE14" i="22" s="1"/>
  <c r="AA13" i="22"/>
  <c r="AE13" i="22" s="1"/>
  <c r="AA15" i="22"/>
  <c r="AE15" i="22" s="1"/>
  <c r="AA18" i="22"/>
  <c r="AE18" i="22" s="1"/>
  <c r="AA16" i="22"/>
  <c r="AE16" i="22" s="1"/>
  <c r="C77" i="22"/>
  <c r="AJ36" i="22"/>
  <c r="AA21" i="22"/>
  <c r="AE21" i="22" s="1"/>
  <c r="C80" i="22"/>
  <c r="AJ39" i="22"/>
  <c r="F80" i="22"/>
  <c r="AD40" i="22"/>
  <c r="I80" i="22" s="1"/>
  <c r="AL39" i="22"/>
  <c r="Y41" i="22"/>
  <c r="AC41" i="22" s="1"/>
  <c r="Y37" i="22"/>
  <c r="AC37" i="22" s="1"/>
  <c r="Y38" i="22"/>
  <c r="AC38" i="22" s="1"/>
  <c r="C81" i="22"/>
  <c r="AP41" i="22"/>
  <c r="D81" i="22" s="1"/>
  <c r="AQ41" i="22"/>
  <c r="E81" i="22" s="1"/>
  <c r="AJ40" i="22"/>
  <c r="AK40" i="22" s="1"/>
  <c r="AP40" i="22" s="1"/>
  <c r="D80" i="22" s="1"/>
  <c r="AA20" i="22"/>
  <c r="AE20" i="22" s="1"/>
  <c r="Y21" i="22"/>
  <c r="AC21" i="22" s="1"/>
  <c r="C60" i="22"/>
  <c r="AJ19" i="22"/>
  <c r="AK19" i="22" s="1"/>
  <c r="AP19" i="22" s="1"/>
  <c r="D59" i="22" s="1"/>
  <c r="AA23" i="22"/>
  <c r="AE23" i="22" s="1"/>
  <c r="C74" i="22"/>
  <c r="AJ33" i="22"/>
  <c r="AK33" i="22" s="1"/>
  <c r="AA34" i="22"/>
  <c r="AE34" i="22" s="1"/>
  <c r="AA33" i="22"/>
  <c r="AE33" i="22" s="1"/>
  <c r="AA40" i="22"/>
  <c r="AE40" i="22" s="1"/>
  <c r="C73" i="22"/>
  <c r="AQ33" i="22"/>
  <c r="E73" i="22" s="1"/>
  <c r="AP33" i="22"/>
  <c r="D73" i="22" s="1"/>
  <c r="AJ32" i="22"/>
  <c r="AK32" i="22" s="1"/>
  <c r="AQ32" i="22" s="1"/>
  <c r="E72" i="22" s="1"/>
  <c r="C70" i="22"/>
  <c r="AJ29" i="22"/>
  <c r="C72" i="22"/>
  <c r="AP32" i="22"/>
  <c r="D72" i="22" s="1"/>
  <c r="AJ31" i="22"/>
  <c r="AK31" i="22" s="1"/>
  <c r="AP31" i="22" s="1"/>
  <c r="D71" i="22" s="1"/>
  <c r="C67" i="22"/>
  <c r="AJ26" i="22"/>
  <c r="AK26" i="22" s="1"/>
  <c r="AP26" i="22" s="1"/>
  <c r="D66" i="22" s="1"/>
  <c r="C65" i="22"/>
  <c r="AA42" i="22"/>
  <c r="AE42" i="22" s="1"/>
  <c r="AA26" i="22"/>
  <c r="AE26" i="22" s="1"/>
  <c r="AA25" i="22"/>
  <c r="AE25" i="22" s="1"/>
  <c r="AA27" i="22"/>
  <c r="AE27" i="22" s="1"/>
  <c r="AA28" i="22"/>
  <c r="AE28" i="22" s="1"/>
  <c r="AA29" i="22"/>
  <c r="AE29" i="22" s="1"/>
  <c r="AA30" i="22"/>
  <c r="AE30" i="22" s="1"/>
  <c r="AA31" i="22"/>
  <c r="AE31" i="22" s="1"/>
  <c r="AA32" i="22"/>
  <c r="AE32" i="22" s="1"/>
  <c r="AK21" i="22"/>
  <c r="Y17" i="22"/>
  <c r="AC17" i="22" s="1"/>
  <c r="Y20" i="22"/>
  <c r="AC20" i="22" s="1"/>
  <c r="Y18" i="22"/>
  <c r="AC18" i="22" s="1"/>
  <c r="AK34" i="22"/>
  <c r="AQ34" i="22" s="1"/>
  <c r="E74" i="22" s="1"/>
  <c r="AK16" i="22"/>
  <c r="AK20" i="22"/>
  <c r="AP20" i="22" s="1"/>
  <c r="D60" i="22" s="1"/>
  <c r="AA17" i="22"/>
  <c r="AE17" i="22" s="1"/>
  <c r="U23" i="21"/>
  <c r="V22" i="21"/>
  <c r="V41" i="21"/>
  <c r="U42" i="21"/>
  <c r="V42" i="21" s="1"/>
  <c r="Z40" i="21"/>
  <c r="X40" i="21"/>
  <c r="W40" i="21"/>
  <c r="AB40" i="21" s="1"/>
  <c r="W38" i="21"/>
  <c r="AB38" i="21" s="1"/>
  <c r="W32" i="21"/>
  <c r="AB32" i="21" s="1"/>
  <c r="W33" i="21"/>
  <c r="AB33" i="21" s="1"/>
  <c r="Z21" i="21"/>
  <c r="X21" i="21"/>
  <c r="V21" i="20"/>
  <c r="U22" i="20"/>
  <c r="Z20" i="20"/>
  <c r="X20" i="20"/>
  <c r="Z38" i="20"/>
  <c r="X38" i="20"/>
  <c r="V39" i="20"/>
  <c r="U40" i="20"/>
  <c r="AU14" i="24" l="1"/>
  <c r="L54" i="24" s="1"/>
  <c r="AT14" i="24"/>
  <c r="K54" i="24" s="1"/>
  <c r="AQ31" i="24"/>
  <c r="E71" i="24" s="1"/>
  <c r="AP31" i="24"/>
  <c r="D71" i="24" s="1"/>
  <c r="AQ28" i="24"/>
  <c r="E68" i="24" s="1"/>
  <c r="AP28" i="24"/>
  <c r="D68" i="24" s="1"/>
  <c r="AT37" i="24"/>
  <c r="K77" i="24" s="1"/>
  <c r="AU37" i="24"/>
  <c r="L77" i="24" s="1"/>
  <c r="AS39" i="24"/>
  <c r="H79" i="24" s="1"/>
  <c r="AR39" i="24"/>
  <c r="G79" i="24" s="1"/>
  <c r="AP35" i="24"/>
  <c r="D75" i="24" s="1"/>
  <c r="AQ35" i="24"/>
  <c r="E75" i="24" s="1"/>
  <c r="AS8" i="24"/>
  <c r="H48" i="24" s="1"/>
  <c r="AR8" i="24"/>
  <c r="G48" i="24" s="1"/>
  <c r="AT26" i="24"/>
  <c r="K66" i="24" s="1"/>
  <c r="AO27" i="24"/>
  <c r="AO32" i="24"/>
  <c r="AR25" i="24"/>
  <c r="G65" i="24" s="1"/>
  <c r="AM29" i="24"/>
  <c r="AM30" i="24"/>
  <c r="AS31" i="24"/>
  <c r="H71" i="24" s="1"/>
  <c r="AT19" i="24"/>
  <c r="K59" i="24" s="1"/>
  <c r="AU19" i="24"/>
  <c r="L59" i="24" s="1"/>
  <c r="AO40" i="24"/>
  <c r="AT41" i="24"/>
  <c r="K81" i="24" s="1"/>
  <c r="AT36" i="24"/>
  <c r="K76" i="24" s="1"/>
  <c r="AO33" i="24"/>
  <c r="AU34" i="24"/>
  <c r="L74" i="24" s="1"/>
  <c r="AT11" i="24"/>
  <c r="K51" i="24" s="1"/>
  <c r="AU11" i="24"/>
  <c r="L51" i="24" s="1"/>
  <c r="AR9" i="24"/>
  <c r="G49" i="24" s="1"/>
  <c r="AS9" i="24"/>
  <c r="H49" i="24" s="1"/>
  <c r="AQ27" i="24"/>
  <c r="E67" i="24" s="1"/>
  <c r="AP27" i="24"/>
  <c r="D67" i="24" s="1"/>
  <c r="AM36" i="24"/>
  <c r="AR10" i="24"/>
  <c r="G50" i="24" s="1"/>
  <c r="AS10" i="24"/>
  <c r="H50" i="24" s="1"/>
  <c r="AT29" i="24"/>
  <c r="K69" i="24" s="1"/>
  <c r="AT16" i="24"/>
  <c r="K56" i="24" s="1"/>
  <c r="AU16" i="24"/>
  <c r="L56" i="24" s="1"/>
  <c r="AP32" i="24"/>
  <c r="D72" i="24" s="1"/>
  <c r="AQ32" i="24"/>
  <c r="E72" i="24" s="1"/>
  <c r="AU17" i="24"/>
  <c r="L57" i="24" s="1"/>
  <c r="AT17" i="24"/>
  <c r="K57" i="24" s="1"/>
  <c r="AR17" i="24"/>
  <c r="G57" i="24" s="1"/>
  <c r="AS17" i="24"/>
  <c r="H57" i="24" s="1"/>
  <c r="AU9" i="24"/>
  <c r="L49" i="24" s="1"/>
  <c r="AT9" i="24"/>
  <c r="K49" i="24" s="1"/>
  <c r="AR19" i="24"/>
  <c r="G59" i="24" s="1"/>
  <c r="AS19" i="24"/>
  <c r="H59" i="24" s="1"/>
  <c r="AM38" i="24"/>
  <c r="AT8" i="24"/>
  <c r="K48" i="24" s="1"/>
  <c r="AU8" i="24"/>
  <c r="L48" i="24" s="1"/>
  <c r="AS11" i="24"/>
  <c r="H51" i="24" s="1"/>
  <c r="AR11" i="24"/>
  <c r="G51" i="24" s="1"/>
  <c r="AP29" i="24"/>
  <c r="D69" i="24" s="1"/>
  <c r="AQ29" i="24"/>
  <c r="E69" i="24" s="1"/>
  <c r="AQ25" i="24"/>
  <c r="E65" i="24" s="1"/>
  <c r="AP25" i="24"/>
  <c r="D65" i="24" s="1"/>
  <c r="AO28" i="24"/>
  <c r="AO31" i="24"/>
  <c r="AM26" i="24"/>
  <c r="AS27" i="24"/>
  <c r="H67" i="24" s="1"/>
  <c r="AM32" i="24"/>
  <c r="AM35" i="24"/>
  <c r="AP34" i="24"/>
  <c r="D74" i="24" s="1"/>
  <c r="AQ34" i="24"/>
  <c r="E74" i="24" s="1"/>
  <c r="AO38" i="24"/>
  <c r="AP33" i="24"/>
  <c r="D73" i="24" s="1"/>
  <c r="AQ33" i="24"/>
  <c r="E73" i="24" s="1"/>
  <c r="AT13" i="24"/>
  <c r="K53" i="24" s="1"/>
  <c r="AU13" i="24"/>
  <c r="L53" i="24" s="1"/>
  <c r="AQ36" i="24"/>
  <c r="E76" i="24" s="1"/>
  <c r="AP36" i="24"/>
  <c r="D76" i="24" s="1"/>
  <c r="AS40" i="24"/>
  <c r="H80" i="24" s="1"/>
  <c r="AM34" i="24"/>
  <c r="AO39" i="24"/>
  <c r="AT12" i="24"/>
  <c r="K52" i="24" s="1"/>
  <c r="AU12" i="24"/>
  <c r="L52" i="24" s="1"/>
  <c r="AU10" i="24"/>
  <c r="L50" i="24" s="1"/>
  <c r="AT10" i="24"/>
  <c r="K50" i="24" s="1"/>
  <c r="AS14" i="24"/>
  <c r="H54" i="24" s="1"/>
  <c r="AR14" i="24"/>
  <c r="G54" i="24" s="1"/>
  <c r="AO25" i="24"/>
  <c r="AO30" i="24"/>
  <c r="AM28" i="24"/>
  <c r="AM33" i="24"/>
  <c r="AT18" i="24"/>
  <c r="K58" i="24" s="1"/>
  <c r="AU18" i="24"/>
  <c r="L58" i="24" s="1"/>
  <c r="AT22" i="24"/>
  <c r="K62" i="24" s="1"/>
  <c r="AU22" i="24"/>
  <c r="L62" i="24" s="1"/>
  <c r="AO35" i="24"/>
  <c r="AS22" i="24"/>
  <c r="H62" i="24" s="1"/>
  <c r="AR22" i="24"/>
  <c r="G62" i="24" s="1"/>
  <c r="AS16" i="24"/>
  <c r="H56" i="24" s="1"/>
  <c r="AR16" i="24"/>
  <c r="G56" i="24" s="1"/>
  <c r="AT7" i="24"/>
  <c r="K47" i="24" s="1"/>
  <c r="AU7" i="24"/>
  <c r="L47" i="24" s="1"/>
  <c r="AR12" i="24"/>
  <c r="G52" i="24" s="1"/>
  <c r="AS12" i="24"/>
  <c r="H52" i="24" s="1"/>
  <c r="AP30" i="24"/>
  <c r="D70" i="24" s="1"/>
  <c r="AQ30" i="24"/>
  <c r="E70" i="24" s="1"/>
  <c r="AP26" i="24"/>
  <c r="D66" i="24" s="1"/>
  <c r="AQ26" i="24"/>
  <c r="E66" i="24" s="1"/>
  <c r="AM37" i="24"/>
  <c r="AP18" i="23"/>
  <c r="D58" i="23" s="1"/>
  <c r="AQ18" i="23"/>
  <c r="E58" i="23" s="1"/>
  <c r="AP34" i="23"/>
  <c r="D74" i="23" s="1"/>
  <c r="AQ34" i="23"/>
  <c r="E74" i="23" s="1"/>
  <c r="AO26" i="23"/>
  <c r="AO31" i="23"/>
  <c r="AQ37" i="23"/>
  <c r="E77" i="23" s="1"/>
  <c r="AP37" i="23"/>
  <c r="D77" i="23" s="1"/>
  <c r="AR16" i="23"/>
  <c r="G56" i="23" s="1"/>
  <c r="AS16" i="23"/>
  <c r="H56" i="23" s="1"/>
  <c r="AP32" i="23"/>
  <c r="D72" i="23" s="1"/>
  <c r="AQ32" i="23"/>
  <c r="E72" i="23" s="1"/>
  <c r="AQ40" i="23"/>
  <c r="E80" i="23" s="1"/>
  <c r="AP40" i="23"/>
  <c r="D80" i="23" s="1"/>
  <c r="AO36" i="23"/>
  <c r="AQ39" i="23"/>
  <c r="E79" i="23" s="1"/>
  <c r="AP39" i="23"/>
  <c r="D79" i="23" s="1"/>
  <c r="AQ14" i="23"/>
  <c r="E54" i="23" s="1"/>
  <c r="AP14" i="23"/>
  <c r="D54" i="23" s="1"/>
  <c r="AP30" i="23"/>
  <c r="D70" i="23" s="1"/>
  <c r="AQ30" i="23"/>
  <c r="E70" i="23" s="1"/>
  <c r="AP26" i="23"/>
  <c r="D66" i="23" s="1"/>
  <c r="AQ26" i="23"/>
  <c r="E66" i="23" s="1"/>
  <c r="AM25" i="23"/>
  <c r="AM29" i="23"/>
  <c r="AM36" i="23"/>
  <c r="AQ11" i="23"/>
  <c r="E51" i="23" s="1"/>
  <c r="AP11" i="23"/>
  <c r="D51" i="23" s="1"/>
  <c r="AQ7" i="23"/>
  <c r="E47" i="23" s="1"/>
  <c r="AP7" i="23"/>
  <c r="D47" i="23" s="1"/>
  <c r="AU7" i="23"/>
  <c r="L47" i="23" s="1"/>
  <c r="AO11" i="23"/>
  <c r="AO14" i="23"/>
  <c r="AT16" i="23"/>
  <c r="K56" i="23" s="1"/>
  <c r="AO39" i="23"/>
  <c r="AQ16" i="23"/>
  <c r="E56" i="23" s="1"/>
  <c r="AP16" i="23"/>
  <c r="D56" i="23" s="1"/>
  <c r="AO17" i="23"/>
  <c r="AT22" i="23"/>
  <c r="K62" i="23" s="1"/>
  <c r="AQ29" i="23"/>
  <c r="E69" i="23" s="1"/>
  <c r="AP29" i="23"/>
  <c r="D69" i="23" s="1"/>
  <c r="AQ25" i="23"/>
  <c r="E65" i="23" s="1"/>
  <c r="AP25" i="23"/>
  <c r="D65" i="23" s="1"/>
  <c r="AO28" i="23"/>
  <c r="AO32" i="23"/>
  <c r="AQ12" i="23"/>
  <c r="E52" i="23" s="1"/>
  <c r="AP12" i="23"/>
  <c r="D52" i="23" s="1"/>
  <c r="AP8" i="23"/>
  <c r="D48" i="23" s="1"/>
  <c r="AQ8" i="23"/>
  <c r="E48" i="23" s="1"/>
  <c r="AM7" i="23"/>
  <c r="AM13" i="23"/>
  <c r="AS14" i="23"/>
  <c r="H54" i="23" s="1"/>
  <c r="AM34" i="23"/>
  <c r="AQ21" i="23"/>
  <c r="E61" i="23" s="1"/>
  <c r="AP21" i="23"/>
  <c r="D61" i="23" s="1"/>
  <c r="AR11" i="23"/>
  <c r="G51" i="23" s="1"/>
  <c r="AO40" i="23"/>
  <c r="AS22" i="23"/>
  <c r="H62" i="23" s="1"/>
  <c r="AR22" i="23"/>
  <c r="G62" i="23" s="1"/>
  <c r="AM28" i="23"/>
  <c r="AO9" i="23"/>
  <c r="AO12" i="23"/>
  <c r="AO19" i="23"/>
  <c r="AM21" i="23"/>
  <c r="AP38" i="23"/>
  <c r="D78" i="23" s="1"/>
  <c r="AQ38" i="23"/>
  <c r="E78" i="23" s="1"/>
  <c r="AO33" i="23"/>
  <c r="AM38" i="23"/>
  <c r="AO25" i="23"/>
  <c r="AO29" i="23"/>
  <c r="AM32" i="23"/>
  <c r="AM8" i="23"/>
  <c r="AM12" i="23"/>
  <c r="AM18" i="23"/>
  <c r="AP15" i="23"/>
  <c r="D55" i="23" s="1"/>
  <c r="AQ15" i="23"/>
  <c r="E55" i="23" s="1"/>
  <c r="AQ36" i="23"/>
  <c r="E76" i="23" s="1"/>
  <c r="AP36" i="23"/>
  <c r="D76" i="23" s="1"/>
  <c r="AO38" i="23"/>
  <c r="AO34" i="23"/>
  <c r="AP35" i="23"/>
  <c r="D75" i="23" s="1"/>
  <c r="AQ35" i="23"/>
  <c r="E75" i="23" s="1"/>
  <c r="AM20" i="23"/>
  <c r="AQ17" i="23"/>
  <c r="E57" i="23" s="1"/>
  <c r="AP17" i="23"/>
  <c r="D57" i="23" s="1"/>
  <c r="AP28" i="23"/>
  <c r="D68" i="23" s="1"/>
  <c r="AQ28" i="23"/>
  <c r="E68" i="23" s="1"/>
  <c r="AS41" i="23"/>
  <c r="H81" i="23" s="1"/>
  <c r="AR41" i="23"/>
  <c r="G81" i="23" s="1"/>
  <c r="AM26" i="23"/>
  <c r="AM30" i="23"/>
  <c r="AR37" i="23"/>
  <c r="G77" i="23" s="1"/>
  <c r="AQ13" i="23"/>
  <c r="E53" i="23" s="1"/>
  <c r="AP13" i="23"/>
  <c r="D53" i="23" s="1"/>
  <c r="AQ9" i="23"/>
  <c r="E49" i="23" s="1"/>
  <c r="AP9" i="23"/>
  <c r="D49" i="23" s="1"/>
  <c r="AO8" i="23"/>
  <c r="AO13" i="23"/>
  <c r="AO15" i="23"/>
  <c r="AM15" i="23"/>
  <c r="AM40" i="23"/>
  <c r="AQ33" i="23"/>
  <c r="E73" i="23" s="1"/>
  <c r="AP33" i="23"/>
  <c r="D73" i="23" s="1"/>
  <c r="AP20" i="23"/>
  <c r="D60" i="23" s="1"/>
  <c r="AQ20" i="23"/>
  <c r="E60" i="23" s="1"/>
  <c r="AO21" i="23"/>
  <c r="AQ27" i="23"/>
  <c r="E67" i="23" s="1"/>
  <c r="AP27" i="23"/>
  <c r="D67" i="23" s="1"/>
  <c r="AO27" i="23"/>
  <c r="AO30" i="23"/>
  <c r="AO20" i="23"/>
  <c r="AQ10" i="23"/>
  <c r="E50" i="23" s="1"/>
  <c r="AP10" i="23"/>
  <c r="D50" i="23" s="1"/>
  <c r="AM9" i="23"/>
  <c r="AO18" i="23"/>
  <c r="AR35" i="23"/>
  <c r="G75" i="23" s="1"/>
  <c r="AO37" i="23"/>
  <c r="AM31" i="23"/>
  <c r="AM10" i="23"/>
  <c r="AT41" i="23"/>
  <c r="K81" i="23" s="1"/>
  <c r="AO35" i="23"/>
  <c r="AM27" i="23"/>
  <c r="AM33" i="23"/>
  <c r="AP14" i="22"/>
  <c r="D54" i="22" s="1"/>
  <c r="AQ14" i="22"/>
  <c r="E54" i="22" s="1"/>
  <c r="J57" i="22"/>
  <c r="AF17" i="22"/>
  <c r="M57" i="22" s="1"/>
  <c r="AN16" i="22"/>
  <c r="F58" i="22"/>
  <c r="AD18" i="22"/>
  <c r="I58" i="22" s="1"/>
  <c r="AL17" i="22"/>
  <c r="J72" i="22"/>
  <c r="AF32" i="22"/>
  <c r="M72" i="22" s="1"/>
  <c r="AN31" i="22"/>
  <c r="J68" i="22"/>
  <c r="AF28" i="22"/>
  <c r="M68" i="22" s="1"/>
  <c r="AN27" i="22"/>
  <c r="J82" i="22"/>
  <c r="AU42" i="22"/>
  <c r="L82" i="22" s="1"/>
  <c r="AT42" i="22"/>
  <c r="K82" i="22" s="1"/>
  <c r="AF42" i="22"/>
  <c r="M82" i="22" s="1"/>
  <c r="AN41" i="22"/>
  <c r="AO41" i="22" s="1"/>
  <c r="AK29" i="22"/>
  <c r="J80" i="22"/>
  <c r="AF40" i="22"/>
  <c r="M80" i="22" s="1"/>
  <c r="AN39" i="22"/>
  <c r="J74" i="22"/>
  <c r="AF34" i="22"/>
  <c r="M74" i="22" s="1"/>
  <c r="AN33" i="22"/>
  <c r="AP34" i="22"/>
  <c r="D74" i="22" s="1"/>
  <c r="AQ20" i="22"/>
  <c r="E60" i="22" s="1"/>
  <c r="F61" i="22"/>
  <c r="AD21" i="22"/>
  <c r="I61" i="22" s="1"/>
  <c r="AL20" i="22"/>
  <c r="J60" i="22"/>
  <c r="AF20" i="22"/>
  <c r="M60" i="22" s="1"/>
  <c r="AN19" i="22"/>
  <c r="F77" i="22"/>
  <c r="AD37" i="22"/>
  <c r="I77" i="22" s="1"/>
  <c r="AL36" i="22"/>
  <c r="AQ40" i="22"/>
  <c r="E80" i="22" s="1"/>
  <c r="AK36" i="22"/>
  <c r="J56" i="22"/>
  <c r="AF16" i="22"/>
  <c r="M56" i="22" s="1"/>
  <c r="AN15" i="22"/>
  <c r="J55" i="22"/>
  <c r="AF15" i="22"/>
  <c r="M55" i="22" s="1"/>
  <c r="AN14" i="22"/>
  <c r="J54" i="22"/>
  <c r="AF14" i="22"/>
  <c r="M54" i="22" s="1"/>
  <c r="AN13" i="22"/>
  <c r="J51" i="22"/>
  <c r="AF11" i="22"/>
  <c r="M51" i="22" s="1"/>
  <c r="AN10" i="22"/>
  <c r="J49" i="22"/>
  <c r="AF9" i="22"/>
  <c r="M49" i="22" s="1"/>
  <c r="AN8" i="22"/>
  <c r="J47" i="22"/>
  <c r="AF7" i="22"/>
  <c r="M47" i="22" s="1"/>
  <c r="F59" i="22"/>
  <c r="AD19" i="22"/>
  <c r="I59" i="22" s="1"/>
  <c r="AL18" i="22"/>
  <c r="F74" i="22"/>
  <c r="AD34" i="22"/>
  <c r="I74" i="22" s="1"/>
  <c r="AL33" i="22"/>
  <c r="F73" i="22"/>
  <c r="AD33" i="22"/>
  <c r="I73" i="22" s="1"/>
  <c r="AL32" i="22"/>
  <c r="F71" i="22"/>
  <c r="AD31" i="22"/>
  <c r="I71" i="22" s="1"/>
  <c r="AL30" i="22"/>
  <c r="F68" i="22"/>
  <c r="AD28" i="22"/>
  <c r="I68" i="22" s="1"/>
  <c r="AL27" i="22"/>
  <c r="F66" i="22"/>
  <c r="AL25" i="22"/>
  <c r="AD26" i="22"/>
  <c r="I66" i="22" s="1"/>
  <c r="F82" i="22"/>
  <c r="AS42" i="22"/>
  <c r="H82" i="22" s="1"/>
  <c r="AR42" i="22"/>
  <c r="G82" i="22" s="1"/>
  <c r="AD42" i="22"/>
  <c r="I82" i="22" s="1"/>
  <c r="AL41" i="22"/>
  <c r="AM41" i="22" s="1"/>
  <c r="AK25" i="22"/>
  <c r="AQ31" i="22"/>
  <c r="E71" i="22" s="1"/>
  <c r="J77" i="22"/>
  <c r="AF37" i="22"/>
  <c r="M77" i="22" s="1"/>
  <c r="AN36" i="22"/>
  <c r="AK18" i="22"/>
  <c r="AQ19" i="22"/>
  <c r="E59" i="22" s="1"/>
  <c r="J59" i="22"/>
  <c r="AF19" i="22"/>
  <c r="M59" i="22" s="1"/>
  <c r="AN18" i="22"/>
  <c r="J79" i="22"/>
  <c r="AF39" i="22"/>
  <c r="M79" i="22" s="1"/>
  <c r="AN38" i="22"/>
  <c r="AK37" i="22"/>
  <c r="F56" i="22"/>
  <c r="AD16" i="22"/>
  <c r="I56" i="22" s="1"/>
  <c r="AL15" i="22"/>
  <c r="F51" i="22"/>
  <c r="AD11" i="22"/>
  <c r="I51" i="22" s="1"/>
  <c r="AL10" i="22"/>
  <c r="F49" i="22"/>
  <c r="AD9" i="22"/>
  <c r="I49" i="22" s="1"/>
  <c r="AL8" i="22"/>
  <c r="F50" i="22"/>
  <c r="AD10" i="22"/>
  <c r="I50" i="22" s="1"/>
  <c r="AL9" i="22"/>
  <c r="F47" i="22"/>
  <c r="AD7" i="22"/>
  <c r="I47" i="22" s="1"/>
  <c r="AK7" i="22"/>
  <c r="AK9" i="22"/>
  <c r="AK10" i="22"/>
  <c r="AK12" i="22"/>
  <c r="AK38" i="22"/>
  <c r="AP16" i="22"/>
  <c r="D56" i="22" s="1"/>
  <c r="AQ16" i="22"/>
  <c r="E56" i="22" s="1"/>
  <c r="F57" i="22"/>
  <c r="AD17" i="22"/>
  <c r="I57" i="22" s="1"/>
  <c r="AL16" i="22"/>
  <c r="J70" i="22"/>
  <c r="AF30" i="22"/>
  <c r="M70" i="22" s="1"/>
  <c r="AN29" i="22"/>
  <c r="J65" i="22"/>
  <c r="AF25" i="22"/>
  <c r="M65" i="22" s="1"/>
  <c r="F60" i="22"/>
  <c r="AD20" i="22"/>
  <c r="I60" i="22" s="1"/>
  <c r="AL19" i="22"/>
  <c r="AP21" i="22"/>
  <c r="D61" i="22" s="1"/>
  <c r="AQ21" i="22"/>
  <c r="E61" i="22" s="1"/>
  <c r="J71" i="22"/>
  <c r="AF31" i="22"/>
  <c r="M71" i="22" s="1"/>
  <c r="AN30" i="22"/>
  <c r="J69" i="22"/>
  <c r="AF29" i="22"/>
  <c r="M69" i="22" s="1"/>
  <c r="AN28" i="22"/>
  <c r="J67" i="22"/>
  <c r="AF27" i="22"/>
  <c r="M67" i="22" s="1"/>
  <c r="AN26" i="22"/>
  <c r="J66" i="22"/>
  <c r="AN25" i="22"/>
  <c r="AF26" i="22"/>
  <c r="M66" i="22" s="1"/>
  <c r="J73" i="22"/>
  <c r="AF33" i="22"/>
  <c r="M73" i="22" s="1"/>
  <c r="AN32" i="22"/>
  <c r="J63" i="22"/>
  <c r="AF23" i="22"/>
  <c r="M63" i="22" s="1"/>
  <c r="AN22" i="22"/>
  <c r="AK15" i="22"/>
  <c r="F78" i="22"/>
  <c r="AD38" i="22"/>
  <c r="I78" i="22" s="1"/>
  <c r="AL37" i="22"/>
  <c r="AM37" i="22" s="1"/>
  <c r="AS37" i="22" s="1"/>
  <c r="H77" i="22" s="1"/>
  <c r="F81" i="22"/>
  <c r="AR41" i="22"/>
  <c r="G81" i="22" s="1"/>
  <c r="AS41" i="22"/>
  <c r="H81" i="22" s="1"/>
  <c r="AD41" i="22"/>
  <c r="I81" i="22" s="1"/>
  <c r="AL40" i="22"/>
  <c r="AM40" i="22" s="1"/>
  <c r="AK39" i="22"/>
  <c r="J61" i="22"/>
  <c r="AF21" i="22"/>
  <c r="M61" i="22" s="1"/>
  <c r="AN20" i="22"/>
  <c r="J58" i="22"/>
  <c r="AF18" i="22"/>
  <c r="M58" i="22" s="1"/>
  <c r="AN17" i="22"/>
  <c r="J53" i="22"/>
  <c r="AF13" i="22"/>
  <c r="M53" i="22" s="1"/>
  <c r="AN12" i="22"/>
  <c r="J52" i="22"/>
  <c r="AF12" i="22"/>
  <c r="M52" i="22" s="1"/>
  <c r="AN11" i="22"/>
  <c r="AO11" i="22" s="1"/>
  <c r="AT11" i="22" s="1"/>
  <c r="K51" i="22" s="1"/>
  <c r="J50" i="22"/>
  <c r="AF10" i="22"/>
  <c r="M50" i="22" s="1"/>
  <c r="AN9" i="22"/>
  <c r="J48" i="22"/>
  <c r="AF8" i="22"/>
  <c r="M48" i="22" s="1"/>
  <c r="AN7" i="22"/>
  <c r="AO7" i="22" s="1"/>
  <c r="AT7" i="22" s="1"/>
  <c r="K47" i="22" s="1"/>
  <c r="J64" i="22"/>
  <c r="AU24" i="22"/>
  <c r="L64" i="22" s="1"/>
  <c r="AT24" i="22"/>
  <c r="K64" i="22" s="1"/>
  <c r="AF24" i="22"/>
  <c r="M64" i="22" s="1"/>
  <c r="AN23" i="22"/>
  <c r="AO23" i="22" s="1"/>
  <c r="AT23" i="22" s="1"/>
  <c r="K63" i="22" s="1"/>
  <c r="AK8" i="22"/>
  <c r="AK11" i="22"/>
  <c r="AK17" i="22"/>
  <c r="AK13" i="22"/>
  <c r="F62" i="22"/>
  <c r="AD22" i="22"/>
  <c r="I62" i="22" s="1"/>
  <c r="AL21" i="22"/>
  <c r="F55" i="22"/>
  <c r="AD15" i="22"/>
  <c r="I55" i="22" s="1"/>
  <c r="AL14" i="22"/>
  <c r="F72" i="22"/>
  <c r="AD32" i="22"/>
  <c r="I72" i="22" s="1"/>
  <c r="AL31" i="22"/>
  <c r="AM31" i="22" s="1"/>
  <c r="AS31" i="22" s="1"/>
  <c r="H71" i="22" s="1"/>
  <c r="F70" i="22"/>
  <c r="AD30" i="22"/>
  <c r="I70" i="22" s="1"/>
  <c r="AL29" i="22"/>
  <c r="F69" i="22"/>
  <c r="AD29" i="22"/>
  <c r="I69" i="22" s="1"/>
  <c r="AL28" i="22"/>
  <c r="AM28" i="22" s="1"/>
  <c r="AR28" i="22" s="1"/>
  <c r="G68" i="22" s="1"/>
  <c r="F67" i="22"/>
  <c r="AD27" i="22"/>
  <c r="I67" i="22" s="1"/>
  <c r="AL26" i="22"/>
  <c r="F65" i="22"/>
  <c r="AD25" i="22"/>
  <c r="I65" i="22" s="1"/>
  <c r="AQ26" i="22"/>
  <c r="E66" i="22" s="1"/>
  <c r="AK27" i="22"/>
  <c r="AK30" i="22"/>
  <c r="AK28" i="22"/>
  <c r="AK35" i="22"/>
  <c r="J78" i="22"/>
  <c r="AF38" i="22"/>
  <c r="M78" i="22" s="1"/>
  <c r="AN37" i="22"/>
  <c r="J76" i="22"/>
  <c r="AF36" i="22"/>
  <c r="M76" i="22" s="1"/>
  <c r="AN35" i="22"/>
  <c r="AO35" i="22" s="1"/>
  <c r="AT35" i="22" s="1"/>
  <c r="K75" i="22" s="1"/>
  <c r="AP22" i="22"/>
  <c r="D62" i="22" s="1"/>
  <c r="AQ22" i="22"/>
  <c r="E62" i="22" s="1"/>
  <c r="F63" i="22"/>
  <c r="AD23" i="22"/>
  <c r="I63" i="22" s="1"/>
  <c r="AL22" i="22"/>
  <c r="J75" i="22"/>
  <c r="AU35" i="22"/>
  <c r="L75" i="22" s="1"/>
  <c r="AF35" i="22"/>
  <c r="M75" i="22" s="1"/>
  <c r="AN34" i="22"/>
  <c r="AO34" i="22" s="1"/>
  <c r="AT34" i="22" s="1"/>
  <c r="K74" i="22" s="1"/>
  <c r="J81" i="22"/>
  <c r="AT41" i="22"/>
  <c r="K81" i="22" s="1"/>
  <c r="AU41" i="22"/>
  <c r="L81" i="22" s="1"/>
  <c r="AF41" i="22"/>
  <c r="M81" i="22" s="1"/>
  <c r="AN40" i="22"/>
  <c r="AO40" i="22" s="1"/>
  <c r="AU40" i="22" s="1"/>
  <c r="L80" i="22" s="1"/>
  <c r="AM38" i="22"/>
  <c r="AR38" i="22" s="1"/>
  <c r="G78" i="22" s="1"/>
  <c r="F54" i="22"/>
  <c r="AD14" i="22"/>
  <c r="I54" i="22" s="1"/>
  <c r="AL13" i="22"/>
  <c r="F52" i="22"/>
  <c r="AD12" i="22"/>
  <c r="I52" i="22" s="1"/>
  <c r="AL11" i="22"/>
  <c r="AM11" i="22" s="1"/>
  <c r="AS11" i="22" s="1"/>
  <c r="H51" i="22" s="1"/>
  <c r="F53" i="22"/>
  <c r="AD13" i="22"/>
  <c r="I53" i="22" s="1"/>
  <c r="AL12" i="22"/>
  <c r="F48" i="22"/>
  <c r="AL7" i="22"/>
  <c r="AD8" i="22"/>
  <c r="I48" i="22" s="1"/>
  <c r="F64" i="22"/>
  <c r="AS24" i="22"/>
  <c r="H64" i="22" s="1"/>
  <c r="AR24" i="22"/>
  <c r="G64" i="22" s="1"/>
  <c r="AD24" i="22"/>
  <c r="I64" i="22" s="1"/>
  <c r="AL23" i="22"/>
  <c r="AM23" i="22" s="1"/>
  <c r="AS23" i="22" s="1"/>
  <c r="H63" i="22" s="1"/>
  <c r="AO21" i="22"/>
  <c r="AU21" i="22" s="1"/>
  <c r="L61" i="22" s="1"/>
  <c r="C73" i="21"/>
  <c r="AJ32" i="21"/>
  <c r="C80" i="21"/>
  <c r="AJ39" i="21"/>
  <c r="Z22" i="21"/>
  <c r="X22" i="21"/>
  <c r="C72" i="21"/>
  <c r="AJ31" i="21"/>
  <c r="C78" i="21"/>
  <c r="AJ37" i="21"/>
  <c r="AN42" i="21"/>
  <c r="AL42" i="21"/>
  <c r="Z42" i="21"/>
  <c r="X42" i="21"/>
  <c r="W42" i="21"/>
  <c r="AB42" i="21" s="1"/>
  <c r="W25" i="21"/>
  <c r="AB25" i="21" s="1"/>
  <c r="W31" i="21"/>
  <c r="AB31" i="21" s="1"/>
  <c r="W26" i="21"/>
  <c r="AB26" i="21" s="1"/>
  <c r="W27" i="21"/>
  <c r="AB27" i="21" s="1"/>
  <c r="W28" i="21"/>
  <c r="AB28" i="21" s="1"/>
  <c r="W29" i="21"/>
  <c r="AB29" i="21" s="1"/>
  <c r="W30" i="21"/>
  <c r="AB30" i="21" s="1"/>
  <c r="W36" i="21"/>
  <c r="AB36" i="21" s="1"/>
  <c r="W34" i="21"/>
  <c r="AB34" i="21" s="1"/>
  <c r="W35" i="21"/>
  <c r="AB35" i="21" s="1"/>
  <c r="Z41" i="21"/>
  <c r="AA41" i="21" s="1"/>
  <c r="AE41" i="21" s="1"/>
  <c r="X41" i="21"/>
  <c r="W41" i="21"/>
  <c r="AB41" i="21" s="1"/>
  <c r="W39" i="21"/>
  <c r="AB39" i="21" s="1"/>
  <c r="W37" i="21"/>
  <c r="AB37" i="21" s="1"/>
  <c r="AA36" i="21"/>
  <c r="AE36" i="21" s="1"/>
  <c r="Y35" i="21"/>
  <c r="AC35" i="21" s="1"/>
  <c r="Y39" i="21"/>
  <c r="AC39" i="21" s="1"/>
  <c r="U24" i="21"/>
  <c r="V24" i="21" s="1"/>
  <c r="V23" i="21"/>
  <c r="W22" i="21" s="1"/>
  <c r="AB22" i="21" s="1"/>
  <c r="Y37" i="21"/>
  <c r="AC37" i="21" s="1"/>
  <c r="AA38" i="21"/>
  <c r="AE38" i="21" s="1"/>
  <c r="Y38" i="21"/>
  <c r="AC38" i="21" s="1"/>
  <c r="Z21" i="20"/>
  <c r="X21" i="20"/>
  <c r="V40" i="20"/>
  <c r="U41" i="20"/>
  <c r="Z39" i="20"/>
  <c r="X39" i="20"/>
  <c r="V22" i="20"/>
  <c r="U23" i="20"/>
  <c r="AT35" i="24" l="1"/>
  <c r="K75" i="24" s="1"/>
  <c r="AU35" i="24"/>
  <c r="L75" i="24" s="1"/>
  <c r="AR28" i="24"/>
  <c r="G68" i="24" s="1"/>
  <c r="AS28" i="24"/>
  <c r="H68" i="24" s="1"/>
  <c r="AT25" i="24"/>
  <c r="K65" i="24" s="1"/>
  <c r="AU25" i="24"/>
  <c r="L65" i="24" s="1"/>
  <c r="AR34" i="24"/>
  <c r="G74" i="24" s="1"/>
  <c r="AS34" i="24"/>
  <c r="H74" i="24" s="1"/>
  <c r="AT38" i="24"/>
  <c r="K78" i="24" s="1"/>
  <c r="AU38" i="24"/>
  <c r="L78" i="24" s="1"/>
  <c r="AR32" i="24"/>
  <c r="G72" i="24" s="1"/>
  <c r="AS32" i="24"/>
  <c r="H72" i="24" s="1"/>
  <c r="AR26" i="24"/>
  <c r="G66" i="24" s="1"/>
  <c r="AS26" i="24"/>
  <c r="H66" i="24" s="1"/>
  <c r="AT28" i="24"/>
  <c r="K68" i="24" s="1"/>
  <c r="AU28" i="24"/>
  <c r="L68" i="24" s="1"/>
  <c r="AT40" i="24"/>
  <c r="K80" i="24" s="1"/>
  <c r="AU40" i="24"/>
  <c r="L80" i="24" s="1"/>
  <c r="AR30" i="24"/>
  <c r="G70" i="24" s="1"/>
  <c r="AS30" i="24"/>
  <c r="H70" i="24" s="1"/>
  <c r="AT27" i="24"/>
  <c r="K67" i="24" s="1"/>
  <c r="AU27" i="24"/>
  <c r="L67" i="24" s="1"/>
  <c r="AR37" i="24"/>
  <c r="G77" i="24" s="1"/>
  <c r="AS37" i="24"/>
  <c r="H77" i="24" s="1"/>
  <c r="AS33" i="24"/>
  <c r="H73" i="24" s="1"/>
  <c r="AR33" i="24"/>
  <c r="G73" i="24" s="1"/>
  <c r="AT30" i="24"/>
  <c r="K70" i="24" s="1"/>
  <c r="AU30" i="24"/>
  <c r="L70" i="24" s="1"/>
  <c r="AT39" i="24"/>
  <c r="K79" i="24" s="1"/>
  <c r="AU39" i="24"/>
  <c r="L79" i="24" s="1"/>
  <c r="AS35" i="24"/>
  <c r="H75" i="24" s="1"/>
  <c r="AR35" i="24"/>
  <c r="G75" i="24" s="1"/>
  <c r="AU31" i="24"/>
  <c r="L71" i="24" s="1"/>
  <c r="AT31" i="24"/>
  <c r="K71" i="24" s="1"/>
  <c r="AR38" i="24"/>
  <c r="G78" i="24" s="1"/>
  <c r="AS38" i="24"/>
  <c r="H78" i="24" s="1"/>
  <c r="AR36" i="24"/>
  <c r="G76" i="24" s="1"/>
  <c r="AS36" i="24"/>
  <c r="H76" i="24" s="1"/>
  <c r="AT33" i="24"/>
  <c r="K73" i="24" s="1"/>
  <c r="AU33" i="24"/>
  <c r="L73" i="24" s="1"/>
  <c r="AS29" i="24"/>
  <c r="H69" i="24" s="1"/>
  <c r="AR29" i="24"/>
  <c r="G69" i="24" s="1"/>
  <c r="AU32" i="24"/>
  <c r="L72" i="24" s="1"/>
  <c r="AT32" i="24"/>
  <c r="K72" i="24" s="1"/>
  <c r="AS27" i="23"/>
  <c r="H67" i="23" s="1"/>
  <c r="AR27" i="23"/>
  <c r="G67" i="23" s="1"/>
  <c r="AS31" i="23"/>
  <c r="H71" i="23" s="1"/>
  <c r="AR31" i="23"/>
  <c r="G71" i="23" s="1"/>
  <c r="AS9" i="23"/>
  <c r="H49" i="23" s="1"/>
  <c r="AR9" i="23"/>
  <c r="G49" i="23" s="1"/>
  <c r="AU30" i="23"/>
  <c r="L70" i="23" s="1"/>
  <c r="AT30" i="23"/>
  <c r="K70" i="23" s="1"/>
  <c r="AU21" i="23"/>
  <c r="L61" i="23" s="1"/>
  <c r="AT21" i="23"/>
  <c r="K61" i="23" s="1"/>
  <c r="AS15" i="23"/>
  <c r="H55" i="23" s="1"/>
  <c r="AR15" i="23"/>
  <c r="G55" i="23" s="1"/>
  <c r="AU13" i="23"/>
  <c r="L53" i="23" s="1"/>
  <c r="AT13" i="23"/>
  <c r="K53" i="23" s="1"/>
  <c r="AS26" i="23"/>
  <c r="H66" i="23" s="1"/>
  <c r="AR26" i="23"/>
  <c r="G66" i="23" s="1"/>
  <c r="AU34" i="23"/>
  <c r="L74" i="23" s="1"/>
  <c r="AT34" i="23"/>
  <c r="K74" i="23" s="1"/>
  <c r="AR18" i="23"/>
  <c r="G58" i="23" s="1"/>
  <c r="AS18" i="23"/>
  <c r="H58" i="23" s="1"/>
  <c r="AR8" i="23"/>
  <c r="G48" i="23" s="1"/>
  <c r="AS8" i="23"/>
  <c r="H48" i="23" s="1"/>
  <c r="AU29" i="23"/>
  <c r="L69" i="23" s="1"/>
  <c r="AT29" i="23"/>
  <c r="K69" i="23" s="1"/>
  <c r="AS38" i="23"/>
  <c r="H78" i="23" s="1"/>
  <c r="AR38" i="23"/>
  <c r="G78" i="23" s="1"/>
  <c r="AS21" i="23"/>
  <c r="H61" i="23" s="1"/>
  <c r="AR21" i="23"/>
  <c r="G61" i="23" s="1"/>
  <c r="AT12" i="23"/>
  <c r="K52" i="23" s="1"/>
  <c r="AU12" i="23"/>
  <c r="L52" i="23" s="1"/>
  <c r="AS28" i="23"/>
  <c r="H68" i="23" s="1"/>
  <c r="AR28" i="23"/>
  <c r="G68" i="23" s="1"/>
  <c r="AS7" i="23"/>
  <c r="H47" i="23" s="1"/>
  <c r="AR7" i="23"/>
  <c r="G47" i="23" s="1"/>
  <c r="AU28" i="23"/>
  <c r="L68" i="23" s="1"/>
  <c r="AT28" i="23"/>
  <c r="K68" i="23" s="1"/>
  <c r="AT17" i="23"/>
  <c r="K57" i="23" s="1"/>
  <c r="AU17" i="23"/>
  <c r="L57" i="23" s="1"/>
  <c r="AU11" i="23"/>
  <c r="L51" i="23" s="1"/>
  <c r="AT11" i="23"/>
  <c r="K51" i="23" s="1"/>
  <c r="AS36" i="23"/>
  <c r="H76" i="23" s="1"/>
  <c r="AR36" i="23"/>
  <c r="G76" i="23" s="1"/>
  <c r="AS25" i="23"/>
  <c r="H65" i="23" s="1"/>
  <c r="AR25" i="23"/>
  <c r="G65" i="23" s="1"/>
  <c r="AU31" i="23"/>
  <c r="L71" i="23" s="1"/>
  <c r="AT31" i="23"/>
  <c r="K71" i="23" s="1"/>
  <c r="AS33" i="23"/>
  <c r="H73" i="23" s="1"/>
  <c r="AR33" i="23"/>
  <c r="G73" i="23" s="1"/>
  <c r="AU35" i="23"/>
  <c r="L75" i="23" s="1"/>
  <c r="AT35" i="23"/>
  <c r="K75" i="23" s="1"/>
  <c r="AS10" i="23"/>
  <c r="H50" i="23" s="1"/>
  <c r="AR10" i="23"/>
  <c r="G50" i="23" s="1"/>
  <c r="AU37" i="23"/>
  <c r="L77" i="23" s="1"/>
  <c r="AT37" i="23"/>
  <c r="K77" i="23" s="1"/>
  <c r="AT18" i="23"/>
  <c r="K58" i="23" s="1"/>
  <c r="AU18" i="23"/>
  <c r="L58" i="23" s="1"/>
  <c r="AU20" i="23"/>
  <c r="L60" i="23" s="1"/>
  <c r="AT20" i="23"/>
  <c r="K60" i="23" s="1"/>
  <c r="AU27" i="23"/>
  <c r="L67" i="23" s="1"/>
  <c r="AT27" i="23"/>
  <c r="K67" i="23" s="1"/>
  <c r="AS40" i="23"/>
  <c r="H80" i="23" s="1"/>
  <c r="AR40" i="23"/>
  <c r="G80" i="23" s="1"/>
  <c r="AT15" i="23"/>
  <c r="K55" i="23" s="1"/>
  <c r="AU15" i="23"/>
  <c r="L55" i="23" s="1"/>
  <c r="AT8" i="23"/>
  <c r="K48" i="23" s="1"/>
  <c r="AU8" i="23"/>
  <c r="L48" i="23" s="1"/>
  <c r="AS30" i="23"/>
  <c r="H70" i="23" s="1"/>
  <c r="AR30" i="23"/>
  <c r="G70" i="23" s="1"/>
  <c r="AR20" i="23"/>
  <c r="G60" i="23" s="1"/>
  <c r="AS20" i="23"/>
  <c r="H60" i="23" s="1"/>
  <c r="AU38" i="23"/>
  <c r="L78" i="23" s="1"/>
  <c r="AT38" i="23"/>
  <c r="K78" i="23" s="1"/>
  <c r="AR12" i="23"/>
  <c r="G52" i="23" s="1"/>
  <c r="AS12" i="23"/>
  <c r="H52" i="23" s="1"/>
  <c r="AS32" i="23"/>
  <c r="H72" i="23" s="1"/>
  <c r="AR32" i="23"/>
  <c r="G72" i="23" s="1"/>
  <c r="AU25" i="23"/>
  <c r="L65" i="23" s="1"/>
  <c r="AT25" i="23"/>
  <c r="K65" i="23" s="1"/>
  <c r="AU33" i="23"/>
  <c r="L73" i="23" s="1"/>
  <c r="AT33" i="23"/>
  <c r="K73" i="23" s="1"/>
  <c r="AT19" i="23"/>
  <c r="K59" i="23" s="1"/>
  <c r="AU19" i="23"/>
  <c r="L59" i="23" s="1"/>
  <c r="AU9" i="23"/>
  <c r="L49" i="23" s="1"/>
  <c r="AT9" i="23"/>
  <c r="K49" i="23" s="1"/>
  <c r="AU40" i="23"/>
  <c r="L80" i="23" s="1"/>
  <c r="AT40" i="23"/>
  <c r="K80" i="23" s="1"/>
  <c r="AS34" i="23"/>
  <c r="H74" i="23" s="1"/>
  <c r="AR34" i="23"/>
  <c r="G74" i="23" s="1"/>
  <c r="AS13" i="23"/>
  <c r="H53" i="23" s="1"/>
  <c r="AR13" i="23"/>
  <c r="G53" i="23" s="1"/>
  <c r="AU32" i="23"/>
  <c r="L72" i="23" s="1"/>
  <c r="AT32" i="23"/>
  <c r="K72" i="23" s="1"/>
  <c r="AU39" i="23"/>
  <c r="L79" i="23" s="1"/>
  <c r="AT39" i="23"/>
  <c r="K79" i="23" s="1"/>
  <c r="AU14" i="23"/>
  <c r="L54" i="23" s="1"/>
  <c r="AT14" i="23"/>
  <c r="K54" i="23" s="1"/>
  <c r="AS29" i="23"/>
  <c r="H69" i="23" s="1"/>
  <c r="AR29" i="23"/>
  <c r="G69" i="23" s="1"/>
  <c r="AU36" i="23"/>
  <c r="L76" i="23" s="1"/>
  <c r="AT36" i="23"/>
  <c r="K76" i="23" s="1"/>
  <c r="AU26" i="23"/>
  <c r="L66" i="23" s="1"/>
  <c r="AT26" i="23"/>
  <c r="K66" i="23" s="1"/>
  <c r="AR23" i="22"/>
  <c r="G63" i="22" s="1"/>
  <c r="AP35" i="22"/>
  <c r="D75" i="22" s="1"/>
  <c r="AQ35" i="22"/>
  <c r="E75" i="22" s="1"/>
  <c r="AQ30" i="22"/>
  <c r="E70" i="22" s="1"/>
  <c r="AP30" i="22"/>
  <c r="D70" i="22" s="1"/>
  <c r="AM21" i="22"/>
  <c r="AQ17" i="22"/>
  <c r="E57" i="22" s="1"/>
  <c r="AP17" i="22"/>
  <c r="D57" i="22" s="1"/>
  <c r="AQ8" i="22"/>
  <c r="E48" i="22" s="1"/>
  <c r="AP8" i="22"/>
  <c r="D48" i="22" s="1"/>
  <c r="AO17" i="22"/>
  <c r="AT21" i="22"/>
  <c r="K61" i="22" s="1"/>
  <c r="AQ39" i="22"/>
  <c r="E79" i="22" s="1"/>
  <c r="AP39" i="22"/>
  <c r="D79" i="22" s="1"/>
  <c r="AS38" i="22"/>
  <c r="H78" i="22" s="1"/>
  <c r="AO22" i="22"/>
  <c r="AU23" i="22"/>
  <c r="L63" i="22" s="1"/>
  <c r="AO25" i="22"/>
  <c r="AO28" i="22"/>
  <c r="AM19" i="22"/>
  <c r="AM16" i="22"/>
  <c r="AQ38" i="22"/>
  <c r="E78" i="22" s="1"/>
  <c r="AP38" i="22"/>
  <c r="D78" i="22" s="1"/>
  <c r="AP10" i="22"/>
  <c r="D50" i="22" s="1"/>
  <c r="AQ10" i="22"/>
  <c r="E50" i="22" s="1"/>
  <c r="AP7" i="22"/>
  <c r="D47" i="22" s="1"/>
  <c r="AQ7" i="22"/>
  <c r="E47" i="22" s="1"/>
  <c r="AM8" i="22"/>
  <c r="AR11" i="22"/>
  <c r="G51" i="22" s="1"/>
  <c r="AM15" i="22"/>
  <c r="AQ37" i="22"/>
  <c r="E77" i="22" s="1"/>
  <c r="AP37" i="22"/>
  <c r="D77" i="22" s="1"/>
  <c r="AO18" i="22"/>
  <c r="AQ18" i="22"/>
  <c r="E58" i="22" s="1"/>
  <c r="AP18" i="22"/>
  <c r="D58" i="22" s="1"/>
  <c r="AM27" i="22"/>
  <c r="AS28" i="22"/>
  <c r="H68" i="22" s="1"/>
  <c r="AR31" i="22"/>
  <c r="G71" i="22" s="1"/>
  <c r="AM32" i="22"/>
  <c r="AM18" i="22"/>
  <c r="AU7" i="22"/>
  <c r="L47" i="22" s="1"/>
  <c r="AO10" i="22"/>
  <c r="AU11" i="22"/>
  <c r="L51" i="22" s="1"/>
  <c r="AO14" i="22"/>
  <c r="AP36" i="22"/>
  <c r="D76" i="22" s="1"/>
  <c r="AQ36" i="22"/>
  <c r="E76" i="22" s="1"/>
  <c r="AM39" i="22"/>
  <c r="AR37" i="22"/>
  <c r="G77" i="22" s="1"/>
  <c r="AO19" i="22"/>
  <c r="AO33" i="22"/>
  <c r="AU34" i="22"/>
  <c r="L74" i="22" s="1"/>
  <c r="AT40" i="22"/>
  <c r="K80" i="22" s="1"/>
  <c r="AP29" i="22"/>
  <c r="D69" i="22" s="1"/>
  <c r="AQ29" i="22"/>
  <c r="E69" i="22" s="1"/>
  <c r="AO27" i="22"/>
  <c r="AM17" i="22"/>
  <c r="AM7" i="22"/>
  <c r="AM12" i="22"/>
  <c r="AM13" i="22"/>
  <c r="AM22" i="22"/>
  <c r="AO37" i="22"/>
  <c r="AP28" i="22"/>
  <c r="D68" i="22" s="1"/>
  <c r="AQ28" i="22"/>
  <c r="E68" i="22" s="1"/>
  <c r="AQ27" i="22"/>
  <c r="E67" i="22" s="1"/>
  <c r="AP27" i="22"/>
  <c r="D67" i="22" s="1"/>
  <c r="AM26" i="22"/>
  <c r="AM29" i="22"/>
  <c r="AM14" i="22"/>
  <c r="AQ13" i="22"/>
  <c r="E53" i="22" s="1"/>
  <c r="AP13" i="22"/>
  <c r="D53" i="22" s="1"/>
  <c r="AQ11" i="22"/>
  <c r="E51" i="22" s="1"/>
  <c r="AP11" i="22"/>
  <c r="D51" i="22" s="1"/>
  <c r="AO9" i="22"/>
  <c r="AO12" i="22"/>
  <c r="AO20" i="22"/>
  <c r="AR40" i="22"/>
  <c r="G80" i="22" s="1"/>
  <c r="AS40" i="22"/>
  <c r="H80" i="22" s="1"/>
  <c r="AQ15" i="22"/>
  <c r="E55" i="22" s="1"/>
  <c r="AP15" i="22"/>
  <c r="D55" i="22" s="1"/>
  <c r="AO32" i="22"/>
  <c r="AO26" i="22"/>
  <c r="AO30" i="22"/>
  <c r="AO29" i="22"/>
  <c r="AM35" i="22"/>
  <c r="AP12" i="22"/>
  <c r="D52" i="22" s="1"/>
  <c r="AQ12" i="22"/>
  <c r="E52" i="22" s="1"/>
  <c r="AQ9" i="22"/>
  <c r="E49" i="22" s="1"/>
  <c r="AP9" i="22"/>
  <c r="D49" i="22" s="1"/>
  <c r="AM9" i="22"/>
  <c r="AM10" i="22"/>
  <c r="AM34" i="22"/>
  <c r="AO38" i="22"/>
  <c r="AO36" i="22"/>
  <c r="AQ25" i="22"/>
  <c r="E65" i="22" s="1"/>
  <c r="AP25" i="22"/>
  <c r="D65" i="22" s="1"/>
  <c r="AM25" i="22"/>
  <c r="AM30" i="22"/>
  <c r="AM33" i="22"/>
  <c r="AO8" i="22"/>
  <c r="AO13" i="22"/>
  <c r="AO15" i="22"/>
  <c r="AM36" i="22"/>
  <c r="AM20" i="22"/>
  <c r="AO39" i="22"/>
  <c r="AO31" i="22"/>
  <c r="AO16" i="22"/>
  <c r="C62" i="21"/>
  <c r="AJ21" i="21"/>
  <c r="F78" i="21"/>
  <c r="AD38" i="21"/>
  <c r="I78" i="21" s="1"/>
  <c r="AL37" i="21"/>
  <c r="F75" i="21"/>
  <c r="AD35" i="21"/>
  <c r="I75" i="21" s="1"/>
  <c r="AL34" i="21"/>
  <c r="C77" i="21"/>
  <c r="AJ36" i="21"/>
  <c r="C81" i="21"/>
  <c r="AJ40" i="21"/>
  <c r="J81" i="21"/>
  <c r="AF41" i="21"/>
  <c r="M81" i="21" s="1"/>
  <c r="AN40" i="21"/>
  <c r="C75" i="21"/>
  <c r="AJ34" i="21"/>
  <c r="C76" i="21"/>
  <c r="AJ35" i="21"/>
  <c r="C69" i="21"/>
  <c r="AJ28" i="21"/>
  <c r="C67" i="21"/>
  <c r="AJ26" i="21"/>
  <c r="C71" i="21"/>
  <c r="AJ30" i="21"/>
  <c r="C82" i="21"/>
  <c r="AP42" i="21"/>
  <c r="D82" i="21" s="1"/>
  <c r="AQ42" i="21"/>
  <c r="E82" i="21" s="1"/>
  <c r="AJ41" i="21"/>
  <c r="AK41" i="21" s="1"/>
  <c r="AP41" i="21" s="1"/>
  <c r="D81" i="21" s="1"/>
  <c r="AA42" i="21"/>
  <c r="AE42" i="21" s="1"/>
  <c r="AA25" i="21"/>
  <c r="AE25" i="21" s="1"/>
  <c r="AA26" i="21"/>
  <c r="AE26" i="21" s="1"/>
  <c r="AA27" i="21"/>
  <c r="AE27" i="21" s="1"/>
  <c r="AA28" i="21"/>
  <c r="AE28" i="21" s="1"/>
  <c r="AA30" i="21"/>
  <c r="AE30" i="21" s="1"/>
  <c r="AA29" i="21"/>
  <c r="AE29" i="21" s="1"/>
  <c r="AA31" i="21"/>
  <c r="AE31" i="21" s="1"/>
  <c r="AA32" i="21"/>
  <c r="AE32" i="21" s="1"/>
  <c r="AA35" i="21"/>
  <c r="AE35" i="21" s="1"/>
  <c r="AA33" i="21"/>
  <c r="AE33" i="21" s="1"/>
  <c r="W18" i="21"/>
  <c r="AB18" i="21" s="1"/>
  <c r="AA34" i="21"/>
  <c r="AE34" i="21" s="1"/>
  <c r="AK39" i="21"/>
  <c r="F77" i="21"/>
  <c r="AD37" i="21"/>
  <c r="I77" i="21" s="1"/>
  <c r="AL36" i="21"/>
  <c r="AN24" i="21"/>
  <c r="AL24" i="21"/>
  <c r="W24" i="21"/>
  <c r="AB24" i="21" s="1"/>
  <c r="Z24" i="21"/>
  <c r="X24" i="21"/>
  <c r="W7" i="21"/>
  <c r="AB7" i="21" s="1"/>
  <c r="W8" i="21"/>
  <c r="AB8" i="21" s="1"/>
  <c r="W12" i="21"/>
  <c r="AB12" i="21" s="1"/>
  <c r="W9" i="21"/>
  <c r="AB9" i="21" s="1"/>
  <c r="W10" i="21"/>
  <c r="AB10" i="21" s="1"/>
  <c r="W11" i="21"/>
  <c r="AB11" i="21" s="1"/>
  <c r="W14" i="21"/>
  <c r="AB14" i="21" s="1"/>
  <c r="W13" i="21"/>
  <c r="AB13" i="21" s="1"/>
  <c r="W15" i="21"/>
  <c r="AB15" i="21" s="1"/>
  <c r="J76" i="21"/>
  <c r="AF36" i="21"/>
  <c r="M76" i="21" s="1"/>
  <c r="AN35" i="21"/>
  <c r="AF38" i="21"/>
  <c r="M78" i="21" s="1"/>
  <c r="J78" i="21"/>
  <c r="AN37" i="21"/>
  <c r="W23" i="21"/>
  <c r="AB23" i="21" s="1"/>
  <c r="Z23" i="21"/>
  <c r="X23" i="21"/>
  <c r="W21" i="21"/>
  <c r="AB21" i="21" s="1"/>
  <c r="W16" i="21"/>
  <c r="AB16" i="21" s="1"/>
  <c r="W19" i="21"/>
  <c r="AB19" i="21" s="1"/>
  <c r="W17" i="21"/>
  <c r="AB17" i="21" s="1"/>
  <c r="F79" i="21"/>
  <c r="AD39" i="21"/>
  <c r="I79" i="21" s="1"/>
  <c r="AL38" i="21"/>
  <c r="AA37" i="21"/>
  <c r="AE37" i="21" s="1"/>
  <c r="C79" i="21"/>
  <c r="AQ39" i="21"/>
  <c r="E79" i="21" s="1"/>
  <c r="AP39" i="21"/>
  <c r="D79" i="21" s="1"/>
  <c r="AJ38" i="21"/>
  <c r="AK38" i="21" s="1"/>
  <c r="Y41" i="21"/>
  <c r="AC41" i="21" s="1"/>
  <c r="Y36" i="21"/>
  <c r="AC36" i="21" s="1"/>
  <c r="Y40" i="21"/>
  <c r="AC40" i="21" s="1"/>
  <c r="C74" i="21"/>
  <c r="AJ33" i="21"/>
  <c r="AK33" i="21" s="1"/>
  <c r="C70" i="21"/>
  <c r="AJ29" i="21"/>
  <c r="AK29" i="21" s="1"/>
  <c r="AQ29" i="21" s="1"/>
  <c r="E69" i="21" s="1"/>
  <c r="C68" i="21"/>
  <c r="AJ27" i="21"/>
  <c r="AK27" i="21" s="1"/>
  <c r="AQ27" i="21" s="1"/>
  <c r="E67" i="21" s="1"/>
  <c r="C66" i="21"/>
  <c r="AJ25" i="21"/>
  <c r="AK25" i="21" s="1"/>
  <c r="AP25" i="21" s="1"/>
  <c r="D65" i="21" s="1"/>
  <c r="C65" i="21"/>
  <c r="AQ25" i="21"/>
  <c r="E65" i="21" s="1"/>
  <c r="Y42" i="21"/>
  <c r="AC42" i="21" s="1"/>
  <c r="Y25" i="21"/>
  <c r="AC25" i="21" s="1"/>
  <c r="Y26" i="21"/>
  <c r="AC26" i="21" s="1"/>
  <c r="Y28" i="21"/>
  <c r="AC28" i="21" s="1"/>
  <c r="Y27" i="21"/>
  <c r="AC27" i="21" s="1"/>
  <c r="Y30" i="21"/>
  <c r="AC30" i="21" s="1"/>
  <c r="Y33" i="21"/>
  <c r="AC33" i="21" s="1"/>
  <c r="Y32" i="21"/>
  <c r="AC32" i="21" s="1"/>
  <c r="Y29" i="21"/>
  <c r="AC29" i="21" s="1"/>
  <c r="Y31" i="21"/>
  <c r="AC31" i="21" s="1"/>
  <c r="Y34" i="21"/>
  <c r="AC34" i="21" s="1"/>
  <c r="AK37" i="21"/>
  <c r="AP37" i="21" s="1"/>
  <c r="D77" i="21" s="1"/>
  <c r="AK31" i="21"/>
  <c r="AQ31" i="21" s="1"/>
  <c r="E71" i="21" s="1"/>
  <c r="W20" i="21"/>
  <c r="AB20" i="21" s="1"/>
  <c r="AA22" i="21"/>
  <c r="AE22" i="21" s="1"/>
  <c r="AA39" i="21"/>
  <c r="AE39" i="21" s="1"/>
  <c r="AA40" i="21"/>
  <c r="AE40" i="21" s="1"/>
  <c r="Y20" i="21"/>
  <c r="AC20" i="21" s="1"/>
  <c r="V23" i="20"/>
  <c r="U24" i="20"/>
  <c r="V24" i="20" s="1"/>
  <c r="Z22" i="20"/>
  <c r="X22" i="20"/>
  <c r="W14" i="20"/>
  <c r="AB14" i="20" s="1"/>
  <c r="W20" i="20"/>
  <c r="AB20" i="20" s="1"/>
  <c r="V41" i="20"/>
  <c r="U42" i="20"/>
  <c r="V42" i="20" s="1"/>
  <c r="W21" i="20"/>
  <c r="AB21" i="20" s="1"/>
  <c r="W17" i="20"/>
  <c r="AB17" i="20" s="1"/>
  <c r="Z40" i="20"/>
  <c r="X40" i="20"/>
  <c r="W40" i="20"/>
  <c r="AB40" i="20" s="1"/>
  <c r="W35" i="20"/>
  <c r="AB35" i="20" s="1"/>
  <c r="W19" i="20"/>
  <c r="AB19" i="20" s="1"/>
  <c r="AU16" i="22" l="1"/>
  <c r="L56" i="22" s="1"/>
  <c r="AT16" i="22"/>
  <c r="K56" i="22" s="1"/>
  <c r="AU39" i="22"/>
  <c r="L79" i="22" s="1"/>
  <c r="AT39" i="22"/>
  <c r="K79" i="22" s="1"/>
  <c r="AR36" i="22"/>
  <c r="G76" i="22" s="1"/>
  <c r="AS36" i="22"/>
  <c r="H76" i="22" s="1"/>
  <c r="AU13" i="22"/>
  <c r="L53" i="22" s="1"/>
  <c r="AT13" i="22"/>
  <c r="K53" i="22" s="1"/>
  <c r="AS33" i="22"/>
  <c r="H73" i="22" s="1"/>
  <c r="AR33" i="22"/>
  <c r="G73" i="22" s="1"/>
  <c r="AR25" i="22"/>
  <c r="G65" i="22" s="1"/>
  <c r="AS25" i="22"/>
  <c r="H65" i="22" s="1"/>
  <c r="AU38" i="22"/>
  <c r="L78" i="22" s="1"/>
  <c r="AT38" i="22"/>
  <c r="K78" i="22" s="1"/>
  <c r="AS10" i="22"/>
  <c r="H50" i="22" s="1"/>
  <c r="AR10" i="22"/>
  <c r="G50" i="22" s="1"/>
  <c r="AR35" i="22"/>
  <c r="G75" i="22" s="1"/>
  <c r="AS35" i="22"/>
  <c r="H75" i="22" s="1"/>
  <c r="AU30" i="22"/>
  <c r="L70" i="22" s="1"/>
  <c r="AT30" i="22"/>
  <c r="K70" i="22" s="1"/>
  <c r="AU32" i="22"/>
  <c r="L72" i="22" s="1"/>
  <c r="AT32" i="22"/>
  <c r="K72" i="22" s="1"/>
  <c r="AT12" i="22"/>
  <c r="K52" i="22" s="1"/>
  <c r="AU12" i="22"/>
  <c r="L52" i="22" s="1"/>
  <c r="AS14" i="22"/>
  <c r="H54" i="22" s="1"/>
  <c r="AR14" i="22"/>
  <c r="G54" i="22" s="1"/>
  <c r="AR26" i="22"/>
  <c r="G66" i="22" s="1"/>
  <c r="AS26" i="22"/>
  <c r="H66" i="22" s="1"/>
  <c r="AR22" i="22"/>
  <c r="G62" i="22" s="1"/>
  <c r="AS22" i="22"/>
  <c r="H62" i="22" s="1"/>
  <c r="AR12" i="22"/>
  <c r="G52" i="22" s="1"/>
  <c r="AS12" i="22"/>
  <c r="H52" i="22" s="1"/>
  <c r="AS17" i="22"/>
  <c r="H57" i="22" s="1"/>
  <c r="AR17" i="22"/>
  <c r="G57" i="22" s="1"/>
  <c r="AU33" i="22"/>
  <c r="L73" i="22" s="1"/>
  <c r="AT33" i="22"/>
  <c r="K73" i="22" s="1"/>
  <c r="AU14" i="22"/>
  <c r="L54" i="22" s="1"/>
  <c r="AT14" i="22"/>
  <c r="K54" i="22" s="1"/>
  <c r="AU10" i="22"/>
  <c r="L50" i="22" s="1"/>
  <c r="AT10" i="22"/>
  <c r="K50" i="22" s="1"/>
  <c r="AS18" i="22"/>
  <c r="H58" i="22" s="1"/>
  <c r="AR18" i="22"/>
  <c r="G58" i="22" s="1"/>
  <c r="AS27" i="22"/>
  <c r="H67" i="22" s="1"/>
  <c r="AR27" i="22"/>
  <c r="G67" i="22" s="1"/>
  <c r="AS15" i="22"/>
  <c r="H55" i="22" s="1"/>
  <c r="AR15" i="22"/>
  <c r="G55" i="22" s="1"/>
  <c r="AS8" i="22"/>
  <c r="H48" i="22" s="1"/>
  <c r="AR8" i="22"/>
  <c r="G48" i="22" s="1"/>
  <c r="AS19" i="22"/>
  <c r="H59" i="22" s="1"/>
  <c r="AR19" i="22"/>
  <c r="G59" i="22" s="1"/>
  <c r="AT25" i="22"/>
  <c r="K65" i="22" s="1"/>
  <c r="AU25" i="22"/>
  <c r="L65" i="22" s="1"/>
  <c r="AU22" i="22"/>
  <c r="L62" i="22" s="1"/>
  <c r="AT22" i="22"/>
  <c r="K62" i="22" s="1"/>
  <c r="AS21" i="22"/>
  <c r="H61" i="22" s="1"/>
  <c r="AR21" i="22"/>
  <c r="G61" i="22" s="1"/>
  <c r="AU31" i="22"/>
  <c r="L71" i="22" s="1"/>
  <c r="AT31" i="22"/>
  <c r="K71" i="22" s="1"/>
  <c r="AS20" i="22"/>
  <c r="H60" i="22" s="1"/>
  <c r="AR20" i="22"/>
  <c r="G60" i="22" s="1"/>
  <c r="AT15" i="22"/>
  <c r="K55" i="22" s="1"/>
  <c r="AU15" i="22"/>
  <c r="L55" i="22" s="1"/>
  <c r="AT8" i="22"/>
  <c r="K48" i="22" s="1"/>
  <c r="AU8" i="22"/>
  <c r="L48" i="22" s="1"/>
  <c r="AS30" i="22"/>
  <c r="H70" i="22" s="1"/>
  <c r="AR30" i="22"/>
  <c r="G70" i="22" s="1"/>
  <c r="AT36" i="22"/>
  <c r="K76" i="22" s="1"/>
  <c r="AU36" i="22"/>
  <c r="L76" i="22" s="1"/>
  <c r="AS34" i="22"/>
  <c r="H74" i="22" s="1"/>
  <c r="AR34" i="22"/>
  <c r="G74" i="22" s="1"/>
  <c r="AS9" i="22"/>
  <c r="H49" i="22" s="1"/>
  <c r="AR9" i="22"/>
  <c r="G49" i="22" s="1"/>
  <c r="AT29" i="22"/>
  <c r="K69" i="22" s="1"/>
  <c r="AU29" i="22"/>
  <c r="L69" i="22" s="1"/>
  <c r="AT26" i="22"/>
  <c r="K66" i="22" s="1"/>
  <c r="AU26" i="22"/>
  <c r="L66" i="22" s="1"/>
  <c r="AT20" i="22"/>
  <c r="K60" i="22" s="1"/>
  <c r="AU20" i="22"/>
  <c r="L60" i="22" s="1"/>
  <c r="AU9" i="22"/>
  <c r="L49" i="22" s="1"/>
  <c r="AT9" i="22"/>
  <c r="K49" i="22" s="1"/>
  <c r="AR29" i="22"/>
  <c r="G69" i="22" s="1"/>
  <c r="AS29" i="22"/>
  <c r="H69" i="22" s="1"/>
  <c r="AU37" i="22"/>
  <c r="L77" i="22" s="1"/>
  <c r="AT37" i="22"/>
  <c r="K77" i="22" s="1"/>
  <c r="AS13" i="22"/>
  <c r="H53" i="22" s="1"/>
  <c r="AR13" i="22"/>
  <c r="G53" i="22" s="1"/>
  <c r="AS7" i="22"/>
  <c r="H47" i="22" s="1"/>
  <c r="AR7" i="22"/>
  <c r="G47" i="22" s="1"/>
  <c r="AU27" i="22"/>
  <c r="L67" i="22" s="1"/>
  <c r="AT27" i="22"/>
  <c r="K67" i="22" s="1"/>
  <c r="AU19" i="22"/>
  <c r="L59" i="22" s="1"/>
  <c r="AT19" i="22"/>
  <c r="K59" i="22" s="1"/>
  <c r="AS39" i="22"/>
  <c r="H79" i="22" s="1"/>
  <c r="AR39" i="22"/>
  <c r="G79" i="22" s="1"/>
  <c r="AR32" i="22"/>
  <c r="G72" i="22" s="1"/>
  <c r="AS32" i="22"/>
  <c r="H72" i="22" s="1"/>
  <c r="AU18" i="22"/>
  <c r="L58" i="22" s="1"/>
  <c r="AT18" i="22"/>
  <c r="K58" i="22" s="1"/>
  <c r="AR16" i="22"/>
  <c r="G56" i="22" s="1"/>
  <c r="AS16" i="22"/>
  <c r="H56" i="22" s="1"/>
  <c r="AT28" i="22"/>
  <c r="K68" i="22" s="1"/>
  <c r="AU28" i="22"/>
  <c r="L68" i="22" s="1"/>
  <c r="AU17" i="22"/>
  <c r="L57" i="22" s="1"/>
  <c r="AT17" i="22"/>
  <c r="K57" i="22" s="1"/>
  <c r="J80" i="21"/>
  <c r="AF40" i="21"/>
  <c r="M80" i="21" s="1"/>
  <c r="AN39" i="21"/>
  <c r="F60" i="21"/>
  <c r="AD20" i="21"/>
  <c r="I60" i="21" s="1"/>
  <c r="AL19" i="21"/>
  <c r="J79" i="21"/>
  <c r="AF39" i="21"/>
  <c r="M79" i="21" s="1"/>
  <c r="AN38" i="21"/>
  <c r="C60" i="21"/>
  <c r="AJ19" i="21"/>
  <c r="F71" i="21"/>
  <c r="AD31" i="21"/>
  <c r="I71" i="21" s="1"/>
  <c r="AL30" i="21"/>
  <c r="F72" i="21"/>
  <c r="AD32" i="21"/>
  <c r="I72" i="21" s="1"/>
  <c r="AL31" i="21"/>
  <c r="F70" i="21"/>
  <c r="AD30" i="21"/>
  <c r="I70" i="21" s="1"/>
  <c r="AL29" i="21"/>
  <c r="F68" i="21"/>
  <c r="AD28" i="21"/>
  <c r="I68" i="21" s="1"/>
  <c r="AL27" i="21"/>
  <c r="F65" i="21"/>
  <c r="AD25" i="21"/>
  <c r="I65" i="21" s="1"/>
  <c r="F76" i="21"/>
  <c r="AD36" i="21"/>
  <c r="I76" i="21" s="1"/>
  <c r="AL35" i="21"/>
  <c r="AQ38" i="21"/>
  <c r="E78" i="21" s="1"/>
  <c r="AP38" i="21"/>
  <c r="D78" i="21" s="1"/>
  <c r="J77" i="21"/>
  <c r="AF37" i="21"/>
  <c r="M77" i="21" s="1"/>
  <c r="AN36" i="21"/>
  <c r="C57" i="21"/>
  <c r="AJ16" i="21"/>
  <c r="C56" i="21"/>
  <c r="AJ15" i="21"/>
  <c r="Y23" i="21"/>
  <c r="AC23" i="21" s="1"/>
  <c r="Y18" i="21"/>
  <c r="AC18" i="21" s="1"/>
  <c r="Y21" i="21"/>
  <c r="AC21" i="21" s="1"/>
  <c r="Y19" i="21"/>
  <c r="AC19" i="21" s="1"/>
  <c r="C63" i="21"/>
  <c r="AJ22" i="21"/>
  <c r="C53" i="21"/>
  <c r="AJ12" i="21"/>
  <c r="C51" i="21"/>
  <c r="AJ10" i="21"/>
  <c r="C49" i="21"/>
  <c r="AJ8" i="21"/>
  <c r="C48" i="21"/>
  <c r="AJ7" i="21"/>
  <c r="Y24" i="21"/>
  <c r="AC24" i="21" s="1"/>
  <c r="Y7" i="21"/>
  <c r="AC7" i="21" s="1"/>
  <c r="Y8" i="21"/>
  <c r="AC8" i="21" s="1"/>
  <c r="Y11" i="21"/>
  <c r="AC11" i="21" s="1"/>
  <c r="Y9" i="21"/>
  <c r="AC9" i="21" s="1"/>
  <c r="Y10" i="21"/>
  <c r="AC10" i="21" s="1"/>
  <c r="Y12" i="21"/>
  <c r="AC12" i="21" s="1"/>
  <c r="Y14" i="21"/>
  <c r="AC14" i="21" s="1"/>
  <c r="Y13" i="21"/>
  <c r="AC13" i="21" s="1"/>
  <c r="Y16" i="21"/>
  <c r="AC16" i="21" s="1"/>
  <c r="Y15" i="21"/>
  <c r="AC15" i="21" s="1"/>
  <c r="AP24" i="21"/>
  <c r="D64" i="21" s="1"/>
  <c r="C64" i="21"/>
  <c r="AQ24" i="21"/>
  <c r="E64" i="21" s="1"/>
  <c r="AJ23" i="21"/>
  <c r="AK23" i="21" s="1"/>
  <c r="AP23" i="21" s="1"/>
  <c r="D63" i="21" s="1"/>
  <c r="AK32" i="21"/>
  <c r="J74" i="21"/>
  <c r="AF34" i="21"/>
  <c r="M74" i="21" s="1"/>
  <c r="AN33" i="21"/>
  <c r="Y22" i="21"/>
  <c r="AC22" i="21" s="1"/>
  <c r="J73" i="21"/>
  <c r="AF33" i="21"/>
  <c r="M73" i="21" s="1"/>
  <c r="AN32" i="21"/>
  <c r="J72" i="21"/>
  <c r="AF32" i="21"/>
  <c r="M72" i="21" s="1"/>
  <c r="AN31" i="21"/>
  <c r="J69" i="21"/>
  <c r="AF29" i="21"/>
  <c r="M69" i="21" s="1"/>
  <c r="AN28" i="21"/>
  <c r="J68" i="21"/>
  <c r="AF28" i="21"/>
  <c r="M68" i="21" s="1"/>
  <c r="AN27" i="21"/>
  <c r="J66" i="21"/>
  <c r="AF26" i="21"/>
  <c r="M66" i="21" s="1"/>
  <c r="AN25" i="21"/>
  <c r="AT42" i="21"/>
  <c r="K82" i="21" s="1"/>
  <c r="AF42" i="21"/>
  <c r="M82" i="21" s="1"/>
  <c r="J82" i="21"/>
  <c r="AU42" i="21"/>
  <c r="L82" i="21" s="1"/>
  <c r="AN41" i="21"/>
  <c r="AO41" i="21" s="1"/>
  <c r="AP31" i="21"/>
  <c r="D71" i="21" s="1"/>
  <c r="AP27" i="21"/>
  <c r="D67" i="21" s="1"/>
  <c r="AP29" i="21"/>
  <c r="D69" i="21" s="1"/>
  <c r="AK40" i="21"/>
  <c r="AQ41" i="21"/>
  <c r="E81" i="21" s="1"/>
  <c r="AK36" i="21"/>
  <c r="AQ37" i="21"/>
  <c r="E77" i="21" s="1"/>
  <c r="AK21" i="21"/>
  <c r="J62" i="21"/>
  <c r="AF22" i="21"/>
  <c r="M62" i="21" s="1"/>
  <c r="AN21" i="21"/>
  <c r="AD34" i="21"/>
  <c r="I74" i="21" s="1"/>
  <c r="F74" i="21"/>
  <c r="AL33" i="21"/>
  <c r="F69" i="21"/>
  <c r="AD29" i="21"/>
  <c r="I69" i="21" s="1"/>
  <c r="AL28" i="21"/>
  <c r="F73" i="21"/>
  <c r="AD33" i="21"/>
  <c r="I73" i="21" s="1"/>
  <c r="AL32" i="21"/>
  <c r="AD27" i="21"/>
  <c r="I67" i="21" s="1"/>
  <c r="F67" i="21"/>
  <c r="AL26" i="21"/>
  <c r="F66" i="21"/>
  <c r="AD26" i="21"/>
  <c r="I66" i="21" s="1"/>
  <c r="AL25" i="21"/>
  <c r="AR42" i="21"/>
  <c r="G82" i="21" s="1"/>
  <c r="AD42" i="21"/>
  <c r="I82" i="21" s="1"/>
  <c r="AS42" i="21"/>
  <c r="H82" i="21" s="1"/>
  <c r="F82" i="21"/>
  <c r="AL41" i="21"/>
  <c r="AM41" i="21" s="1"/>
  <c r="AP33" i="21"/>
  <c r="D73" i="21" s="1"/>
  <c r="AQ33" i="21"/>
  <c r="E73" i="21" s="1"/>
  <c r="F80" i="21"/>
  <c r="AD40" i="21"/>
  <c r="I80" i="21" s="1"/>
  <c r="AL39" i="21"/>
  <c r="AM34" i="21" s="1"/>
  <c r="F81" i="21"/>
  <c r="AS41" i="21"/>
  <c r="H81" i="21" s="1"/>
  <c r="AD41" i="21"/>
  <c r="I81" i="21" s="1"/>
  <c r="AR41" i="21"/>
  <c r="G81" i="21" s="1"/>
  <c r="AL40" i="21"/>
  <c r="AM40" i="21" s="1"/>
  <c r="AS40" i="21" s="1"/>
  <c r="H80" i="21" s="1"/>
  <c r="AM38" i="21"/>
  <c r="C59" i="21"/>
  <c r="AJ18" i="21"/>
  <c r="C61" i="21"/>
  <c r="AP21" i="21"/>
  <c r="D61" i="21" s="1"/>
  <c r="AQ21" i="21"/>
  <c r="E61" i="21" s="1"/>
  <c r="AJ20" i="21"/>
  <c r="AK20" i="21" s="1"/>
  <c r="AP20" i="21" s="1"/>
  <c r="D60" i="21" s="1"/>
  <c r="AA23" i="21"/>
  <c r="AE23" i="21" s="1"/>
  <c r="AA16" i="21"/>
  <c r="AE16" i="21" s="1"/>
  <c r="AA21" i="21"/>
  <c r="AE21" i="21" s="1"/>
  <c r="AA19" i="21"/>
  <c r="AE19" i="21" s="1"/>
  <c r="AA20" i="21"/>
  <c r="AE20" i="21" s="1"/>
  <c r="AA17" i="21"/>
  <c r="AE17" i="21" s="1"/>
  <c r="AA18" i="21"/>
  <c r="AE18" i="21" s="1"/>
  <c r="AO37" i="21"/>
  <c r="AU37" i="21" s="1"/>
  <c r="L77" i="21" s="1"/>
  <c r="C55" i="21"/>
  <c r="AJ14" i="21"/>
  <c r="C54" i="21"/>
  <c r="AJ13" i="21"/>
  <c r="C50" i="21"/>
  <c r="AJ9" i="21"/>
  <c r="C52" i="21"/>
  <c r="AJ11" i="21"/>
  <c r="C47" i="21"/>
  <c r="AA24" i="21"/>
  <c r="AE24" i="21" s="1"/>
  <c r="AA7" i="21"/>
  <c r="AE7" i="21" s="1"/>
  <c r="AA8" i="21"/>
  <c r="AE8" i="21" s="1"/>
  <c r="AA10" i="21"/>
  <c r="AE10" i="21" s="1"/>
  <c r="AA9" i="21"/>
  <c r="AE9" i="21" s="1"/>
  <c r="AA11" i="21"/>
  <c r="AE11" i="21" s="1"/>
  <c r="AA13" i="21"/>
  <c r="AE13" i="21" s="1"/>
  <c r="AA12" i="21"/>
  <c r="AE12" i="21" s="1"/>
  <c r="AA14" i="21"/>
  <c r="AE14" i="21" s="1"/>
  <c r="AA15" i="21"/>
  <c r="AE15" i="21" s="1"/>
  <c r="AM36" i="21"/>
  <c r="AS36" i="21" s="1"/>
  <c r="H76" i="21" s="1"/>
  <c r="Y17" i="21"/>
  <c r="AC17" i="21" s="1"/>
  <c r="C58" i="21"/>
  <c r="AJ17" i="21"/>
  <c r="AK17" i="21" s="1"/>
  <c r="AP17" i="21" s="1"/>
  <c r="D57" i="21" s="1"/>
  <c r="J75" i="21"/>
  <c r="AF35" i="21"/>
  <c r="M75" i="21" s="1"/>
  <c r="AN34" i="21"/>
  <c r="AO34" i="21" s="1"/>
  <c r="AU34" i="21" s="1"/>
  <c r="L74" i="21" s="1"/>
  <c r="J71" i="21"/>
  <c r="AF31" i="21"/>
  <c r="M71" i="21" s="1"/>
  <c r="AN30" i="21"/>
  <c r="AF30" i="21"/>
  <c r="M70" i="21" s="1"/>
  <c r="J70" i="21"/>
  <c r="AN29" i="21"/>
  <c r="AO29" i="21" s="1"/>
  <c r="AU29" i="21" s="1"/>
  <c r="L69" i="21" s="1"/>
  <c r="J67" i="21"/>
  <c r="AF27" i="21"/>
  <c r="M67" i="21" s="1"/>
  <c r="AN26" i="21"/>
  <c r="J65" i="21"/>
  <c r="AF25" i="21"/>
  <c r="M65" i="21" s="1"/>
  <c r="AK30" i="21"/>
  <c r="AK26" i="21"/>
  <c r="AK28" i="21"/>
  <c r="AK35" i="21"/>
  <c r="AK34" i="21"/>
  <c r="AO40" i="21"/>
  <c r="AU40" i="21" s="1"/>
  <c r="L80" i="21" s="1"/>
  <c r="AM37" i="21"/>
  <c r="C59" i="20"/>
  <c r="AJ18" i="20"/>
  <c r="C75" i="20"/>
  <c r="AJ34" i="20"/>
  <c r="C80" i="20"/>
  <c r="AJ39" i="20"/>
  <c r="C57" i="20"/>
  <c r="AJ16" i="20"/>
  <c r="C61" i="20"/>
  <c r="AJ20" i="20"/>
  <c r="Z41" i="20"/>
  <c r="X41" i="20"/>
  <c r="W41" i="20"/>
  <c r="AB41" i="20" s="1"/>
  <c r="W36" i="20"/>
  <c r="AB36" i="20" s="1"/>
  <c r="W39" i="20"/>
  <c r="AB39" i="20" s="1"/>
  <c r="W37" i="20"/>
  <c r="AB37" i="20" s="1"/>
  <c r="C60" i="20"/>
  <c r="AJ19" i="20"/>
  <c r="C54" i="20"/>
  <c r="AJ13" i="20"/>
  <c r="Z23" i="20"/>
  <c r="X23" i="20"/>
  <c r="W23" i="20"/>
  <c r="AB23" i="20" s="1"/>
  <c r="Y20" i="20"/>
  <c r="AC20" i="20" s="1"/>
  <c r="W38" i="20"/>
  <c r="AB38" i="20" s="1"/>
  <c r="Y38" i="20"/>
  <c r="AC38" i="20" s="1"/>
  <c r="Y35" i="20"/>
  <c r="AC35" i="20" s="1"/>
  <c r="W18" i="20"/>
  <c r="AB18" i="20" s="1"/>
  <c r="AN42" i="20"/>
  <c r="AL42" i="20"/>
  <c r="Z42" i="20"/>
  <c r="X42" i="20"/>
  <c r="W42" i="20"/>
  <c r="AB42" i="20" s="1"/>
  <c r="W25" i="20"/>
  <c r="AB25" i="20" s="1"/>
  <c r="W26" i="20"/>
  <c r="AB26" i="20" s="1"/>
  <c r="W27" i="20"/>
  <c r="AB27" i="20" s="1"/>
  <c r="W28" i="20"/>
  <c r="AB28" i="20" s="1"/>
  <c r="W31" i="20"/>
  <c r="AB31" i="20" s="1"/>
  <c r="W29" i="20"/>
  <c r="AB29" i="20" s="1"/>
  <c r="W30" i="20"/>
  <c r="AB30" i="20" s="1"/>
  <c r="W32" i="20"/>
  <c r="AB32" i="20" s="1"/>
  <c r="W34" i="20"/>
  <c r="AB34" i="20" s="1"/>
  <c r="W33" i="20"/>
  <c r="AB33" i="20" s="1"/>
  <c r="W16" i="20"/>
  <c r="AB16" i="20" s="1"/>
  <c r="W22" i="20"/>
  <c r="AB22" i="20" s="1"/>
  <c r="AN24" i="20"/>
  <c r="AL24" i="20"/>
  <c r="Z24" i="20"/>
  <c r="X24" i="20"/>
  <c r="W24" i="20"/>
  <c r="AB24" i="20" s="1"/>
  <c r="W8" i="20"/>
  <c r="AB8" i="20" s="1"/>
  <c r="W7" i="20"/>
  <c r="AB7" i="20" s="1"/>
  <c r="W9" i="20"/>
  <c r="AB9" i="20" s="1"/>
  <c r="W10" i="20"/>
  <c r="AB10" i="20" s="1"/>
  <c r="W11" i="20"/>
  <c r="AB11" i="20" s="1"/>
  <c r="W12" i="20"/>
  <c r="AB12" i="20" s="1"/>
  <c r="W13" i="20"/>
  <c r="AB13" i="20" s="1"/>
  <c r="W15" i="20"/>
  <c r="AB15" i="20" s="1"/>
  <c r="AS34" i="21" l="1"/>
  <c r="H74" i="21" s="1"/>
  <c r="AR34" i="21"/>
  <c r="G74" i="21" s="1"/>
  <c r="AQ34" i="21"/>
  <c r="E74" i="21" s="1"/>
  <c r="AP34" i="21"/>
  <c r="D74" i="21" s="1"/>
  <c r="AQ35" i="21"/>
  <c r="E75" i="21" s="1"/>
  <c r="AP35" i="21"/>
  <c r="D75" i="21" s="1"/>
  <c r="AQ26" i="21"/>
  <c r="E66" i="21" s="1"/>
  <c r="AP26" i="21"/>
  <c r="D66" i="21" s="1"/>
  <c r="AO26" i="21"/>
  <c r="AO30" i="21"/>
  <c r="F57" i="21"/>
  <c r="AD17" i="21"/>
  <c r="I57" i="21" s="1"/>
  <c r="AL16" i="21"/>
  <c r="J55" i="21"/>
  <c r="AF15" i="21"/>
  <c r="M55" i="21" s="1"/>
  <c r="AN14" i="21"/>
  <c r="J52" i="21"/>
  <c r="AF12" i="21"/>
  <c r="M52" i="21" s="1"/>
  <c r="AN11" i="21"/>
  <c r="J51" i="21"/>
  <c r="AF11" i="21"/>
  <c r="M51" i="21" s="1"/>
  <c r="AN10" i="21"/>
  <c r="J50" i="21"/>
  <c r="AF10" i="21"/>
  <c r="M50" i="21" s="1"/>
  <c r="AN9" i="21"/>
  <c r="J47" i="21"/>
  <c r="AF7" i="21"/>
  <c r="M47" i="21" s="1"/>
  <c r="J58" i="21"/>
  <c r="AF18" i="21"/>
  <c r="M58" i="21" s="1"/>
  <c r="AN17" i="21"/>
  <c r="J60" i="21"/>
  <c r="AF20" i="21"/>
  <c r="M60" i="21" s="1"/>
  <c r="AN19" i="21"/>
  <c r="J61" i="21"/>
  <c r="AF21" i="21"/>
  <c r="M61" i="21" s="1"/>
  <c r="AN20" i="21"/>
  <c r="J63" i="21"/>
  <c r="AF23" i="21"/>
  <c r="M63" i="21" s="1"/>
  <c r="AN22" i="21"/>
  <c r="AR40" i="21"/>
  <c r="G80" i="21" s="1"/>
  <c r="AM26" i="21"/>
  <c r="AM28" i="21"/>
  <c r="AQ36" i="21"/>
  <c r="E76" i="21" s="1"/>
  <c r="AP36" i="21"/>
  <c r="D76" i="21" s="1"/>
  <c r="AP40" i="21"/>
  <c r="D80" i="21" s="1"/>
  <c r="AQ40" i="21"/>
  <c r="E80" i="21" s="1"/>
  <c r="AT41" i="21"/>
  <c r="K81" i="21" s="1"/>
  <c r="AU41" i="21"/>
  <c r="L81" i="21" s="1"/>
  <c r="AO27" i="21"/>
  <c r="AT29" i="21"/>
  <c r="K69" i="21" s="1"/>
  <c r="AO31" i="21"/>
  <c r="F62" i="21"/>
  <c r="AD22" i="21"/>
  <c r="I62" i="21" s="1"/>
  <c r="AL21" i="21"/>
  <c r="AT34" i="21"/>
  <c r="K74" i="21" s="1"/>
  <c r="AQ32" i="21"/>
  <c r="E72" i="21" s="1"/>
  <c r="AP32" i="21"/>
  <c r="D72" i="21" s="1"/>
  <c r="F56" i="21"/>
  <c r="AD16" i="21"/>
  <c r="I56" i="21" s="1"/>
  <c r="AL15" i="21"/>
  <c r="F54" i="21"/>
  <c r="AD14" i="21"/>
  <c r="I54" i="21" s="1"/>
  <c r="AL13" i="21"/>
  <c r="F50" i="21"/>
  <c r="AD10" i="21"/>
  <c r="I50" i="21" s="1"/>
  <c r="AL9" i="21"/>
  <c r="F51" i="21"/>
  <c r="AD11" i="21"/>
  <c r="I51" i="21" s="1"/>
  <c r="AL10" i="21"/>
  <c r="F47" i="21"/>
  <c r="AD7" i="21"/>
  <c r="I47" i="21" s="1"/>
  <c r="AK7" i="21"/>
  <c r="AK8" i="21"/>
  <c r="AK10" i="21"/>
  <c r="AK12" i="21"/>
  <c r="AO35" i="21"/>
  <c r="AQ23" i="21"/>
  <c r="E63" i="21" s="1"/>
  <c r="F61" i="21"/>
  <c r="AD21" i="21"/>
  <c r="I61" i="21" s="1"/>
  <c r="AL20" i="21"/>
  <c r="F63" i="21"/>
  <c r="AD23" i="21"/>
  <c r="I63" i="21" s="1"/>
  <c r="AL22" i="21"/>
  <c r="AQ17" i="21"/>
  <c r="E57" i="21" s="1"/>
  <c r="AT37" i="21"/>
  <c r="K77" i="21" s="1"/>
  <c r="AM35" i="21"/>
  <c r="AM29" i="21"/>
  <c r="AM30" i="21"/>
  <c r="AQ20" i="21"/>
  <c r="E60" i="21" s="1"/>
  <c r="AT40" i="21"/>
  <c r="K80" i="21" s="1"/>
  <c r="AS37" i="21"/>
  <c r="H77" i="21" s="1"/>
  <c r="AR37" i="21"/>
  <c r="G77" i="21" s="1"/>
  <c r="AQ28" i="21"/>
  <c r="E68" i="21" s="1"/>
  <c r="AP28" i="21"/>
  <c r="D68" i="21" s="1"/>
  <c r="AQ30" i="21"/>
  <c r="E70" i="21" s="1"/>
  <c r="AP30" i="21"/>
  <c r="D70" i="21" s="1"/>
  <c r="J54" i="21"/>
  <c r="AF14" i="21"/>
  <c r="M54" i="21" s="1"/>
  <c r="AN13" i="21"/>
  <c r="J53" i="21"/>
  <c r="AF13" i="21"/>
  <c r="M53" i="21" s="1"/>
  <c r="AN12" i="21"/>
  <c r="J49" i="21"/>
  <c r="AF9" i="21"/>
  <c r="M49" i="21" s="1"/>
  <c r="AN8" i="21"/>
  <c r="J48" i="21"/>
  <c r="AF8" i="21"/>
  <c r="M48" i="21" s="1"/>
  <c r="AN7" i="21"/>
  <c r="J64" i="21"/>
  <c r="AT24" i="21"/>
  <c r="K64" i="21" s="1"/>
  <c r="AU24" i="21"/>
  <c r="L64" i="21" s="1"/>
  <c r="AF24" i="21"/>
  <c r="M64" i="21" s="1"/>
  <c r="AN23" i="21"/>
  <c r="AO23" i="21" s="1"/>
  <c r="AT23" i="21" s="1"/>
  <c r="K63" i="21" s="1"/>
  <c r="AK11" i="21"/>
  <c r="AK9" i="21"/>
  <c r="AK13" i="21"/>
  <c r="AK14" i="21"/>
  <c r="J57" i="21"/>
  <c r="AF17" i="21"/>
  <c r="M57" i="21" s="1"/>
  <c r="AN16" i="21"/>
  <c r="AO16" i="21" s="1"/>
  <c r="AT16" i="21" s="1"/>
  <c r="K56" i="21" s="1"/>
  <c r="J59" i="21"/>
  <c r="AF19" i="21"/>
  <c r="M59" i="21" s="1"/>
  <c r="AN18" i="21"/>
  <c r="AO18" i="21" s="1"/>
  <c r="AT18" i="21" s="1"/>
  <c r="K58" i="21" s="1"/>
  <c r="J56" i="21"/>
  <c r="AU16" i="21"/>
  <c r="L56" i="21" s="1"/>
  <c r="AF16" i="21"/>
  <c r="M56" i="21" s="1"/>
  <c r="AN15" i="21"/>
  <c r="AO15" i="21" s="1"/>
  <c r="AT15" i="21" s="1"/>
  <c r="K55" i="21" s="1"/>
  <c r="AK18" i="21"/>
  <c r="AS38" i="21"/>
  <c r="H78" i="21" s="1"/>
  <c r="AR38" i="21"/>
  <c r="G78" i="21" s="1"/>
  <c r="AM39" i="21"/>
  <c r="AM25" i="21"/>
  <c r="AM32" i="21"/>
  <c r="AM33" i="21"/>
  <c r="AO25" i="21"/>
  <c r="AO28" i="21"/>
  <c r="AO32" i="21"/>
  <c r="AO33" i="21"/>
  <c r="F55" i="21"/>
  <c r="AD15" i="21"/>
  <c r="I55" i="21" s="1"/>
  <c r="AL14" i="21"/>
  <c r="F53" i="21"/>
  <c r="AD13" i="21"/>
  <c r="I53" i="21" s="1"/>
  <c r="AL12" i="21"/>
  <c r="F52" i="21"/>
  <c r="AD12" i="21"/>
  <c r="I52" i="21" s="1"/>
  <c r="AL11" i="21"/>
  <c r="F49" i="21"/>
  <c r="AD9" i="21"/>
  <c r="I49" i="21" s="1"/>
  <c r="AL8" i="21"/>
  <c r="F48" i="21"/>
  <c r="AD8" i="21"/>
  <c r="I48" i="21" s="1"/>
  <c r="AL7" i="21"/>
  <c r="F64" i="21"/>
  <c r="AR24" i="21"/>
  <c r="G64" i="21" s="1"/>
  <c r="AS24" i="21"/>
  <c r="H64" i="21" s="1"/>
  <c r="AD24" i="21"/>
  <c r="I64" i="21" s="1"/>
  <c r="AL23" i="21"/>
  <c r="AM23" i="21" s="1"/>
  <c r="AR23" i="21" s="1"/>
  <c r="G63" i="21" s="1"/>
  <c r="AK22" i="21"/>
  <c r="F59" i="21"/>
  <c r="AD19" i="21"/>
  <c r="I59" i="21" s="1"/>
  <c r="AL18" i="21"/>
  <c r="AM18" i="21" s="1"/>
  <c r="F58" i="21"/>
  <c r="AR18" i="21"/>
  <c r="G58" i="21" s="1"/>
  <c r="AS18" i="21"/>
  <c r="H58" i="21" s="1"/>
  <c r="AD18" i="21"/>
  <c r="I58" i="21" s="1"/>
  <c r="AL17" i="21"/>
  <c r="AM17" i="21" s="1"/>
  <c r="AS17" i="21" s="1"/>
  <c r="H57" i="21" s="1"/>
  <c r="AK15" i="21"/>
  <c r="AK16" i="21"/>
  <c r="AO36" i="21"/>
  <c r="AR36" i="21"/>
  <c r="G76" i="21" s="1"/>
  <c r="AM27" i="21"/>
  <c r="AM31" i="21"/>
  <c r="AK19" i="21"/>
  <c r="AO38" i="21"/>
  <c r="AO39" i="21"/>
  <c r="C55" i="20"/>
  <c r="AJ14" i="20"/>
  <c r="C52" i="20"/>
  <c r="AJ11" i="20"/>
  <c r="C50" i="20"/>
  <c r="AJ9" i="20"/>
  <c r="C47" i="20"/>
  <c r="C64" i="20"/>
  <c r="AP24" i="20"/>
  <c r="D64" i="20" s="1"/>
  <c r="AQ24" i="20"/>
  <c r="E64" i="20" s="1"/>
  <c r="AJ23" i="20"/>
  <c r="AK23" i="20" s="1"/>
  <c r="AA24" i="20"/>
  <c r="AE24" i="20" s="1"/>
  <c r="AA7" i="20"/>
  <c r="AE7" i="20" s="1"/>
  <c r="AA8" i="20"/>
  <c r="AE8" i="20" s="1"/>
  <c r="AA10" i="20"/>
  <c r="AE10" i="20" s="1"/>
  <c r="AA9" i="20"/>
  <c r="AE9" i="20" s="1"/>
  <c r="AA11" i="20"/>
  <c r="AE11" i="20" s="1"/>
  <c r="AA12" i="20"/>
  <c r="AE12" i="20" s="1"/>
  <c r="AA13" i="20"/>
  <c r="AE13" i="20" s="1"/>
  <c r="AA14" i="20"/>
  <c r="AE14" i="20" s="1"/>
  <c r="AA15" i="20"/>
  <c r="AE15" i="20" s="1"/>
  <c r="AA22" i="20"/>
  <c r="AE22" i="20" s="1"/>
  <c r="C56" i="20"/>
  <c r="AJ15" i="20"/>
  <c r="C73" i="20"/>
  <c r="AJ32" i="20"/>
  <c r="C72" i="20"/>
  <c r="AJ31" i="20"/>
  <c r="C69" i="20"/>
  <c r="AJ28" i="20"/>
  <c r="C68" i="20"/>
  <c r="AJ27" i="20"/>
  <c r="C66" i="20"/>
  <c r="AJ25" i="20"/>
  <c r="C82" i="20"/>
  <c r="AP42" i="20"/>
  <c r="D82" i="20" s="1"/>
  <c r="AQ42" i="20"/>
  <c r="E82" i="20" s="1"/>
  <c r="AJ41" i="20"/>
  <c r="AK41" i="20" s="1"/>
  <c r="AP41" i="20" s="1"/>
  <c r="D81" i="20" s="1"/>
  <c r="AA42" i="20"/>
  <c r="AE42" i="20" s="1"/>
  <c r="AA26" i="20"/>
  <c r="AE26" i="20" s="1"/>
  <c r="AA25" i="20"/>
  <c r="AE25" i="20" s="1"/>
  <c r="AA27" i="20"/>
  <c r="AE27" i="20" s="1"/>
  <c r="AA29" i="20"/>
  <c r="AE29" i="20" s="1"/>
  <c r="AA28" i="20"/>
  <c r="AE28" i="20" s="1"/>
  <c r="AA30" i="20"/>
  <c r="AE30" i="20" s="1"/>
  <c r="AA31" i="20"/>
  <c r="AE31" i="20" s="1"/>
  <c r="AA32" i="20"/>
  <c r="AE32" i="20" s="1"/>
  <c r="AA33" i="20"/>
  <c r="AE33" i="20" s="1"/>
  <c r="AA34" i="20"/>
  <c r="AE34" i="20" s="1"/>
  <c r="AA35" i="20"/>
  <c r="AE35" i="20" s="1"/>
  <c r="C58" i="20"/>
  <c r="AJ17" i="20"/>
  <c r="F75" i="20"/>
  <c r="AD35" i="20"/>
  <c r="I75" i="20" s="1"/>
  <c r="AL34" i="20"/>
  <c r="F78" i="20"/>
  <c r="AD38" i="20"/>
  <c r="I78" i="20" s="1"/>
  <c r="AL37" i="20"/>
  <c r="C78" i="20"/>
  <c r="AJ37" i="20"/>
  <c r="F60" i="20"/>
  <c r="AD20" i="20"/>
  <c r="I60" i="20" s="1"/>
  <c r="AL19" i="20"/>
  <c r="Y23" i="20"/>
  <c r="AC23" i="20" s="1"/>
  <c r="Y18" i="20"/>
  <c r="AC18" i="20" s="1"/>
  <c r="Y16" i="20"/>
  <c r="AC16" i="20" s="1"/>
  <c r="Y19" i="20"/>
  <c r="AC19" i="20" s="1"/>
  <c r="AA36" i="20"/>
  <c r="AE36" i="20" s="1"/>
  <c r="C79" i="20"/>
  <c r="AJ38" i="20"/>
  <c r="C81" i="20"/>
  <c r="AQ41" i="20"/>
  <c r="E81" i="20" s="1"/>
  <c r="AJ40" i="20"/>
  <c r="AK40" i="20" s="1"/>
  <c r="AA41" i="20"/>
  <c r="AE41" i="20" s="1"/>
  <c r="AA38" i="20"/>
  <c r="AE38" i="20" s="1"/>
  <c r="AK34" i="20"/>
  <c r="AQ34" i="20" s="1"/>
  <c r="E74" i="20" s="1"/>
  <c r="C53" i="20"/>
  <c r="AJ12" i="20"/>
  <c r="C51" i="20"/>
  <c r="AJ10" i="20"/>
  <c r="C49" i="20"/>
  <c r="AJ8" i="20"/>
  <c r="C48" i="20"/>
  <c r="AJ7" i="20"/>
  <c r="Y24" i="20"/>
  <c r="AC24" i="20" s="1"/>
  <c r="Y7" i="20"/>
  <c r="AC7" i="20" s="1"/>
  <c r="Y8" i="20"/>
  <c r="AC8" i="20" s="1"/>
  <c r="Y9" i="20"/>
  <c r="AC9" i="20" s="1"/>
  <c r="Y11" i="20"/>
  <c r="AC11" i="20" s="1"/>
  <c r="Y10" i="20"/>
  <c r="AC10" i="20" s="1"/>
  <c r="Y12" i="20"/>
  <c r="AC12" i="20" s="1"/>
  <c r="Y13" i="20"/>
  <c r="AC13" i="20" s="1"/>
  <c r="Y14" i="20"/>
  <c r="AC14" i="20" s="1"/>
  <c r="Y15" i="20"/>
  <c r="AC15" i="20" s="1"/>
  <c r="AA17" i="20"/>
  <c r="AE17" i="20" s="1"/>
  <c r="C62" i="20"/>
  <c r="AQ22" i="20"/>
  <c r="E62" i="20" s="1"/>
  <c r="AJ21" i="20"/>
  <c r="AK21" i="20" s="1"/>
  <c r="AA39" i="20"/>
  <c r="AE39" i="20" s="1"/>
  <c r="C74" i="20"/>
  <c r="AP34" i="20"/>
  <c r="D74" i="20" s="1"/>
  <c r="AJ33" i="20"/>
  <c r="C70" i="20"/>
  <c r="AJ29" i="20"/>
  <c r="C71" i="20"/>
  <c r="AJ30" i="20"/>
  <c r="C67" i="20"/>
  <c r="AJ26" i="20"/>
  <c r="C65" i="20"/>
  <c r="Y42" i="20"/>
  <c r="AC42" i="20" s="1"/>
  <c r="Y26" i="20"/>
  <c r="AC26" i="20" s="1"/>
  <c r="Y25" i="20"/>
  <c r="AC25" i="20" s="1"/>
  <c r="Y27" i="20"/>
  <c r="AC27" i="20" s="1"/>
  <c r="Y28" i="20"/>
  <c r="AC28" i="20" s="1"/>
  <c r="Y29" i="20"/>
  <c r="AC29" i="20" s="1"/>
  <c r="Y30" i="20"/>
  <c r="AC30" i="20" s="1"/>
  <c r="Y31" i="20"/>
  <c r="AC31" i="20" s="1"/>
  <c r="Y32" i="20"/>
  <c r="AC32" i="20" s="1"/>
  <c r="Y33" i="20"/>
  <c r="AC33" i="20" s="1"/>
  <c r="AA37" i="20"/>
  <c r="AE37" i="20" s="1"/>
  <c r="Y39" i="20"/>
  <c r="AC39" i="20" s="1"/>
  <c r="Y34" i="20"/>
  <c r="AC34" i="20" s="1"/>
  <c r="Y40" i="20"/>
  <c r="AC40" i="20" s="1"/>
  <c r="Y21" i="20"/>
  <c r="AC21" i="20" s="1"/>
  <c r="C63" i="20"/>
  <c r="AQ23" i="20"/>
  <c r="E63" i="20" s="1"/>
  <c r="AP23" i="20"/>
  <c r="D63" i="20" s="1"/>
  <c r="AJ22" i="20"/>
  <c r="AK22" i="20" s="1"/>
  <c r="AP22" i="20" s="1"/>
  <c r="D62" i="20" s="1"/>
  <c r="AA23" i="20"/>
  <c r="AE23" i="20" s="1"/>
  <c r="AA21" i="20"/>
  <c r="AE21" i="20" s="1"/>
  <c r="AA18" i="20"/>
  <c r="AE18" i="20" s="1"/>
  <c r="AA19" i="20"/>
  <c r="AE19" i="20" s="1"/>
  <c r="AA16" i="20"/>
  <c r="AE16" i="20" s="1"/>
  <c r="AA20" i="20"/>
  <c r="AE20" i="20" s="1"/>
  <c r="Y17" i="20"/>
  <c r="AC17" i="20" s="1"/>
  <c r="Y22" i="20"/>
  <c r="AC22" i="20" s="1"/>
  <c r="C77" i="20"/>
  <c r="AJ36" i="20"/>
  <c r="C76" i="20"/>
  <c r="AJ35" i="20"/>
  <c r="Y41" i="20"/>
  <c r="AC41" i="20" s="1"/>
  <c r="Y37" i="20"/>
  <c r="AC37" i="20" s="1"/>
  <c r="Y36" i="20"/>
  <c r="AC36" i="20" s="1"/>
  <c r="AK16" i="20"/>
  <c r="AP16" i="20" s="1"/>
  <c r="D56" i="20" s="1"/>
  <c r="AA40" i="20"/>
  <c r="AE40" i="20" s="1"/>
  <c r="AU38" i="21" l="1"/>
  <c r="L78" i="21" s="1"/>
  <c r="AT38" i="21"/>
  <c r="K78" i="21" s="1"/>
  <c r="AS31" i="21"/>
  <c r="H71" i="21" s="1"/>
  <c r="AR31" i="21"/>
  <c r="G71" i="21" s="1"/>
  <c r="AP16" i="21"/>
  <c r="D56" i="21" s="1"/>
  <c r="AQ16" i="21"/>
  <c r="E56" i="21" s="1"/>
  <c r="AQ22" i="21"/>
  <c r="E62" i="21" s="1"/>
  <c r="AP22" i="21"/>
  <c r="D62" i="21" s="1"/>
  <c r="AM7" i="21"/>
  <c r="AM11" i="21"/>
  <c r="AM14" i="21"/>
  <c r="AU32" i="21"/>
  <c r="L72" i="21" s="1"/>
  <c r="AT32" i="21"/>
  <c r="K72" i="21" s="1"/>
  <c r="AU25" i="21"/>
  <c r="L65" i="21" s="1"/>
  <c r="AT25" i="21"/>
  <c r="K65" i="21" s="1"/>
  <c r="AS32" i="21"/>
  <c r="H72" i="21" s="1"/>
  <c r="AR32" i="21"/>
  <c r="G72" i="21" s="1"/>
  <c r="AS39" i="21"/>
  <c r="H79" i="21" s="1"/>
  <c r="AR39" i="21"/>
  <c r="G79" i="21" s="1"/>
  <c r="AQ13" i="21"/>
  <c r="E53" i="21" s="1"/>
  <c r="AP13" i="21"/>
  <c r="D53" i="21" s="1"/>
  <c r="AQ11" i="21"/>
  <c r="E51" i="21" s="1"/>
  <c r="AP11" i="21"/>
  <c r="D51" i="21" s="1"/>
  <c r="AO7" i="21"/>
  <c r="AO12" i="21"/>
  <c r="AS29" i="21"/>
  <c r="H69" i="21" s="1"/>
  <c r="AR29" i="21"/>
  <c r="G69" i="21" s="1"/>
  <c r="AM22" i="21"/>
  <c r="AS23" i="21"/>
  <c r="H63" i="21" s="1"/>
  <c r="AP12" i="21"/>
  <c r="D52" i="21" s="1"/>
  <c r="AQ12" i="21"/>
  <c r="E52" i="21" s="1"/>
  <c r="AQ8" i="21"/>
  <c r="E48" i="21" s="1"/>
  <c r="AP8" i="21"/>
  <c r="D48" i="21" s="1"/>
  <c r="AM10" i="21"/>
  <c r="AM13" i="21"/>
  <c r="AU31" i="21"/>
  <c r="L71" i="21" s="1"/>
  <c r="AT31" i="21"/>
  <c r="K71" i="21" s="1"/>
  <c r="AU27" i="21"/>
  <c r="L67" i="21" s="1"/>
  <c r="AT27" i="21"/>
  <c r="K67" i="21" s="1"/>
  <c r="AS28" i="21"/>
  <c r="H68" i="21" s="1"/>
  <c r="AR28" i="21"/>
  <c r="G68" i="21" s="1"/>
  <c r="AO20" i="21"/>
  <c r="AO17" i="21"/>
  <c r="AU18" i="21"/>
  <c r="L58" i="21" s="1"/>
  <c r="AO10" i="21"/>
  <c r="AO14" i="21"/>
  <c r="AU15" i="21"/>
  <c r="L55" i="21" s="1"/>
  <c r="AR17" i="21"/>
  <c r="G57" i="21" s="1"/>
  <c r="AU30" i="21"/>
  <c r="L70" i="21" s="1"/>
  <c r="AT30" i="21"/>
  <c r="K70" i="21" s="1"/>
  <c r="AU39" i="21"/>
  <c r="L79" i="21" s="1"/>
  <c r="AT39" i="21"/>
  <c r="K79" i="21" s="1"/>
  <c r="AP19" i="21"/>
  <c r="D59" i="21" s="1"/>
  <c r="AQ19" i="21"/>
  <c r="E59" i="21" s="1"/>
  <c r="AS27" i="21"/>
  <c r="H67" i="21" s="1"/>
  <c r="AR27" i="21"/>
  <c r="G67" i="21" s="1"/>
  <c r="AU36" i="21"/>
  <c r="L76" i="21" s="1"/>
  <c r="AT36" i="21"/>
  <c r="K76" i="21" s="1"/>
  <c r="AP15" i="21"/>
  <c r="D55" i="21" s="1"/>
  <c r="AQ15" i="21"/>
  <c r="E55" i="21" s="1"/>
  <c r="AM8" i="21"/>
  <c r="AM12" i="21"/>
  <c r="AU33" i="21"/>
  <c r="L73" i="21" s="1"/>
  <c r="AT33" i="21"/>
  <c r="K73" i="21" s="1"/>
  <c r="AU28" i="21"/>
  <c r="L68" i="21" s="1"/>
  <c r="AT28" i="21"/>
  <c r="K68" i="21" s="1"/>
  <c r="AS33" i="21"/>
  <c r="H73" i="21" s="1"/>
  <c r="AR33" i="21"/>
  <c r="G73" i="21" s="1"/>
  <c r="AS25" i="21"/>
  <c r="H65" i="21" s="1"/>
  <c r="AR25" i="21"/>
  <c r="G65" i="21" s="1"/>
  <c r="AQ18" i="21"/>
  <c r="E58" i="21" s="1"/>
  <c r="AP18" i="21"/>
  <c r="D58" i="21" s="1"/>
  <c r="AP14" i="21"/>
  <c r="D54" i="21" s="1"/>
  <c r="AQ14" i="21"/>
  <c r="E54" i="21" s="1"/>
  <c r="AQ9" i="21"/>
  <c r="E49" i="21" s="1"/>
  <c r="AP9" i="21"/>
  <c r="D49" i="21" s="1"/>
  <c r="AO8" i="21"/>
  <c r="AO13" i="21"/>
  <c r="AM19" i="21"/>
  <c r="AS30" i="21"/>
  <c r="H70" i="21" s="1"/>
  <c r="AR30" i="21"/>
  <c r="G70" i="21" s="1"/>
  <c r="AS35" i="21"/>
  <c r="H75" i="21" s="1"/>
  <c r="AR35" i="21"/>
  <c r="G75" i="21" s="1"/>
  <c r="AM20" i="21"/>
  <c r="AU35" i="21"/>
  <c r="L75" i="21" s="1"/>
  <c r="AT35" i="21"/>
  <c r="K75" i="21" s="1"/>
  <c r="AP10" i="21"/>
  <c r="D50" i="21" s="1"/>
  <c r="AQ10" i="21"/>
  <c r="E50" i="21" s="1"/>
  <c r="AP7" i="21"/>
  <c r="D47" i="21" s="1"/>
  <c r="AQ7" i="21"/>
  <c r="E47" i="21" s="1"/>
  <c r="AM9" i="21"/>
  <c r="AM15" i="21"/>
  <c r="AM21" i="21"/>
  <c r="AO21" i="21"/>
  <c r="AS26" i="21"/>
  <c r="H66" i="21" s="1"/>
  <c r="AR26" i="21"/>
  <c r="G66" i="21" s="1"/>
  <c r="AO22" i="21"/>
  <c r="AU23" i="21"/>
  <c r="L63" i="21" s="1"/>
  <c r="AO19" i="21"/>
  <c r="AO9" i="21"/>
  <c r="AO11" i="21"/>
  <c r="AM16" i="21"/>
  <c r="AU26" i="21"/>
  <c r="L66" i="21" s="1"/>
  <c r="AT26" i="21"/>
  <c r="K66" i="21" s="1"/>
  <c r="F76" i="20"/>
  <c r="AD36" i="20"/>
  <c r="I76" i="20" s="1"/>
  <c r="AL35" i="20"/>
  <c r="F81" i="20"/>
  <c r="AD41" i="20"/>
  <c r="I81" i="20" s="1"/>
  <c r="AL40" i="20"/>
  <c r="F57" i="20"/>
  <c r="AD17" i="20"/>
  <c r="I57" i="20" s="1"/>
  <c r="AL16" i="20"/>
  <c r="J56" i="20"/>
  <c r="AF16" i="20"/>
  <c r="M56" i="20" s="1"/>
  <c r="AN15" i="20"/>
  <c r="J58" i="20"/>
  <c r="AF18" i="20"/>
  <c r="M58" i="20" s="1"/>
  <c r="AN17" i="20"/>
  <c r="J63" i="20"/>
  <c r="AF23" i="20"/>
  <c r="M63" i="20" s="1"/>
  <c r="AN22" i="20"/>
  <c r="AO22" i="20" s="1"/>
  <c r="AU22" i="20" s="1"/>
  <c r="L62" i="20" s="1"/>
  <c r="F80" i="20"/>
  <c r="AD40" i="20"/>
  <c r="I80" i="20" s="1"/>
  <c r="AL39" i="20"/>
  <c r="F79" i="20"/>
  <c r="AD39" i="20"/>
  <c r="I79" i="20" s="1"/>
  <c r="AL38" i="20"/>
  <c r="F73" i="20"/>
  <c r="AD33" i="20"/>
  <c r="I73" i="20" s="1"/>
  <c r="AL32" i="20"/>
  <c r="F71" i="20"/>
  <c r="AD31" i="20"/>
  <c r="I71" i="20" s="1"/>
  <c r="AL30" i="20"/>
  <c r="F69" i="20"/>
  <c r="AD29" i="20"/>
  <c r="I69" i="20" s="1"/>
  <c r="AL28" i="20"/>
  <c r="F67" i="20"/>
  <c r="AD27" i="20"/>
  <c r="I67" i="20" s="1"/>
  <c r="AL26" i="20"/>
  <c r="F66" i="20"/>
  <c r="AD26" i="20"/>
  <c r="I66" i="20" s="1"/>
  <c r="AL25" i="20"/>
  <c r="AQ21" i="20"/>
  <c r="E61" i="20" s="1"/>
  <c r="AP21" i="20"/>
  <c r="D61" i="20" s="1"/>
  <c r="J57" i="20"/>
  <c r="AF17" i="20"/>
  <c r="M57" i="20" s="1"/>
  <c r="AN16" i="20"/>
  <c r="F54" i="20"/>
  <c r="AD14" i="20"/>
  <c r="I54" i="20" s="1"/>
  <c r="AL13" i="20"/>
  <c r="F52" i="20"/>
  <c r="AD12" i="20"/>
  <c r="I52" i="20" s="1"/>
  <c r="AL11" i="20"/>
  <c r="F51" i="20"/>
  <c r="AD11" i="20"/>
  <c r="I51" i="20" s="1"/>
  <c r="AL10" i="20"/>
  <c r="F48" i="20"/>
  <c r="AD8" i="20"/>
  <c r="I48" i="20" s="1"/>
  <c r="AL7" i="20"/>
  <c r="F64" i="20"/>
  <c r="AR24" i="20"/>
  <c r="G64" i="20" s="1"/>
  <c r="AD24" i="20"/>
  <c r="I64" i="20" s="1"/>
  <c r="AS24" i="20"/>
  <c r="H64" i="20" s="1"/>
  <c r="AL23" i="20"/>
  <c r="AM23" i="20" s="1"/>
  <c r="J78" i="20"/>
  <c r="AF38" i="20"/>
  <c r="M78" i="20" s="1"/>
  <c r="AN37" i="20"/>
  <c r="AP40" i="20"/>
  <c r="D80" i="20" s="1"/>
  <c r="AQ40" i="20"/>
  <c r="E80" i="20" s="1"/>
  <c r="AK38" i="20"/>
  <c r="J76" i="20"/>
  <c r="AF36" i="20"/>
  <c r="M76" i="20" s="1"/>
  <c r="AN35" i="20"/>
  <c r="AK13" i="20"/>
  <c r="F56" i="20"/>
  <c r="AD16" i="20"/>
  <c r="I56" i="20" s="1"/>
  <c r="AL15" i="20"/>
  <c r="F63" i="20"/>
  <c r="AS23" i="20"/>
  <c r="H63" i="20" s="1"/>
  <c r="AD23" i="20"/>
  <c r="I63" i="20" s="1"/>
  <c r="AR23" i="20"/>
  <c r="G63" i="20" s="1"/>
  <c r="AL22" i="20"/>
  <c r="AM22" i="20" s="1"/>
  <c r="AK37" i="20"/>
  <c r="AK17" i="20"/>
  <c r="J75" i="20"/>
  <c r="AF35" i="20"/>
  <c r="M75" i="20" s="1"/>
  <c r="AN34" i="20"/>
  <c r="J73" i="20"/>
  <c r="AF33" i="20"/>
  <c r="M73" i="20" s="1"/>
  <c r="AN32" i="20"/>
  <c r="J71" i="20"/>
  <c r="AF31" i="20"/>
  <c r="M71" i="20" s="1"/>
  <c r="AN30" i="20"/>
  <c r="J68" i="20"/>
  <c r="AF28" i="20"/>
  <c r="M68" i="20" s="1"/>
  <c r="AN27" i="20"/>
  <c r="J67" i="20"/>
  <c r="AF27" i="20"/>
  <c r="M67" i="20" s="1"/>
  <c r="AN26" i="20"/>
  <c r="J66" i="20"/>
  <c r="AF26" i="20"/>
  <c r="M66" i="20" s="1"/>
  <c r="AN25" i="20"/>
  <c r="AK25" i="20"/>
  <c r="AK27" i="20"/>
  <c r="AK28" i="20"/>
  <c r="AK31" i="20"/>
  <c r="AK32" i="20"/>
  <c r="AK15" i="20"/>
  <c r="AQ16" i="20"/>
  <c r="E56" i="20" s="1"/>
  <c r="J62" i="20"/>
  <c r="AF22" i="20"/>
  <c r="M62" i="20" s="1"/>
  <c r="AN21" i="20"/>
  <c r="AO21" i="20" s="1"/>
  <c r="J54" i="20"/>
  <c r="AF14" i="20"/>
  <c r="M54" i="20" s="1"/>
  <c r="AN13" i="20"/>
  <c r="J52" i="20"/>
  <c r="AF12" i="20"/>
  <c r="M52" i="20" s="1"/>
  <c r="AN11" i="20"/>
  <c r="J49" i="20"/>
  <c r="AF9" i="20"/>
  <c r="M49" i="20" s="1"/>
  <c r="AN8" i="20"/>
  <c r="J48" i="20"/>
  <c r="AF8" i="20"/>
  <c r="M48" i="20" s="1"/>
  <c r="AN7" i="20"/>
  <c r="J64" i="20"/>
  <c r="AT24" i="20"/>
  <c r="K64" i="20" s="1"/>
  <c r="AF24" i="20"/>
  <c r="M64" i="20" s="1"/>
  <c r="AU24" i="20"/>
  <c r="L64" i="20" s="1"/>
  <c r="AN23" i="20"/>
  <c r="AO23" i="20" s="1"/>
  <c r="AU23" i="20" s="1"/>
  <c r="L63" i="20" s="1"/>
  <c r="AK9" i="20"/>
  <c r="AK11" i="20"/>
  <c r="AK14" i="20"/>
  <c r="J80" i="20"/>
  <c r="AF40" i="20"/>
  <c r="M80" i="20" s="1"/>
  <c r="AN39" i="20"/>
  <c r="AK20" i="20"/>
  <c r="F77" i="20"/>
  <c r="AD37" i="20"/>
  <c r="I77" i="20" s="1"/>
  <c r="AL36" i="20"/>
  <c r="AK35" i="20"/>
  <c r="AK36" i="20"/>
  <c r="F62" i="20"/>
  <c r="AS22" i="20"/>
  <c r="H62" i="20" s="1"/>
  <c r="AD22" i="20"/>
  <c r="I62" i="20" s="1"/>
  <c r="AR22" i="20"/>
  <c r="G62" i="20" s="1"/>
  <c r="AL21" i="20"/>
  <c r="AM21" i="20" s="1"/>
  <c r="AS21" i="20" s="1"/>
  <c r="H61" i="20" s="1"/>
  <c r="J60" i="20"/>
  <c r="AF20" i="20"/>
  <c r="M60" i="20" s="1"/>
  <c r="AN19" i="20"/>
  <c r="J59" i="20"/>
  <c r="AF19" i="20"/>
  <c r="M59" i="20" s="1"/>
  <c r="AN18" i="20"/>
  <c r="AO18" i="20" s="1"/>
  <c r="AU18" i="20" s="1"/>
  <c r="L58" i="20" s="1"/>
  <c r="J61" i="20"/>
  <c r="AU21" i="20"/>
  <c r="L61" i="20" s="1"/>
  <c r="AF21" i="20"/>
  <c r="M61" i="20" s="1"/>
  <c r="AT21" i="20"/>
  <c r="K61" i="20" s="1"/>
  <c r="AN20" i="20"/>
  <c r="F61" i="20"/>
  <c r="AD21" i="20"/>
  <c r="I61" i="20" s="1"/>
  <c r="AL20" i="20"/>
  <c r="AM20" i="20" s="1"/>
  <c r="F74" i="20"/>
  <c r="AD34" i="20"/>
  <c r="I74" i="20" s="1"/>
  <c r="AL33" i="20"/>
  <c r="J77" i="20"/>
  <c r="AF37" i="20"/>
  <c r="M77" i="20" s="1"/>
  <c r="AN36" i="20"/>
  <c r="F72" i="20"/>
  <c r="AD32" i="20"/>
  <c r="I72" i="20" s="1"/>
  <c r="AL31" i="20"/>
  <c r="F70" i="20"/>
  <c r="AD30" i="20"/>
  <c r="I70" i="20" s="1"/>
  <c r="AL29" i="20"/>
  <c r="F68" i="20"/>
  <c r="AD28" i="20"/>
  <c r="I68" i="20" s="1"/>
  <c r="AL27" i="20"/>
  <c r="F65" i="20"/>
  <c r="AD25" i="20"/>
  <c r="I65" i="20" s="1"/>
  <c r="F82" i="20"/>
  <c r="AR42" i="20"/>
  <c r="G82" i="20" s="1"/>
  <c r="AD42" i="20"/>
  <c r="I82" i="20" s="1"/>
  <c r="AS42" i="20"/>
  <c r="H82" i="20" s="1"/>
  <c r="AL41" i="20"/>
  <c r="AM41" i="20" s="1"/>
  <c r="AS41" i="20" s="1"/>
  <c r="H81" i="20" s="1"/>
  <c r="AK26" i="20"/>
  <c r="AK30" i="20"/>
  <c r="AK29" i="20"/>
  <c r="AK33" i="20"/>
  <c r="J79" i="20"/>
  <c r="AF39" i="20"/>
  <c r="M79" i="20" s="1"/>
  <c r="AN38" i="20"/>
  <c r="F55" i="20"/>
  <c r="AD15" i="20"/>
  <c r="I55" i="20" s="1"/>
  <c r="AL14" i="20"/>
  <c r="F53" i="20"/>
  <c r="AD13" i="20"/>
  <c r="I53" i="20" s="1"/>
  <c r="AL12" i="20"/>
  <c r="F50" i="20"/>
  <c r="AD10" i="20"/>
  <c r="I50" i="20" s="1"/>
  <c r="AL9" i="20"/>
  <c r="F49" i="20"/>
  <c r="AD9" i="20"/>
  <c r="I49" i="20" s="1"/>
  <c r="AL8" i="20"/>
  <c r="F47" i="20"/>
  <c r="AD7" i="20"/>
  <c r="I47" i="20" s="1"/>
  <c r="AK7" i="20"/>
  <c r="AK8" i="20"/>
  <c r="AK10" i="20"/>
  <c r="AK12" i="20"/>
  <c r="AK18" i="20"/>
  <c r="AK39" i="20"/>
  <c r="J81" i="20"/>
  <c r="AF41" i="20"/>
  <c r="M81" i="20" s="1"/>
  <c r="AN40" i="20"/>
  <c r="AK19" i="20"/>
  <c r="F59" i="20"/>
  <c r="AD19" i="20"/>
  <c r="I59" i="20" s="1"/>
  <c r="AL18" i="20"/>
  <c r="AM18" i="20" s="1"/>
  <c r="AS18" i="20" s="1"/>
  <c r="H58" i="20" s="1"/>
  <c r="F58" i="20"/>
  <c r="AD18" i="20"/>
  <c r="I58" i="20" s="1"/>
  <c r="AL17" i="20"/>
  <c r="AM19" i="20"/>
  <c r="AS19" i="20" s="1"/>
  <c r="H59" i="20" s="1"/>
  <c r="J74" i="20"/>
  <c r="AF34" i="20"/>
  <c r="M74" i="20" s="1"/>
  <c r="AN33" i="20"/>
  <c r="J72" i="20"/>
  <c r="AF32" i="20"/>
  <c r="M72" i="20" s="1"/>
  <c r="AN31" i="20"/>
  <c r="J70" i="20"/>
  <c r="AF30" i="20"/>
  <c r="M70" i="20" s="1"/>
  <c r="AN29" i="20"/>
  <c r="J69" i="20"/>
  <c r="AF29" i="20"/>
  <c r="M69" i="20" s="1"/>
  <c r="AN28" i="20"/>
  <c r="J65" i="20"/>
  <c r="AF25" i="20"/>
  <c r="M65" i="20" s="1"/>
  <c r="J82" i="20"/>
  <c r="AT42" i="20"/>
  <c r="K82" i="20" s="1"/>
  <c r="AF42" i="20"/>
  <c r="M82" i="20" s="1"/>
  <c r="AU42" i="20"/>
  <c r="L82" i="20" s="1"/>
  <c r="AN41" i="20"/>
  <c r="AO41" i="20" s="1"/>
  <c r="AU41" i="20" s="1"/>
  <c r="L81" i="20" s="1"/>
  <c r="J55" i="20"/>
  <c r="AF15" i="20"/>
  <c r="M55" i="20" s="1"/>
  <c r="AN14" i="20"/>
  <c r="J53" i="20"/>
  <c r="AF13" i="20"/>
  <c r="M53" i="20" s="1"/>
  <c r="AN12" i="20"/>
  <c r="AO12" i="20" s="1"/>
  <c r="AU12" i="20" s="1"/>
  <c r="L52" i="20" s="1"/>
  <c r="J51" i="20"/>
  <c r="AF11" i="20"/>
  <c r="M51" i="20" s="1"/>
  <c r="AN10" i="20"/>
  <c r="J50" i="20"/>
  <c r="AF10" i="20"/>
  <c r="M50" i="20" s="1"/>
  <c r="AN9" i="20"/>
  <c r="AO9" i="20" s="1"/>
  <c r="AU9" i="20" s="1"/>
  <c r="L49" i="20" s="1"/>
  <c r="J47" i="20"/>
  <c r="AF7" i="20"/>
  <c r="M47" i="20" s="1"/>
  <c r="AS16" i="21" l="1"/>
  <c r="H56" i="21" s="1"/>
  <c r="AR16" i="21"/>
  <c r="G56" i="21" s="1"/>
  <c r="AT9" i="21"/>
  <c r="K49" i="21" s="1"/>
  <c r="AU9" i="21"/>
  <c r="L49" i="21" s="1"/>
  <c r="AT21" i="21"/>
  <c r="K61" i="21" s="1"/>
  <c r="AU21" i="21"/>
  <c r="L61" i="21" s="1"/>
  <c r="AR15" i="21"/>
  <c r="G55" i="21" s="1"/>
  <c r="AS15" i="21"/>
  <c r="H55" i="21" s="1"/>
  <c r="AR20" i="21"/>
  <c r="G60" i="21" s="1"/>
  <c r="AS20" i="21"/>
  <c r="H60" i="21" s="1"/>
  <c r="AT13" i="21"/>
  <c r="K53" i="21" s="1"/>
  <c r="AU13" i="21"/>
  <c r="L53" i="21" s="1"/>
  <c r="AR12" i="21"/>
  <c r="G52" i="21" s="1"/>
  <c r="AS12" i="21"/>
  <c r="H52" i="21" s="1"/>
  <c r="AU14" i="21"/>
  <c r="L54" i="21" s="1"/>
  <c r="AT14" i="21"/>
  <c r="K54" i="21" s="1"/>
  <c r="AU20" i="21"/>
  <c r="L60" i="21" s="1"/>
  <c r="AT20" i="21"/>
  <c r="K60" i="21" s="1"/>
  <c r="AR10" i="21"/>
  <c r="G50" i="21" s="1"/>
  <c r="AS10" i="21"/>
  <c r="H50" i="21" s="1"/>
  <c r="AS22" i="21"/>
  <c r="H62" i="21" s="1"/>
  <c r="AR22" i="21"/>
  <c r="G62" i="21" s="1"/>
  <c r="AU7" i="21"/>
  <c r="L47" i="21" s="1"/>
  <c r="AT7" i="21"/>
  <c r="K47" i="21" s="1"/>
  <c r="AR11" i="21"/>
  <c r="G51" i="21" s="1"/>
  <c r="AS11" i="21"/>
  <c r="H51" i="21" s="1"/>
  <c r="AT11" i="21"/>
  <c r="K51" i="21" s="1"/>
  <c r="AU11" i="21"/>
  <c r="L51" i="21" s="1"/>
  <c r="AU19" i="21"/>
  <c r="L59" i="21" s="1"/>
  <c r="AT19" i="21"/>
  <c r="K59" i="21" s="1"/>
  <c r="AT22" i="21"/>
  <c r="K62" i="21" s="1"/>
  <c r="AU22" i="21"/>
  <c r="L62" i="21" s="1"/>
  <c r="AS21" i="21"/>
  <c r="H61" i="21" s="1"/>
  <c r="AR21" i="21"/>
  <c r="G61" i="21" s="1"/>
  <c r="AS9" i="21"/>
  <c r="H49" i="21" s="1"/>
  <c r="AR9" i="21"/>
  <c r="G49" i="21" s="1"/>
  <c r="AR19" i="21"/>
  <c r="G59" i="21" s="1"/>
  <c r="AS19" i="21"/>
  <c r="H59" i="21" s="1"/>
  <c r="AT8" i="21"/>
  <c r="K48" i="21" s="1"/>
  <c r="AU8" i="21"/>
  <c r="L48" i="21" s="1"/>
  <c r="AR8" i="21"/>
  <c r="G48" i="21" s="1"/>
  <c r="AS8" i="21"/>
  <c r="H48" i="21" s="1"/>
  <c r="AU10" i="21"/>
  <c r="L50" i="21" s="1"/>
  <c r="AT10" i="21"/>
  <c r="K50" i="21" s="1"/>
  <c r="AT17" i="21"/>
  <c r="K57" i="21" s="1"/>
  <c r="AU17" i="21"/>
  <c r="L57" i="21" s="1"/>
  <c r="AS13" i="21"/>
  <c r="H53" i="21" s="1"/>
  <c r="AR13" i="21"/>
  <c r="G53" i="21" s="1"/>
  <c r="AU12" i="21"/>
  <c r="L52" i="21" s="1"/>
  <c r="AT12" i="21"/>
  <c r="K52" i="21" s="1"/>
  <c r="AR14" i="21"/>
  <c r="G54" i="21" s="1"/>
  <c r="AS14" i="21"/>
  <c r="H54" i="21" s="1"/>
  <c r="AS7" i="21"/>
  <c r="H47" i="21" s="1"/>
  <c r="AR7" i="21"/>
  <c r="G47" i="21" s="1"/>
  <c r="AO33" i="20"/>
  <c r="AR18" i="20"/>
  <c r="G58" i="20" s="1"/>
  <c r="AO40" i="20"/>
  <c r="AQ7" i="20"/>
  <c r="E47" i="20" s="1"/>
  <c r="AP7" i="20"/>
  <c r="D47" i="20" s="1"/>
  <c r="AM14" i="20"/>
  <c r="AO36" i="20"/>
  <c r="AS20" i="20"/>
  <c r="H60" i="20" s="1"/>
  <c r="AR20" i="20"/>
  <c r="G60" i="20" s="1"/>
  <c r="AP35" i="20"/>
  <c r="D75" i="20" s="1"/>
  <c r="AQ35" i="20"/>
  <c r="E75" i="20" s="1"/>
  <c r="AP14" i="20"/>
  <c r="D54" i="20" s="1"/>
  <c r="AQ14" i="20"/>
  <c r="E54" i="20" s="1"/>
  <c r="AO7" i="20"/>
  <c r="AT9" i="20"/>
  <c r="K49" i="20" s="1"/>
  <c r="AP15" i="20"/>
  <c r="D55" i="20" s="1"/>
  <c r="AQ15" i="20"/>
  <c r="E55" i="20" s="1"/>
  <c r="AQ31" i="20"/>
  <c r="E71" i="20" s="1"/>
  <c r="AP31" i="20"/>
  <c r="D71" i="20" s="1"/>
  <c r="AQ27" i="20"/>
  <c r="E67" i="20" s="1"/>
  <c r="AP27" i="20"/>
  <c r="D67" i="20" s="1"/>
  <c r="AQ37" i="20"/>
  <c r="E77" i="20" s="1"/>
  <c r="AP37" i="20"/>
  <c r="D77" i="20" s="1"/>
  <c r="AM15" i="20"/>
  <c r="AM7" i="20"/>
  <c r="AM11" i="20"/>
  <c r="AO16" i="20"/>
  <c r="AM26" i="20"/>
  <c r="AM30" i="20"/>
  <c r="AM38" i="20"/>
  <c r="AT18" i="20"/>
  <c r="K58" i="20" s="1"/>
  <c r="AO15" i="20"/>
  <c r="AM40" i="20"/>
  <c r="AO29" i="20"/>
  <c r="AP18" i="20"/>
  <c r="D58" i="20" s="1"/>
  <c r="AQ18" i="20"/>
  <c r="E58" i="20" s="1"/>
  <c r="AQ10" i="20"/>
  <c r="E50" i="20" s="1"/>
  <c r="AP10" i="20"/>
  <c r="D50" i="20" s="1"/>
  <c r="AM9" i="20"/>
  <c r="AP33" i="20"/>
  <c r="D73" i="20" s="1"/>
  <c r="AQ33" i="20"/>
  <c r="E73" i="20" s="1"/>
  <c r="AQ30" i="20"/>
  <c r="E70" i="20" s="1"/>
  <c r="AP30" i="20"/>
  <c r="D70" i="20" s="1"/>
  <c r="AM29" i="20"/>
  <c r="AP20" i="20"/>
  <c r="D60" i="20" s="1"/>
  <c r="AQ20" i="20"/>
  <c r="E60" i="20" s="1"/>
  <c r="AP9" i="20"/>
  <c r="D49" i="20" s="1"/>
  <c r="AQ9" i="20"/>
  <c r="E49" i="20" s="1"/>
  <c r="AO11" i="20"/>
  <c r="AO25" i="20"/>
  <c r="AO27" i="20"/>
  <c r="AO32" i="20"/>
  <c r="AQ17" i="20"/>
  <c r="E57" i="20" s="1"/>
  <c r="AP17" i="20"/>
  <c r="D57" i="20" s="1"/>
  <c r="AO35" i="20"/>
  <c r="AO37" i="20"/>
  <c r="AO10" i="20"/>
  <c r="AO14" i="20"/>
  <c r="AO28" i="20"/>
  <c r="AO31" i="20"/>
  <c r="AM34" i="20"/>
  <c r="AM17" i="20"/>
  <c r="AR19" i="20"/>
  <c r="G59" i="20" s="1"/>
  <c r="AP19" i="20"/>
  <c r="D59" i="20" s="1"/>
  <c r="AQ19" i="20"/>
  <c r="E59" i="20" s="1"/>
  <c r="AT41" i="20"/>
  <c r="K81" i="20" s="1"/>
  <c r="AP39" i="20"/>
  <c r="D79" i="20" s="1"/>
  <c r="AQ39" i="20"/>
  <c r="E79" i="20" s="1"/>
  <c r="AP12" i="20"/>
  <c r="D52" i="20" s="1"/>
  <c r="AQ12" i="20"/>
  <c r="E52" i="20" s="1"/>
  <c r="AP8" i="20"/>
  <c r="D48" i="20" s="1"/>
  <c r="AQ8" i="20"/>
  <c r="E48" i="20" s="1"/>
  <c r="AM8" i="20"/>
  <c r="AM12" i="20"/>
  <c r="AO38" i="20"/>
  <c r="AP29" i="20"/>
  <c r="D69" i="20" s="1"/>
  <c r="AQ29" i="20"/>
  <c r="E69" i="20" s="1"/>
  <c r="AP26" i="20"/>
  <c r="D66" i="20" s="1"/>
  <c r="AQ26" i="20"/>
  <c r="E66" i="20" s="1"/>
  <c r="AM27" i="20"/>
  <c r="AM31" i="20"/>
  <c r="AM33" i="20"/>
  <c r="AR21" i="20"/>
  <c r="G61" i="20" s="1"/>
  <c r="AO20" i="20"/>
  <c r="AO19" i="20"/>
  <c r="AQ36" i="20"/>
  <c r="E76" i="20" s="1"/>
  <c r="AP36" i="20"/>
  <c r="D76" i="20" s="1"/>
  <c r="AM36" i="20"/>
  <c r="AO39" i="20"/>
  <c r="AQ11" i="20"/>
  <c r="E51" i="20" s="1"/>
  <c r="AP11" i="20"/>
  <c r="D51" i="20" s="1"/>
  <c r="AO8" i="20"/>
  <c r="AT12" i="20"/>
  <c r="K52" i="20" s="1"/>
  <c r="AO13" i="20"/>
  <c r="AT22" i="20"/>
  <c r="K62" i="20" s="1"/>
  <c r="AP32" i="20"/>
  <c r="D72" i="20" s="1"/>
  <c r="AQ32" i="20"/>
  <c r="E72" i="20" s="1"/>
  <c r="AP28" i="20"/>
  <c r="D68" i="20" s="1"/>
  <c r="AQ28" i="20"/>
  <c r="E68" i="20" s="1"/>
  <c r="AQ25" i="20"/>
  <c r="E65" i="20" s="1"/>
  <c r="AP25" i="20"/>
  <c r="D65" i="20" s="1"/>
  <c r="AO26" i="20"/>
  <c r="AO30" i="20"/>
  <c r="AO34" i="20"/>
  <c r="AM37" i="20"/>
  <c r="AQ13" i="20"/>
  <c r="E53" i="20" s="1"/>
  <c r="AP13" i="20"/>
  <c r="D53" i="20" s="1"/>
  <c r="AP38" i="20"/>
  <c r="D78" i="20" s="1"/>
  <c r="AQ38" i="20"/>
  <c r="E78" i="20" s="1"/>
  <c r="AM10" i="20"/>
  <c r="AM13" i="20"/>
  <c r="AM25" i="20"/>
  <c r="AM28" i="20"/>
  <c r="AM32" i="20"/>
  <c r="AM39" i="20"/>
  <c r="AT23" i="20"/>
  <c r="K63" i="20" s="1"/>
  <c r="AO17" i="20"/>
  <c r="AM16" i="20"/>
  <c r="AR41" i="20"/>
  <c r="G81" i="20" s="1"/>
  <c r="AM35" i="20"/>
  <c r="AS35" i="20" l="1"/>
  <c r="H75" i="20" s="1"/>
  <c r="AR35" i="20"/>
  <c r="G75" i="20" s="1"/>
  <c r="AS16" i="20"/>
  <c r="H56" i="20" s="1"/>
  <c r="AR16" i="20"/>
  <c r="G56" i="20" s="1"/>
  <c r="AS32" i="20"/>
  <c r="H72" i="20" s="1"/>
  <c r="AR32" i="20"/>
  <c r="G72" i="20" s="1"/>
  <c r="AS25" i="20"/>
  <c r="H65" i="20" s="1"/>
  <c r="AR25" i="20"/>
  <c r="G65" i="20" s="1"/>
  <c r="AR10" i="20"/>
  <c r="G50" i="20" s="1"/>
  <c r="AS10" i="20"/>
  <c r="H50" i="20" s="1"/>
  <c r="AU34" i="20"/>
  <c r="L74" i="20" s="1"/>
  <c r="AT34" i="20"/>
  <c r="K74" i="20" s="1"/>
  <c r="AU26" i="20"/>
  <c r="L66" i="20" s="1"/>
  <c r="AT26" i="20"/>
  <c r="K66" i="20" s="1"/>
  <c r="AU13" i="20"/>
  <c r="L53" i="20" s="1"/>
  <c r="AT13" i="20"/>
  <c r="K53" i="20" s="1"/>
  <c r="AT8" i="20"/>
  <c r="K48" i="20" s="1"/>
  <c r="AU8" i="20"/>
  <c r="L48" i="20" s="1"/>
  <c r="AS36" i="20"/>
  <c r="H76" i="20" s="1"/>
  <c r="AR36" i="20"/>
  <c r="G76" i="20" s="1"/>
  <c r="AU20" i="20"/>
  <c r="L60" i="20" s="1"/>
  <c r="AT20" i="20"/>
  <c r="K60" i="20" s="1"/>
  <c r="AS33" i="20"/>
  <c r="H73" i="20" s="1"/>
  <c r="AR33" i="20"/>
  <c r="G73" i="20" s="1"/>
  <c r="AS27" i="20"/>
  <c r="H67" i="20" s="1"/>
  <c r="AR27" i="20"/>
  <c r="G67" i="20" s="1"/>
  <c r="AS12" i="20"/>
  <c r="H52" i="20" s="1"/>
  <c r="AR12" i="20"/>
  <c r="G52" i="20" s="1"/>
  <c r="AS17" i="20"/>
  <c r="H57" i="20" s="1"/>
  <c r="AR17" i="20"/>
  <c r="G57" i="20" s="1"/>
  <c r="AU31" i="20"/>
  <c r="L71" i="20" s="1"/>
  <c r="AT31" i="20"/>
  <c r="K71" i="20" s="1"/>
  <c r="AU14" i="20"/>
  <c r="L54" i="20" s="1"/>
  <c r="AT14" i="20"/>
  <c r="K54" i="20" s="1"/>
  <c r="AU37" i="20"/>
  <c r="L77" i="20" s="1"/>
  <c r="AT37" i="20"/>
  <c r="K77" i="20" s="1"/>
  <c r="AU32" i="20"/>
  <c r="L72" i="20" s="1"/>
  <c r="AT32" i="20"/>
  <c r="K72" i="20" s="1"/>
  <c r="AU25" i="20"/>
  <c r="L65" i="20" s="1"/>
  <c r="AT25" i="20"/>
  <c r="K65" i="20" s="1"/>
  <c r="AS29" i="20"/>
  <c r="H69" i="20" s="1"/>
  <c r="AR29" i="20"/>
  <c r="G69" i="20" s="1"/>
  <c r="AU29" i="20"/>
  <c r="L69" i="20" s="1"/>
  <c r="AT29" i="20"/>
  <c r="K69" i="20" s="1"/>
  <c r="AU15" i="20"/>
  <c r="L55" i="20" s="1"/>
  <c r="AT15" i="20"/>
  <c r="K55" i="20" s="1"/>
  <c r="AS38" i="20"/>
  <c r="H78" i="20" s="1"/>
  <c r="AR38" i="20"/>
  <c r="G78" i="20" s="1"/>
  <c r="AS26" i="20"/>
  <c r="H66" i="20" s="1"/>
  <c r="AR26" i="20"/>
  <c r="G66" i="20" s="1"/>
  <c r="AR11" i="20"/>
  <c r="G51" i="20" s="1"/>
  <c r="AS11" i="20"/>
  <c r="H51" i="20" s="1"/>
  <c r="AS15" i="20"/>
  <c r="H55" i="20" s="1"/>
  <c r="AR15" i="20"/>
  <c r="G55" i="20" s="1"/>
  <c r="AU7" i="20"/>
  <c r="L47" i="20" s="1"/>
  <c r="AT7" i="20"/>
  <c r="K47" i="20" s="1"/>
  <c r="AS14" i="20"/>
  <c r="H54" i="20" s="1"/>
  <c r="AR14" i="20"/>
  <c r="G54" i="20" s="1"/>
  <c r="AU17" i="20"/>
  <c r="L57" i="20" s="1"/>
  <c r="AT17" i="20"/>
  <c r="K57" i="20" s="1"/>
  <c r="AS39" i="20"/>
  <c r="H79" i="20" s="1"/>
  <c r="AR39" i="20"/>
  <c r="G79" i="20" s="1"/>
  <c r="AS28" i="20"/>
  <c r="H68" i="20" s="1"/>
  <c r="AR28" i="20"/>
  <c r="G68" i="20" s="1"/>
  <c r="AS13" i="20"/>
  <c r="H53" i="20" s="1"/>
  <c r="AR13" i="20"/>
  <c r="G53" i="20" s="1"/>
  <c r="AR37" i="20"/>
  <c r="G77" i="20" s="1"/>
  <c r="AS37" i="20"/>
  <c r="H77" i="20" s="1"/>
  <c r="AU30" i="20"/>
  <c r="L70" i="20" s="1"/>
  <c r="AT30" i="20"/>
  <c r="K70" i="20" s="1"/>
  <c r="AU39" i="20"/>
  <c r="L79" i="20" s="1"/>
  <c r="AT39" i="20"/>
  <c r="K79" i="20" s="1"/>
  <c r="AU19" i="20"/>
  <c r="L59" i="20" s="1"/>
  <c r="AT19" i="20"/>
  <c r="K59" i="20" s="1"/>
  <c r="AS31" i="20"/>
  <c r="H71" i="20" s="1"/>
  <c r="AR31" i="20"/>
  <c r="G71" i="20" s="1"/>
  <c r="AU38" i="20"/>
  <c r="L78" i="20" s="1"/>
  <c r="AT38" i="20"/>
  <c r="K78" i="20" s="1"/>
  <c r="AR8" i="20"/>
  <c r="G48" i="20" s="1"/>
  <c r="AS8" i="20"/>
  <c r="H48" i="20" s="1"/>
  <c r="AS34" i="20"/>
  <c r="H74" i="20" s="1"/>
  <c r="AR34" i="20"/>
  <c r="G74" i="20" s="1"/>
  <c r="AU28" i="20"/>
  <c r="L68" i="20" s="1"/>
  <c r="AT28" i="20"/>
  <c r="K68" i="20" s="1"/>
  <c r="AT10" i="20"/>
  <c r="K50" i="20" s="1"/>
  <c r="AU10" i="20"/>
  <c r="L50" i="20" s="1"/>
  <c r="AT35" i="20"/>
  <c r="K75" i="20" s="1"/>
  <c r="AU35" i="20"/>
  <c r="L75" i="20" s="1"/>
  <c r="AU27" i="20"/>
  <c r="L67" i="20" s="1"/>
  <c r="AT27" i="20"/>
  <c r="K67" i="20" s="1"/>
  <c r="AT11" i="20"/>
  <c r="K51" i="20" s="1"/>
  <c r="AU11" i="20"/>
  <c r="L51" i="20" s="1"/>
  <c r="AS9" i="20"/>
  <c r="H49" i="20" s="1"/>
  <c r="AR9" i="20"/>
  <c r="G49" i="20" s="1"/>
  <c r="AS40" i="20"/>
  <c r="H80" i="20" s="1"/>
  <c r="AR40" i="20"/>
  <c r="G80" i="20" s="1"/>
  <c r="AS30" i="20"/>
  <c r="H70" i="20" s="1"/>
  <c r="AR30" i="20"/>
  <c r="G70" i="20" s="1"/>
  <c r="AU16" i="20"/>
  <c r="L56" i="20" s="1"/>
  <c r="AT16" i="20"/>
  <c r="K56" i="20" s="1"/>
  <c r="AR7" i="20"/>
  <c r="G47" i="20" s="1"/>
  <c r="AS7" i="20"/>
  <c r="H47" i="20" s="1"/>
  <c r="AU36" i="20"/>
  <c r="L76" i="20" s="1"/>
  <c r="AT36" i="20"/>
  <c r="K76" i="20" s="1"/>
  <c r="AU40" i="20"/>
  <c r="L80" i="20" s="1"/>
  <c r="AT40" i="20"/>
  <c r="K80" i="20" s="1"/>
  <c r="AU33" i="20"/>
  <c r="L73" i="20" s="1"/>
  <c r="AT33" i="20"/>
  <c r="K73" i="20" s="1"/>
</calcChain>
</file>

<file path=xl/sharedStrings.xml><?xml version="1.0" encoding="utf-8"?>
<sst xmlns="http://schemas.openxmlformats.org/spreadsheetml/2006/main" count="4732" uniqueCount="365">
  <si>
    <t>死亡数</t>
    <rPh sb="0" eb="3">
      <t>シボウスウ</t>
    </rPh>
    <phoneticPr fontId="1"/>
  </si>
  <si>
    <t>男</t>
    <rPh sb="0" eb="1">
      <t>オトコ</t>
    </rPh>
    <phoneticPr fontId="1"/>
  </si>
  <si>
    <t>死亡確率</t>
    <rPh sb="0" eb="2">
      <t>シボウ</t>
    </rPh>
    <rPh sb="2" eb="4">
      <t>カクリツ</t>
    </rPh>
    <phoneticPr fontId="1"/>
  </si>
  <si>
    <t>生存数</t>
    <rPh sb="0" eb="2">
      <t>セイゾン</t>
    </rPh>
    <rPh sb="2" eb="3">
      <t>スウ</t>
    </rPh>
    <phoneticPr fontId="1"/>
  </si>
  <si>
    <t>定常人口</t>
    <rPh sb="0" eb="2">
      <t>テイジョウ</t>
    </rPh>
    <rPh sb="2" eb="4">
      <t>ジンコウ</t>
    </rPh>
    <phoneticPr fontId="1"/>
  </si>
  <si>
    <t>平均余命</t>
    <rPh sb="0" eb="2">
      <t>ヘイキン</t>
    </rPh>
    <rPh sb="2" eb="4">
      <t>ヨミョウ</t>
    </rPh>
    <phoneticPr fontId="1"/>
  </si>
  <si>
    <t>女</t>
    <rPh sb="0" eb="1">
      <t>オンナ</t>
    </rPh>
    <phoneticPr fontId="1"/>
  </si>
  <si>
    <t>年齢</t>
    <rPh sb="0" eb="2">
      <t>ネンレイ</t>
    </rPh>
    <phoneticPr fontId="1"/>
  </si>
  <si>
    <t>(歳）</t>
    <rPh sb="1" eb="2">
      <t>サイ</t>
    </rPh>
    <phoneticPr fontId="1"/>
  </si>
  <si>
    <t>人口</t>
    <rPh sb="0" eb="2">
      <t>ジンコウ</t>
    </rPh>
    <phoneticPr fontId="1"/>
  </si>
  <si>
    <t>(人）</t>
    <rPh sb="1" eb="2">
      <t>ニン</t>
    </rPh>
    <phoneticPr fontId="1"/>
  </si>
  <si>
    <t>性別</t>
    <rPh sb="0" eb="2">
      <t>セイベツ</t>
    </rPh>
    <phoneticPr fontId="1"/>
  </si>
  <si>
    <t>75～79</t>
    <phoneticPr fontId="1"/>
  </si>
  <si>
    <t>80～84</t>
    <phoneticPr fontId="1"/>
  </si>
  <si>
    <t>85～</t>
    <phoneticPr fontId="1"/>
  </si>
  <si>
    <t>年齢階級</t>
    <rPh sb="0" eb="2">
      <t>ネンレイ</t>
    </rPh>
    <rPh sb="2" eb="4">
      <t>カイキュウ</t>
    </rPh>
    <phoneticPr fontId="1"/>
  </si>
  <si>
    <t>補正係数</t>
    <rPh sb="0" eb="2">
      <t>ホセイ</t>
    </rPh>
    <rPh sb="2" eb="4">
      <t>ケイスウ</t>
    </rPh>
    <phoneticPr fontId="1"/>
  </si>
  <si>
    <t>死亡率</t>
    <rPh sb="0" eb="3">
      <t>シボウリツ</t>
    </rPh>
    <phoneticPr fontId="1"/>
  </si>
  <si>
    <t>基礎データ</t>
    <rPh sb="0" eb="2">
      <t>キソ</t>
    </rPh>
    <phoneticPr fontId="1"/>
  </si>
  <si>
    <t>生命表</t>
    <rPh sb="0" eb="2">
      <t>セイメイ</t>
    </rPh>
    <rPh sb="2" eb="3">
      <t>ヒョウ</t>
    </rPh>
    <phoneticPr fontId="1"/>
  </si>
  <si>
    <t>定常人口用</t>
    <rPh sb="0" eb="2">
      <t>テイジョウ</t>
    </rPh>
    <rPh sb="2" eb="4">
      <t>ジンコウ</t>
    </rPh>
    <rPh sb="4" eb="5">
      <t>ヨウ</t>
    </rPh>
    <phoneticPr fontId="1"/>
  </si>
  <si>
    <t>死亡率用</t>
    <rPh sb="0" eb="3">
      <t>シボウリツ</t>
    </rPh>
    <rPh sb="3" eb="4">
      <t>ヨウ</t>
    </rPh>
    <phoneticPr fontId="1"/>
  </si>
  <si>
    <t>算定結果</t>
    <rPh sb="0" eb="2">
      <t>サンテイ</t>
    </rPh>
    <rPh sb="2" eb="4">
      <t>ケッカ</t>
    </rPh>
    <phoneticPr fontId="1"/>
  </si>
  <si>
    <t>（年）</t>
    <rPh sb="1" eb="2">
      <t>ネン</t>
    </rPh>
    <phoneticPr fontId="1"/>
  </si>
  <si>
    <t>全国の基礎資料の入力［白色セル］</t>
    <rPh sb="0" eb="2">
      <t>ゼンコク</t>
    </rPh>
    <rPh sb="3" eb="5">
      <t>キソ</t>
    </rPh>
    <rPh sb="5" eb="7">
      <t>シリョウ</t>
    </rPh>
    <rPh sb="8" eb="10">
      <t>ニュウリョク</t>
    </rPh>
    <rPh sb="11" eb="13">
      <t>シロイロ</t>
    </rPh>
    <phoneticPr fontId="1"/>
  </si>
  <si>
    <t>②生命表の計算</t>
    <rPh sb="1" eb="3">
      <t>セイメイ</t>
    </rPh>
    <rPh sb="3" eb="4">
      <t>ヒョウ</t>
    </rPh>
    <rPh sb="5" eb="7">
      <t>ケイサン</t>
    </rPh>
    <phoneticPr fontId="1"/>
  </si>
  <si>
    <t>補正
死亡率</t>
    <rPh sb="0" eb="2">
      <t>ホセイ</t>
    </rPh>
    <rPh sb="3" eb="6">
      <t>シボウリツ</t>
    </rPh>
    <phoneticPr fontId="1"/>
  </si>
  <si>
    <t>分散の推定量</t>
    <rPh sb="0" eb="2">
      <t>ブンサン</t>
    </rPh>
    <rPh sb="3" eb="5">
      <t>スイテイ</t>
    </rPh>
    <rPh sb="5" eb="6">
      <t>リョウ</t>
    </rPh>
    <phoneticPr fontId="1"/>
  </si>
  <si>
    <t>95％信頼区間</t>
    <rPh sb="3" eb="5">
      <t>シンライ</t>
    </rPh>
    <rPh sb="5" eb="7">
      <t>クカン</t>
    </rPh>
    <phoneticPr fontId="1"/>
  </si>
  <si>
    <t>下限</t>
    <rPh sb="0" eb="2">
      <t>カゲン</t>
    </rPh>
    <phoneticPr fontId="1"/>
  </si>
  <si>
    <t>上限</t>
    <rPh sb="0" eb="2">
      <t>ジョウゲン</t>
    </rPh>
    <phoneticPr fontId="1"/>
  </si>
  <si>
    <t>（％）#</t>
    <phoneticPr fontId="1"/>
  </si>
  <si>
    <t>#：平均余命に対する割合</t>
    <rPh sb="2" eb="4">
      <t>ヘイキン</t>
    </rPh>
    <rPh sb="4" eb="6">
      <t>ヨミョウ</t>
    </rPh>
    <rPh sb="7" eb="8">
      <t>タイ</t>
    </rPh>
    <rPh sb="10" eb="12">
      <t>ワリアイ</t>
    </rPh>
    <phoneticPr fontId="1"/>
  </si>
  <si>
    <t>対象集団の基礎資料の入力［白色セル］</t>
    <rPh sb="0" eb="2">
      <t>タイショウ</t>
    </rPh>
    <rPh sb="2" eb="4">
      <t>シュウダン</t>
    </rPh>
    <rPh sb="5" eb="7">
      <t>キソ</t>
    </rPh>
    <rPh sb="7" eb="9">
      <t>シリョウ</t>
    </rPh>
    <rPh sb="10" eb="12">
      <t>ニュウリョク</t>
    </rPh>
    <rPh sb="13" eb="14">
      <t>シロ</t>
    </rPh>
    <rPh sb="14" eb="15">
      <t>イロ</t>
    </rPh>
    <phoneticPr fontId="1"/>
  </si>
  <si>
    <t>対象集団</t>
    <rPh sb="0" eb="2">
      <t>タイショウ</t>
    </rPh>
    <rPh sb="2" eb="4">
      <t>シュウダン</t>
    </rPh>
    <phoneticPr fontId="1"/>
  </si>
  <si>
    <t>全国（対象集団と同一年次）</t>
    <rPh sb="0" eb="2">
      <t>ゼンコク</t>
    </rPh>
    <rPh sb="3" eb="5">
      <t>タイショウ</t>
    </rPh>
    <rPh sb="5" eb="7">
      <t>シュウダン</t>
    </rPh>
    <rPh sb="8" eb="10">
      <t>ドウイツ</t>
    </rPh>
    <rPh sb="10" eb="12">
      <t>ネンジ</t>
    </rPh>
    <phoneticPr fontId="1"/>
  </si>
  <si>
    <t>対象集団の算定結果［水色セル］</t>
    <rPh sb="0" eb="2">
      <t>タイショウ</t>
    </rPh>
    <rPh sb="2" eb="4">
      <t>シュウダン</t>
    </rPh>
    <rPh sb="5" eb="7">
      <t>サンテイ</t>
    </rPh>
    <rPh sb="7" eb="9">
      <t>ケッカ</t>
    </rPh>
    <rPh sb="10" eb="12">
      <t>ミズイロ</t>
    </rPh>
    <phoneticPr fontId="1"/>
  </si>
  <si>
    <t>x</t>
    <phoneticPr fontId="1"/>
  </si>
  <si>
    <t>a</t>
    <phoneticPr fontId="1"/>
  </si>
  <si>
    <t>r</t>
    <phoneticPr fontId="1"/>
  </si>
  <si>
    <t>m</t>
    <phoneticPr fontId="1"/>
  </si>
  <si>
    <t>p</t>
    <phoneticPr fontId="1"/>
  </si>
  <si>
    <t>q</t>
    <phoneticPr fontId="1"/>
  </si>
  <si>
    <t>l</t>
    <phoneticPr fontId="1"/>
  </si>
  <si>
    <t>L</t>
    <phoneticPr fontId="1"/>
  </si>
  <si>
    <t>S</t>
    <phoneticPr fontId="1"/>
  </si>
  <si>
    <r>
      <t>L</t>
    </r>
    <r>
      <rPr>
        <sz val="11"/>
        <rFont val="ＭＳ 明朝"/>
        <family val="1"/>
        <charset val="128"/>
      </rPr>
      <t>*(1-</t>
    </r>
    <r>
      <rPr>
        <i/>
        <sz val="11"/>
        <rFont val="Symbol"/>
        <family val="1"/>
        <charset val="2"/>
      </rPr>
      <t>p</t>
    </r>
    <r>
      <rPr>
        <sz val="11"/>
        <rFont val="ＭＳ 明朝"/>
        <family val="1"/>
        <charset val="128"/>
      </rPr>
      <t>)</t>
    </r>
    <phoneticPr fontId="1"/>
  </si>
  <si>
    <r>
      <t>L</t>
    </r>
    <r>
      <rPr>
        <sz val="11"/>
        <rFont val="ＭＳ 明朝"/>
        <family val="1"/>
        <charset val="128"/>
      </rPr>
      <t>*</t>
    </r>
    <r>
      <rPr>
        <i/>
        <sz val="11"/>
        <rFont val="Symbol"/>
        <family val="1"/>
        <charset val="2"/>
      </rPr>
      <t>p</t>
    </r>
    <phoneticPr fontId="1"/>
  </si>
  <si>
    <r>
      <t>V{</t>
    </r>
    <r>
      <rPr>
        <i/>
        <sz val="11"/>
        <rFont val="Century"/>
        <family val="1"/>
      </rPr>
      <t>q</t>
    </r>
    <r>
      <rPr>
        <sz val="11"/>
        <rFont val="ＭＳ 明朝"/>
        <family val="1"/>
        <charset val="128"/>
      </rPr>
      <t>}</t>
    </r>
    <phoneticPr fontId="1"/>
  </si>
  <si>
    <r>
      <t>V{</t>
    </r>
    <r>
      <rPr>
        <i/>
        <sz val="11"/>
        <rFont val="Symbol"/>
        <family val="1"/>
        <charset val="2"/>
      </rPr>
      <t>p</t>
    </r>
    <r>
      <rPr>
        <sz val="11"/>
        <rFont val="ＭＳ 明朝"/>
        <family val="1"/>
        <charset val="128"/>
      </rPr>
      <t>}</t>
    </r>
    <phoneticPr fontId="1"/>
  </si>
  <si>
    <r>
      <t>V{</t>
    </r>
    <r>
      <rPr>
        <i/>
        <sz val="11"/>
        <rFont val="Century"/>
        <family val="1"/>
      </rPr>
      <t>e</t>
    </r>
    <r>
      <rPr>
        <sz val="11"/>
        <rFont val="ＭＳ 明朝"/>
        <family val="1"/>
        <charset val="128"/>
      </rPr>
      <t>}</t>
    </r>
    <phoneticPr fontId="1"/>
  </si>
  <si>
    <r>
      <t>V{</t>
    </r>
    <r>
      <rPr>
        <i/>
        <sz val="11"/>
        <rFont val="Symbol"/>
        <family val="1"/>
        <charset val="2"/>
      </rPr>
      <t>h</t>
    </r>
    <r>
      <rPr>
        <sz val="11"/>
        <rFont val="ＭＳ 明朝"/>
        <family val="1"/>
        <charset val="128"/>
      </rPr>
      <t>}</t>
    </r>
    <phoneticPr fontId="1"/>
  </si>
  <si>
    <r>
      <t>V{</t>
    </r>
    <r>
      <rPr>
        <i/>
        <sz val="11"/>
        <rFont val="ＭＳ 明朝"/>
        <family val="1"/>
        <charset val="128"/>
      </rPr>
      <t>ξ</t>
    </r>
    <r>
      <rPr>
        <sz val="11"/>
        <rFont val="ＭＳ 明朝"/>
        <family val="1"/>
        <charset val="128"/>
      </rPr>
      <t>}</t>
    </r>
    <phoneticPr fontId="1"/>
  </si>
  <si>
    <t>年齢
（歳）</t>
    <rPh sb="0" eb="2">
      <t>ネンレイ</t>
    </rPh>
    <rPh sb="4" eb="5">
      <t>サイ</t>
    </rPh>
    <phoneticPr fontId="1"/>
  </si>
  <si>
    <t>ξ</t>
    <phoneticPr fontId="1"/>
  </si>
  <si>
    <t>h</t>
    <phoneticPr fontId="1"/>
  </si>
  <si>
    <t>e</t>
    <phoneticPr fontId="1"/>
  </si>
  <si>
    <r>
      <t>h</t>
    </r>
    <r>
      <rPr>
        <i/>
        <sz val="11"/>
        <rFont val="Century"/>
        <family val="1"/>
      </rPr>
      <t>/e</t>
    </r>
    <phoneticPr fontId="1"/>
  </si>
  <si>
    <r>
      <t>ξ</t>
    </r>
    <r>
      <rPr>
        <i/>
        <sz val="11"/>
        <rFont val="Century"/>
        <family val="1"/>
      </rPr>
      <t>/e</t>
    </r>
    <phoneticPr fontId="1"/>
  </si>
  <si>
    <t>0～4</t>
  </si>
  <si>
    <t>0～4</t>
    <phoneticPr fontId="1"/>
  </si>
  <si>
    <t>5～9</t>
  </si>
  <si>
    <t>5～9</t>
    <phoneticPr fontId="1"/>
  </si>
  <si>
    <t>10～14</t>
  </si>
  <si>
    <t>10～14</t>
    <phoneticPr fontId="1"/>
  </si>
  <si>
    <t>15～19</t>
  </si>
  <si>
    <t>15～19</t>
    <phoneticPr fontId="1"/>
  </si>
  <si>
    <t>20～24</t>
  </si>
  <si>
    <t>20～24</t>
    <phoneticPr fontId="1"/>
  </si>
  <si>
    <t>25～29</t>
  </si>
  <si>
    <t>25～29</t>
    <phoneticPr fontId="1"/>
  </si>
  <si>
    <t>30～34</t>
  </si>
  <si>
    <t>30～34</t>
    <phoneticPr fontId="1"/>
  </si>
  <si>
    <t>35～39</t>
  </si>
  <si>
    <t>35～39</t>
    <phoneticPr fontId="1"/>
  </si>
  <si>
    <t>40～44</t>
  </si>
  <si>
    <t>40～44</t>
    <phoneticPr fontId="1"/>
  </si>
  <si>
    <t>45～49</t>
  </si>
  <si>
    <t>45～49</t>
    <phoneticPr fontId="1"/>
  </si>
  <si>
    <t>50～54</t>
  </si>
  <si>
    <t>50～54</t>
    <phoneticPr fontId="1"/>
  </si>
  <si>
    <t>55～59</t>
  </si>
  <si>
    <t>55～59</t>
    <phoneticPr fontId="1"/>
  </si>
  <si>
    <t>60～64</t>
  </si>
  <si>
    <t>60～64</t>
    <phoneticPr fontId="1"/>
  </si>
  <si>
    <t>65～69</t>
  </si>
  <si>
    <t>65～69</t>
    <phoneticPr fontId="1"/>
  </si>
  <si>
    <t>70～74</t>
  </si>
  <si>
    <t>70～74</t>
    <phoneticPr fontId="1"/>
  </si>
  <si>
    <t>75～79</t>
  </si>
  <si>
    <t>80～84</t>
  </si>
  <si>
    <t>85～</t>
  </si>
  <si>
    <t>不健康
割合の
分母</t>
    <rPh sb="0" eb="3">
      <t>フケンコウ</t>
    </rPh>
    <rPh sb="4" eb="6">
      <t>ワリアイ</t>
    </rPh>
    <rPh sb="8" eb="10">
      <t>ブンボ</t>
    </rPh>
    <phoneticPr fontId="1"/>
  </si>
  <si>
    <t>不健康
割合の
分子</t>
    <rPh sb="0" eb="3">
      <t>フケンコウ</t>
    </rPh>
    <rPh sb="4" eb="6">
      <t>ワリアイ</t>
    </rPh>
    <rPh sb="8" eb="10">
      <t>ブンシ</t>
    </rPh>
    <phoneticPr fontId="1"/>
  </si>
  <si>
    <t>不健康
割合</t>
    <rPh sb="0" eb="3">
      <t>フケンコウ</t>
    </rPh>
    <rPh sb="4" eb="6">
      <t>ワリアイ</t>
    </rPh>
    <phoneticPr fontId="1"/>
  </si>
  <si>
    <t>健康・不健康の生命表</t>
    <rPh sb="0" eb="2">
      <t>ケンコウ</t>
    </rPh>
    <rPh sb="3" eb="6">
      <t>フケンコウ</t>
    </rPh>
    <rPh sb="7" eb="9">
      <t>セイメイ</t>
    </rPh>
    <rPh sb="9" eb="10">
      <t>ヒョウ</t>
    </rPh>
    <phoneticPr fontId="1"/>
  </si>
  <si>
    <t>健康な期間の平均</t>
    <rPh sb="0" eb="2">
      <t>ケンコウ</t>
    </rPh>
    <rPh sb="3" eb="5">
      <t>キカン</t>
    </rPh>
    <rPh sb="6" eb="8">
      <t>ヘイキン</t>
    </rPh>
    <phoneticPr fontId="1"/>
  </si>
  <si>
    <t>不健康な期間の平均</t>
    <rPh sb="0" eb="3">
      <t>フケンコウ</t>
    </rPh>
    <rPh sb="4" eb="6">
      <t>キカン</t>
    </rPh>
    <rPh sb="7" eb="9">
      <t>ヘイキン</t>
    </rPh>
    <phoneticPr fontId="1"/>
  </si>
  <si>
    <t>健康な
期間の平均</t>
    <rPh sb="0" eb="2">
      <t>ケンコウ</t>
    </rPh>
    <rPh sb="4" eb="6">
      <t>キカン</t>
    </rPh>
    <rPh sb="7" eb="9">
      <t>ヘイキン</t>
    </rPh>
    <phoneticPr fontId="1"/>
  </si>
  <si>
    <t>不健康な
期間の平均</t>
    <rPh sb="0" eb="3">
      <t>フケンコウ</t>
    </rPh>
    <rPh sb="5" eb="7">
      <t>キカン</t>
    </rPh>
    <rPh sb="8" eb="10">
      <t>ヘイキン</t>
    </rPh>
    <phoneticPr fontId="1"/>
  </si>
  <si>
    <t>健康寿命の算定：①計算の準備</t>
    <rPh sb="0" eb="2">
      <t>ケンコウ</t>
    </rPh>
    <rPh sb="2" eb="4">
      <t>ジュミョウ</t>
    </rPh>
    <rPh sb="5" eb="7">
      <t>サンテイ</t>
    </rPh>
    <rPh sb="9" eb="11">
      <t>ケイサン</t>
    </rPh>
    <rPh sb="12" eb="14">
      <t>ジュンビ</t>
    </rPh>
    <phoneticPr fontId="1"/>
  </si>
  <si>
    <t>③健康・不健康の生命表の計算</t>
    <rPh sb="1" eb="3">
      <t>ケンコウ</t>
    </rPh>
    <rPh sb="4" eb="7">
      <t>フケンコウ</t>
    </rPh>
    <rPh sb="8" eb="10">
      <t>セイメイ</t>
    </rPh>
    <rPh sb="10" eb="11">
      <t>ヒョウ</t>
    </rPh>
    <rPh sb="12" eb="14">
      <t>ケイサン</t>
    </rPh>
    <phoneticPr fontId="1"/>
  </si>
  <si>
    <t>④健康寿命の計算</t>
    <rPh sb="1" eb="3">
      <t>ケンコウ</t>
    </rPh>
    <rPh sb="3" eb="5">
      <t>ジュミョウ</t>
    </rPh>
    <rPh sb="6" eb="8">
      <t>ケイサン</t>
    </rPh>
    <phoneticPr fontId="1"/>
  </si>
  <si>
    <t>⑤健康寿命の区間推定</t>
    <rPh sb="1" eb="3">
      <t>ケンコウ</t>
    </rPh>
    <rPh sb="3" eb="5">
      <t>ジュミョウ</t>
    </rPh>
    <rPh sb="6" eb="8">
      <t>クカン</t>
    </rPh>
    <rPh sb="8" eb="10">
      <t>スイテイ</t>
    </rPh>
    <phoneticPr fontId="1"/>
  </si>
  <si>
    <t>健康寿命の算定表</t>
    <rPh sb="0" eb="2">
      <t>ケンコウ</t>
    </rPh>
    <rPh sb="2" eb="4">
      <t>ジュミョウ</t>
    </rPh>
    <rPh sb="5" eb="7">
      <t>サンテイ</t>
    </rPh>
    <rPh sb="7" eb="8">
      <t>ヒョウ</t>
    </rPh>
    <phoneticPr fontId="1"/>
  </si>
  <si>
    <r>
      <t>l</t>
    </r>
    <r>
      <rPr>
        <i/>
        <sz val="9"/>
        <rFont val="Century"/>
        <family val="1"/>
      </rPr>
      <t>x</t>
    </r>
    <phoneticPr fontId="1"/>
  </si>
  <si>
    <r>
      <t>T</t>
    </r>
    <r>
      <rPr>
        <i/>
        <sz val="9"/>
        <rFont val="Century"/>
        <family val="1"/>
      </rPr>
      <t>x</t>
    </r>
    <phoneticPr fontId="1"/>
  </si>
  <si>
    <t>健康の
定常人口</t>
    <rPh sb="0" eb="2">
      <t>ケンコウ</t>
    </rPh>
    <rPh sb="4" eb="6">
      <t>テイジョウ</t>
    </rPh>
    <rPh sb="6" eb="8">
      <t>ジンコウ</t>
    </rPh>
    <phoneticPr fontId="1"/>
  </si>
  <si>
    <t>不健康の
定常人口</t>
    <rPh sb="0" eb="3">
      <t>フケンコウ</t>
    </rPh>
    <rPh sb="5" eb="7">
      <t>テイジョウ</t>
    </rPh>
    <rPh sb="7" eb="9">
      <t>ジンコウ</t>
    </rPh>
    <phoneticPr fontId="1"/>
  </si>
  <si>
    <t>【宮崎市】</t>
    <rPh sb="1" eb="3">
      <t>ミヤザキ</t>
    </rPh>
    <rPh sb="3" eb="4">
      <t>シ</t>
    </rPh>
    <phoneticPr fontId="1"/>
  </si>
  <si>
    <t>平成27年</t>
    <rPh sb="0" eb="2">
      <t>ヘイセイ</t>
    </rPh>
    <rPh sb="4" eb="5">
      <t>ネン</t>
    </rPh>
    <phoneticPr fontId="1"/>
  </si>
  <si>
    <t>x</t>
    <phoneticPr fontId="1"/>
  </si>
  <si>
    <t>a</t>
    <phoneticPr fontId="1"/>
  </si>
  <si>
    <t>r</t>
    <phoneticPr fontId="1"/>
  </si>
  <si>
    <t>m</t>
    <phoneticPr fontId="1"/>
  </si>
  <si>
    <t>l</t>
    <phoneticPr fontId="1"/>
  </si>
  <si>
    <t>L</t>
    <phoneticPr fontId="1"/>
  </si>
  <si>
    <r>
      <t>L</t>
    </r>
    <r>
      <rPr>
        <sz val="11"/>
        <rFont val="ＭＳ 明朝"/>
        <family val="1"/>
        <charset val="128"/>
      </rPr>
      <t>*(1-</t>
    </r>
    <r>
      <rPr>
        <i/>
        <sz val="11"/>
        <rFont val="Symbol"/>
        <family val="1"/>
        <charset val="2"/>
      </rPr>
      <t>p</t>
    </r>
    <r>
      <rPr>
        <sz val="11"/>
        <rFont val="ＭＳ 明朝"/>
        <family val="1"/>
        <charset val="128"/>
      </rPr>
      <t>)</t>
    </r>
    <phoneticPr fontId="1"/>
  </si>
  <si>
    <r>
      <t>L</t>
    </r>
    <r>
      <rPr>
        <sz val="11"/>
        <rFont val="ＭＳ 明朝"/>
        <family val="1"/>
        <charset val="128"/>
      </rPr>
      <t>*</t>
    </r>
    <r>
      <rPr>
        <i/>
        <sz val="11"/>
        <rFont val="Symbol"/>
        <family val="1"/>
        <charset val="2"/>
      </rPr>
      <t>p</t>
    </r>
    <phoneticPr fontId="1"/>
  </si>
  <si>
    <t>e</t>
    <phoneticPr fontId="1"/>
  </si>
  <si>
    <t>ξ</t>
    <phoneticPr fontId="1"/>
  </si>
  <si>
    <r>
      <t>V{</t>
    </r>
    <r>
      <rPr>
        <i/>
        <sz val="11"/>
        <rFont val="Century"/>
        <family val="1"/>
      </rPr>
      <t>q</t>
    </r>
    <r>
      <rPr>
        <sz val="11"/>
        <rFont val="ＭＳ 明朝"/>
        <family val="1"/>
        <charset val="128"/>
      </rPr>
      <t>}</t>
    </r>
    <phoneticPr fontId="1"/>
  </si>
  <si>
    <r>
      <t>V{</t>
    </r>
    <r>
      <rPr>
        <i/>
        <sz val="11"/>
        <rFont val="Symbol"/>
        <family val="1"/>
        <charset val="2"/>
      </rPr>
      <t>h</t>
    </r>
    <r>
      <rPr>
        <sz val="11"/>
        <rFont val="ＭＳ 明朝"/>
        <family val="1"/>
        <charset val="128"/>
      </rPr>
      <t>}</t>
    </r>
    <phoneticPr fontId="1"/>
  </si>
  <si>
    <t>5～9</t>
    <phoneticPr fontId="1"/>
  </si>
  <si>
    <t>10～14</t>
    <phoneticPr fontId="1"/>
  </si>
  <si>
    <t>15～19</t>
    <phoneticPr fontId="1"/>
  </si>
  <si>
    <t>35～39</t>
    <phoneticPr fontId="1"/>
  </si>
  <si>
    <t>40～44</t>
    <phoneticPr fontId="1"/>
  </si>
  <si>
    <t>50～54</t>
    <phoneticPr fontId="1"/>
  </si>
  <si>
    <t>55～59</t>
    <phoneticPr fontId="1"/>
  </si>
  <si>
    <t>65～69</t>
    <phoneticPr fontId="1"/>
  </si>
  <si>
    <t>70～74</t>
    <phoneticPr fontId="1"/>
  </si>
  <si>
    <t>85～</t>
    <phoneticPr fontId="1"/>
  </si>
  <si>
    <t>（％）#</t>
    <phoneticPr fontId="1"/>
  </si>
  <si>
    <r>
      <t>T</t>
    </r>
    <r>
      <rPr>
        <i/>
        <sz val="9"/>
        <rFont val="Century"/>
        <family val="1"/>
      </rPr>
      <t>x</t>
    </r>
    <phoneticPr fontId="1"/>
  </si>
  <si>
    <t>a</t>
    <phoneticPr fontId="1"/>
  </si>
  <si>
    <t>q</t>
    <phoneticPr fontId="1"/>
  </si>
  <si>
    <t>l</t>
    <phoneticPr fontId="1"/>
  </si>
  <si>
    <r>
      <t>L</t>
    </r>
    <r>
      <rPr>
        <sz val="11"/>
        <rFont val="ＭＳ 明朝"/>
        <family val="1"/>
        <charset val="128"/>
      </rPr>
      <t>*</t>
    </r>
    <r>
      <rPr>
        <i/>
        <sz val="11"/>
        <rFont val="Symbol"/>
        <family val="1"/>
        <charset val="2"/>
      </rPr>
      <t>p</t>
    </r>
    <phoneticPr fontId="1"/>
  </si>
  <si>
    <r>
      <t>V{</t>
    </r>
    <r>
      <rPr>
        <i/>
        <sz val="11"/>
        <rFont val="Century"/>
        <family val="1"/>
      </rPr>
      <t>q</t>
    </r>
    <r>
      <rPr>
        <sz val="11"/>
        <rFont val="ＭＳ 明朝"/>
        <family val="1"/>
        <charset val="128"/>
      </rPr>
      <t>}</t>
    </r>
    <phoneticPr fontId="1"/>
  </si>
  <si>
    <r>
      <t>V{</t>
    </r>
    <r>
      <rPr>
        <i/>
        <sz val="11"/>
        <rFont val="Symbol"/>
        <family val="1"/>
        <charset val="2"/>
      </rPr>
      <t>h</t>
    </r>
    <r>
      <rPr>
        <sz val="11"/>
        <rFont val="ＭＳ 明朝"/>
        <family val="1"/>
        <charset val="128"/>
      </rPr>
      <t>}</t>
    </r>
    <phoneticPr fontId="1"/>
  </si>
  <si>
    <t>0～4</t>
    <phoneticPr fontId="1"/>
  </si>
  <si>
    <t>15～19</t>
    <phoneticPr fontId="1"/>
  </si>
  <si>
    <t>25～29</t>
    <phoneticPr fontId="1"/>
  </si>
  <si>
    <t>30～34</t>
    <phoneticPr fontId="1"/>
  </si>
  <si>
    <t>35～39</t>
    <phoneticPr fontId="1"/>
  </si>
  <si>
    <t>45～49</t>
    <phoneticPr fontId="1"/>
  </si>
  <si>
    <t>55～59</t>
    <phoneticPr fontId="1"/>
  </si>
  <si>
    <t>60～64</t>
    <phoneticPr fontId="1"/>
  </si>
  <si>
    <t>65～69</t>
    <phoneticPr fontId="1"/>
  </si>
  <si>
    <t>80～84</t>
    <phoneticPr fontId="1"/>
  </si>
  <si>
    <t>85～</t>
    <phoneticPr fontId="1"/>
  </si>
  <si>
    <t>x</t>
    <phoneticPr fontId="1"/>
  </si>
  <si>
    <r>
      <t>l</t>
    </r>
    <r>
      <rPr>
        <i/>
        <sz val="9"/>
        <rFont val="Century"/>
        <family val="1"/>
      </rPr>
      <t>x</t>
    </r>
    <phoneticPr fontId="1"/>
  </si>
  <si>
    <r>
      <t>T</t>
    </r>
    <r>
      <rPr>
        <i/>
        <sz val="9"/>
        <rFont val="Century"/>
        <family val="1"/>
      </rPr>
      <t>x</t>
    </r>
    <phoneticPr fontId="1"/>
  </si>
  <si>
    <t>a</t>
    <phoneticPr fontId="1"/>
  </si>
  <si>
    <t>r</t>
    <phoneticPr fontId="1"/>
  </si>
  <si>
    <t>m</t>
    <phoneticPr fontId="1"/>
  </si>
  <si>
    <t>p</t>
    <phoneticPr fontId="1"/>
  </si>
  <si>
    <t>q</t>
    <phoneticPr fontId="1"/>
  </si>
  <si>
    <t>l</t>
    <phoneticPr fontId="1"/>
  </si>
  <si>
    <t>L</t>
    <phoneticPr fontId="1"/>
  </si>
  <si>
    <t>S</t>
    <phoneticPr fontId="1"/>
  </si>
  <si>
    <r>
      <t>L</t>
    </r>
    <r>
      <rPr>
        <sz val="11"/>
        <rFont val="ＭＳ 明朝"/>
        <family val="1"/>
        <charset val="128"/>
      </rPr>
      <t>*(1-</t>
    </r>
    <r>
      <rPr>
        <i/>
        <sz val="11"/>
        <rFont val="Symbol"/>
        <family val="1"/>
        <charset val="2"/>
      </rPr>
      <t>p</t>
    </r>
    <r>
      <rPr>
        <sz val="11"/>
        <rFont val="ＭＳ 明朝"/>
        <family val="1"/>
        <charset val="128"/>
      </rPr>
      <t>)</t>
    </r>
    <phoneticPr fontId="1"/>
  </si>
  <si>
    <t>S</t>
    <phoneticPr fontId="1"/>
  </si>
  <si>
    <r>
      <t>L</t>
    </r>
    <r>
      <rPr>
        <sz val="11"/>
        <rFont val="ＭＳ 明朝"/>
        <family val="1"/>
        <charset val="128"/>
      </rPr>
      <t>*</t>
    </r>
    <r>
      <rPr>
        <i/>
        <sz val="11"/>
        <rFont val="Symbol"/>
        <family val="1"/>
        <charset val="2"/>
      </rPr>
      <t>p</t>
    </r>
    <phoneticPr fontId="1"/>
  </si>
  <si>
    <t>S</t>
    <phoneticPr fontId="1"/>
  </si>
  <si>
    <t>e</t>
    <phoneticPr fontId="1"/>
  </si>
  <si>
    <t>ξ</t>
    <phoneticPr fontId="1"/>
  </si>
  <si>
    <r>
      <t>ξ</t>
    </r>
    <r>
      <rPr>
        <i/>
        <sz val="11"/>
        <rFont val="Century"/>
        <family val="1"/>
      </rPr>
      <t>/e</t>
    </r>
    <phoneticPr fontId="1"/>
  </si>
  <si>
    <t>h</t>
    <phoneticPr fontId="1"/>
  </si>
  <si>
    <r>
      <t>h</t>
    </r>
    <r>
      <rPr>
        <i/>
        <sz val="11"/>
        <rFont val="Century"/>
        <family val="1"/>
      </rPr>
      <t>/e</t>
    </r>
    <phoneticPr fontId="1"/>
  </si>
  <si>
    <r>
      <t>V{</t>
    </r>
    <r>
      <rPr>
        <i/>
        <sz val="11"/>
        <rFont val="Century"/>
        <family val="1"/>
      </rPr>
      <t>q</t>
    </r>
    <r>
      <rPr>
        <sz val="11"/>
        <rFont val="ＭＳ 明朝"/>
        <family val="1"/>
        <charset val="128"/>
      </rPr>
      <t>}</t>
    </r>
    <phoneticPr fontId="1"/>
  </si>
  <si>
    <r>
      <t>V{</t>
    </r>
    <r>
      <rPr>
        <i/>
        <sz val="11"/>
        <rFont val="Symbol"/>
        <family val="1"/>
        <charset val="2"/>
      </rPr>
      <t>p</t>
    </r>
    <r>
      <rPr>
        <sz val="11"/>
        <rFont val="ＭＳ 明朝"/>
        <family val="1"/>
        <charset val="128"/>
      </rPr>
      <t>}</t>
    </r>
    <phoneticPr fontId="1"/>
  </si>
  <si>
    <r>
      <t>V{</t>
    </r>
    <r>
      <rPr>
        <i/>
        <sz val="11"/>
        <rFont val="Century"/>
        <family val="1"/>
      </rPr>
      <t>e</t>
    </r>
    <r>
      <rPr>
        <sz val="11"/>
        <rFont val="ＭＳ 明朝"/>
        <family val="1"/>
        <charset val="128"/>
      </rPr>
      <t>}</t>
    </r>
    <phoneticPr fontId="1"/>
  </si>
  <si>
    <r>
      <t>V{</t>
    </r>
    <r>
      <rPr>
        <i/>
        <sz val="11"/>
        <rFont val="ＭＳ 明朝"/>
        <family val="1"/>
        <charset val="128"/>
      </rPr>
      <t>ξ</t>
    </r>
    <r>
      <rPr>
        <sz val="11"/>
        <rFont val="ＭＳ 明朝"/>
        <family val="1"/>
        <charset val="128"/>
      </rPr>
      <t>}</t>
    </r>
    <phoneticPr fontId="1"/>
  </si>
  <si>
    <t>0～4</t>
    <phoneticPr fontId="1"/>
  </si>
  <si>
    <t>5～9</t>
    <phoneticPr fontId="1"/>
  </si>
  <si>
    <t>10～14</t>
    <phoneticPr fontId="1"/>
  </si>
  <si>
    <t>15～19</t>
    <phoneticPr fontId="1"/>
  </si>
  <si>
    <t>20～24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</si>
  <si>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</si>
  <si>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</si>
  <si>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</si>
  <si>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</si>
  <si>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60～64</t>
    <phoneticPr fontId="1"/>
  </si>
  <si>
    <t>70～74</t>
    <phoneticPr fontId="1"/>
  </si>
  <si>
    <t>75～79</t>
    <phoneticPr fontId="1"/>
  </si>
  <si>
    <t>80～84</t>
    <phoneticPr fontId="1"/>
  </si>
  <si>
    <t>85～</t>
    <phoneticPr fontId="1"/>
  </si>
  <si>
    <t>（％）#</t>
    <phoneticPr fontId="1"/>
  </si>
  <si>
    <t>（％）#</t>
    <phoneticPr fontId="1"/>
  </si>
  <si>
    <t>x</t>
    <phoneticPr fontId="1"/>
  </si>
  <si>
    <r>
      <t>l</t>
    </r>
    <r>
      <rPr>
        <i/>
        <sz val="9"/>
        <rFont val="Century"/>
        <family val="1"/>
      </rPr>
      <t>x</t>
    </r>
    <phoneticPr fontId="1"/>
  </si>
  <si>
    <r>
      <t>T</t>
    </r>
    <r>
      <rPr>
        <i/>
        <sz val="9"/>
        <rFont val="Century"/>
        <family val="1"/>
      </rPr>
      <t>x</t>
    </r>
    <phoneticPr fontId="1"/>
  </si>
  <si>
    <t>a</t>
    <phoneticPr fontId="1"/>
  </si>
  <si>
    <t>r</t>
    <phoneticPr fontId="1"/>
  </si>
  <si>
    <t>m</t>
    <phoneticPr fontId="1"/>
  </si>
  <si>
    <t>p</t>
    <phoneticPr fontId="1"/>
  </si>
  <si>
    <t>q</t>
    <phoneticPr fontId="1"/>
  </si>
  <si>
    <t>l</t>
    <phoneticPr fontId="1"/>
  </si>
  <si>
    <t>L</t>
    <phoneticPr fontId="1"/>
  </si>
  <si>
    <t>S</t>
    <phoneticPr fontId="1"/>
  </si>
  <si>
    <r>
      <t>L</t>
    </r>
    <r>
      <rPr>
        <sz val="11"/>
        <rFont val="ＭＳ 明朝"/>
        <family val="1"/>
        <charset val="128"/>
      </rPr>
      <t>*(1-</t>
    </r>
    <r>
      <rPr>
        <i/>
        <sz val="11"/>
        <rFont val="Symbol"/>
        <family val="1"/>
        <charset val="2"/>
      </rPr>
      <t>p</t>
    </r>
    <r>
      <rPr>
        <sz val="11"/>
        <rFont val="ＭＳ 明朝"/>
        <family val="1"/>
        <charset val="128"/>
      </rPr>
      <t>)</t>
    </r>
    <phoneticPr fontId="1"/>
  </si>
  <si>
    <r>
      <t>L</t>
    </r>
    <r>
      <rPr>
        <sz val="11"/>
        <rFont val="ＭＳ 明朝"/>
        <family val="1"/>
        <charset val="128"/>
      </rPr>
      <t>*</t>
    </r>
    <r>
      <rPr>
        <i/>
        <sz val="11"/>
        <rFont val="Symbol"/>
        <family val="1"/>
        <charset val="2"/>
      </rPr>
      <t>p</t>
    </r>
    <phoneticPr fontId="1"/>
  </si>
  <si>
    <t>e</t>
    <phoneticPr fontId="1"/>
  </si>
  <si>
    <t>ξ</t>
    <phoneticPr fontId="1"/>
  </si>
  <si>
    <r>
      <t>ξ</t>
    </r>
    <r>
      <rPr>
        <i/>
        <sz val="11"/>
        <rFont val="Century"/>
        <family val="1"/>
      </rPr>
      <t>/e</t>
    </r>
    <phoneticPr fontId="1"/>
  </si>
  <si>
    <t>h</t>
    <phoneticPr fontId="1"/>
  </si>
  <si>
    <r>
      <t>h</t>
    </r>
    <r>
      <rPr>
        <i/>
        <sz val="11"/>
        <rFont val="Century"/>
        <family val="1"/>
      </rPr>
      <t>/e</t>
    </r>
    <phoneticPr fontId="1"/>
  </si>
  <si>
    <r>
      <t>V{</t>
    </r>
    <r>
      <rPr>
        <i/>
        <sz val="11"/>
        <rFont val="Symbol"/>
        <family val="1"/>
        <charset val="2"/>
      </rPr>
      <t>p</t>
    </r>
    <r>
      <rPr>
        <sz val="11"/>
        <rFont val="ＭＳ 明朝"/>
        <family val="1"/>
        <charset val="128"/>
      </rPr>
      <t>}</t>
    </r>
    <phoneticPr fontId="1"/>
  </si>
  <si>
    <r>
      <t>V{</t>
    </r>
    <r>
      <rPr>
        <i/>
        <sz val="11"/>
        <rFont val="Century"/>
        <family val="1"/>
      </rPr>
      <t>e</t>
    </r>
    <r>
      <rPr>
        <sz val="11"/>
        <rFont val="ＭＳ 明朝"/>
        <family val="1"/>
        <charset val="128"/>
      </rPr>
      <t>}</t>
    </r>
    <phoneticPr fontId="1"/>
  </si>
  <si>
    <r>
      <t>V{</t>
    </r>
    <r>
      <rPr>
        <i/>
        <sz val="11"/>
        <rFont val="ＭＳ 明朝"/>
        <family val="1"/>
        <charset val="128"/>
      </rPr>
      <t>ξ</t>
    </r>
    <r>
      <rPr>
        <sz val="11"/>
        <rFont val="ＭＳ 明朝"/>
        <family val="1"/>
        <charset val="128"/>
      </rPr>
      <t>}</t>
    </r>
    <phoneticPr fontId="1"/>
  </si>
  <si>
    <r>
      <t>V{</t>
    </r>
    <r>
      <rPr>
        <i/>
        <sz val="11"/>
        <rFont val="Symbol"/>
        <family val="1"/>
        <charset val="2"/>
      </rPr>
      <t>h</t>
    </r>
    <r>
      <rPr>
        <sz val="11"/>
        <rFont val="ＭＳ 明朝"/>
        <family val="1"/>
        <charset val="128"/>
      </rPr>
      <t>}</t>
    </r>
    <phoneticPr fontId="1"/>
  </si>
  <si>
    <t>0～4</t>
    <phoneticPr fontId="1"/>
  </si>
  <si>
    <t>5～9</t>
    <phoneticPr fontId="1"/>
  </si>
  <si>
    <t>10～14</t>
    <phoneticPr fontId="1"/>
  </si>
  <si>
    <t>20～24</t>
    <phoneticPr fontId="1"/>
  </si>
  <si>
    <t>25～29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</si>
  <si>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</si>
  <si>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</si>
  <si>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</si>
  <si>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</si>
  <si>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</si>
  <si>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</si>
  <si>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</si>
  <si>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</si>
  <si>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</si>
  <si>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</t>
    <phoneticPr fontId="1"/>
  </si>
  <si>
    <t>（％）#</t>
    <phoneticPr fontId="1"/>
  </si>
  <si>
    <t>0～4</t>
    <phoneticPr fontId="1"/>
  </si>
  <si>
    <t>5～9</t>
    <phoneticPr fontId="1"/>
  </si>
  <si>
    <t>30～34</t>
    <phoneticPr fontId="1"/>
  </si>
  <si>
    <t>50～54</t>
    <phoneticPr fontId="1"/>
  </si>
  <si>
    <t>65～69</t>
    <phoneticPr fontId="1"/>
  </si>
  <si>
    <t>75～79</t>
    <phoneticPr fontId="1"/>
  </si>
  <si>
    <t>80～84</t>
    <phoneticPr fontId="1"/>
  </si>
  <si>
    <t>85～</t>
    <phoneticPr fontId="1"/>
  </si>
  <si>
    <t>15～19</t>
    <phoneticPr fontId="1"/>
  </si>
  <si>
    <t>25～29</t>
    <phoneticPr fontId="1"/>
  </si>
  <si>
    <t>30～34</t>
    <phoneticPr fontId="1"/>
  </si>
  <si>
    <t>45～49</t>
    <phoneticPr fontId="1"/>
  </si>
  <si>
    <t>65～69</t>
    <phoneticPr fontId="1"/>
  </si>
  <si>
    <t>75～79</t>
    <phoneticPr fontId="1"/>
  </si>
  <si>
    <r>
      <t>l</t>
    </r>
    <r>
      <rPr>
        <i/>
        <sz val="9"/>
        <rFont val="Century"/>
        <family val="1"/>
      </rPr>
      <t>x</t>
    </r>
    <phoneticPr fontId="1"/>
  </si>
  <si>
    <t>a</t>
    <phoneticPr fontId="1"/>
  </si>
  <si>
    <t>e</t>
    <phoneticPr fontId="1"/>
  </si>
  <si>
    <r>
      <t>h</t>
    </r>
    <r>
      <rPr>
        <i/>
        <sz val="11"/>
        <rFont val="Century"/>
        <family val="1"/>
      </rPr>
      <t>/e</t>
    </r>
    <phoneticPr fontId="1"/>
  </si>
  <si>
    <t>0～4</t>
    <phoneticPr fontId="1"/>
  </si>
  <si>
    <t>20～24</t>
    <phoneticPr fontId="1"/>
  </si>
  <si>
    <t>45～49</t>
    <phoneticPr fontId="1"/>
  </si>
  <si>
    <t>55～59</t>
    <phoneticPr fontId="1"/>
  </si>
  <si>
    <t>75～79</t>
    <phoneticPr fontId="1"/>
  </si>
  <si>
    <t>S</t>
    <phoneticPr fontId="1"/>
  </si>
  <si>
    <t>e</t>
    <phoneticPr fontId="1"/>
  </si>
  <si>
    <r>
      <t>ξ</t>
    </r>
    <r>
      <rPr>
        <i/>
        <sz val="11"/>
        <rFont val="Century"/>
        <family val="1"/>
      </rPr>
      <t>/e</t>
    </r>
    <phoneticPr fontId="1"/>
  </si>
  <si>
    <r>
      <t>V{</t>
    </r>
    <r>
      <rPr>
        <i/>
        <sz val="11"/>
        <rFont val="Symbol"/>
        <family val="1"/>
        <charset val="2"/>
      </rPr>
      <t>p</t>
    </r>
    <r>
      <rPr>
        <sz val="11"/>
        <rFont val="ＭＳ 明朝"/>
        <family val="1"/>
        <charset val="128"/>
      </rPr>
      <t>}</t>
    </r>
    <phoneticPr fontId="1"/>
  </si>
  <si>
    <t>10～14</t>
    <phoneticPr fontId="1"/>
  </si>
  <si>
    <t>25～29</t>
    <phoneticPr fontId="1"/>
  </si>
  <si>
    <t>30～34</t>
    <phoneticPr fontId="1"/>
  </si>
  <si>
    <t>35～39</t>
    <phoneticPr fontId="1"/>
  </si>
  <si>
    <t>50～54</t>
    <phoneticPr fontId="1"/>
  </si>
  <si>
    <t>60～64</t>
    <phoneticPr fontId="1"/>
  </si>
  <si>
    <t>85～</t>
    <phoneticPr fontId="1"/>
  </si>
  <si>
    <t>5～9</t>
    <phoneticPr fontId="1"/>
  </si>
  <si>
    <t>20～24</t>
    <phoneticPr fontId="1"/>
  </si>
  <si>
    <t>35～39</t>
    <phoneticPr fontId="1"/>
  </si>
  <si>
    <r>
      <t>l</t>
    </r>
    <r>
      <rPr>
        <i/>
        <sz val="9"/>
        <rFont val="Century"/>
        <family val="1"/>
      </rPr>
      <t>x</t>
    </r>
    <phoneticPr fontId="1"/>
  </si>
  <si>
    <r>
      <t>T</t>
    </r>
    <r>
      <rPr>
        <i/>
        <sz val="9"/>
        <rFont val="Century"/>
        <family val="1"/>
      </rPr>
      <t>x</t>
    </r>
    <phoneticPr fontId="1"/>
  </si>
  <si>
    <r>
      <t>L</t>
    </r>
    <r>
      <rPr>
        <sz val="11"/>
        <rFont val="ＭＳ 明朝"/>
        <family val="1"/>
        <charset val="128"/>
      </rPr>
      <t>*(1-</t>
    </r>
    <r>
      <rPr>
        <i/>
        <sz val="11"/>
        <rFont val="Symbol"/>
        <family val="1"/>
        <charset val="2"/>
      </rPr>
      <t>p</t>
    </r>
    <r>
      <rPr>
        <sz val="11"/>
        <rFont val="ＭＳ 明朝"/>
        <family val="1"/>
        <charset val="128"/>
      </rPr>
      <t>)</t>
    </r>
    <phoneticPr fontId="1"/>
  </si>
  <si>
    <r>
      <t>h</t>
    </r>
    <r>
      <rPr>
        <i/>
        <sz val="11"/>
        <rFont val="Century"/>
        <family val="1"/>
      </rPr>
      <t>/e</t>
    </r>
    <phoneticPr fontId="1"/>
  </si>
  <si>
    <t>5～9</t>
    <phoneticPr fontId="1"/>
  </si>
  <si>
    <t>35～39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</si>
  <si>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</si>
  <si>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</si>
  <si>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</si>
  <si>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</si>
  <si>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</si>
  <si>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65～69</t>
    <phoneticPr fontId="1"/>
  </si>
  <si>
    <t>（％）#</t>
    <phoneticPr fontId="1"/>
  </si>
  <si>
    <t>65～69</t>
    <phoneticPr fontId="1"/>
  </si>
  <si>
    <t>80～84</t>
    <phoneticPr fontId="1"/>
  </si>
  <si>
    <r>
      <t>l</t>
    </r>
    <r>
      <rPr>
        <i/>
        <sz val="9"/>
        <rFont val="Century"/>
        <family val="1"/>
      </rPr>
      <t>x</t>
    </r>
    <phoneticPr fontId="1"/>
  </si>
  <si>
    <r>
      <t>T</t>
    </r>
    <r>
      <rPr>
        <i/>
        <sz val="9"/>
        <rFont val="Century"/>
        <family val="1"/>
      </rPr>
      <t>x</t>
    </r>
    <phoneticPr fontId="1"/>
  </si>
  <si>
    <r>
      <t>h</t>
    </r>
    <r>
      <rPr>
        <i/>
        <sz val="11"/>
        <rFont val="Century"/>
        <family val="1"/>
      </rPr>
      <t>/e</t>
    </r>
    <phoneticPr fontId="1"/>
  </si>
  <si>
    <r>
      <t>V{</t>
    </r>
    <r>
      <rPr>
        <i/>
        <sz val="11"/>
        <rFont val="Century"/>
        <family val="1"/>
      </rPr>
      <t>q</t>
    </r>
    <r>
      <rPr>
        <sz val="11"/>
        <rFont val="ＭＳ 明朝"/>
        <family val="1"/>
        <charset val="128"/>
      </rPr>
      <t>}</t>
    </r>
    <phoneticPr fontId="1"/>
  </si>
  <si>
    <r>
      <t>V{</t>
    </r>
    <r>
      <rPr>
        <i/>
        <sz val="11"/>
        <rFont val="ＭＳ 明朝"/>
        <family val="1"/>
        <charset val="128"/>
      </rPr>
      <t>ξ</t>
    </r>
    <r>
      <rPr>
        <sz val="11"/>
        <rFont val="ＭＳ 明朝"/>
        <family val="1"/>
        <charset val="128"/>
      </rPr>
      <t>}</t>
    </r>
    <phoneticPr fontId="1"/>
  </si>
  <si>
    <t>15～19</t>
    <phoneticPr fontId="1"/>
  </si>
  <si>
    <t>30～34</t>
    <phoneticPr fontId="1"/>
  </si>
  <si>
    <t>70～74</t>
    <phoneticPr fontId="1"/>
  </si>
  <si>
    <t>25～29</t>
    <phoneticPr fontId="1"/>
  </si>
  <si>
    <t>30～34</t>
    <phoneticPr fontId="1"/>
  </si>
  <si>
    <t>50～54</t>
    <phoneticPr fontId="1"/>
  </si>
  <si>
    <t>x</t>
    <phoneticPr fontId="1"/>
  </si>
  <si>
    <t>45～49</t>
    <phoneticPr fontId="1"/>
  </si>
  <si>
    <t>65～69</t>
    <phoneticPr fontId="1"/>
  </si>
  <si>
    <t>5～9</t>
    <phoneticPr fontId="1"/>
  </si>
  <si>
    <t>20～24</t>
    <phoneticPr fontId="1"/>
  </si>
  <si>
    <t>25～29</t>
    <phoneticPr fontId="1"/>
  </si>
  <si>
    <t>30～34</t>
    <phoneticPr fontId="1"/>
  </si>
  <si>
    <t>50～54</t>
    <phoneticPr fontId="1"/>
  </si>
  <si>
    <t>60～64</t>
    <phoneticPr fontId="1"/>
  </si>
  <si>
    <t>75～79</t>
    <phoneticPr fontId="1"/>
  </si>
  <si>
    <t>85～</t>
    <phoneticPr fontId="1"/>
  </si>
  <si>
    <t>5～9</t>
    <phoneticPr fontId="1"/>
  </si>
  <si>
    <t>45～49</t>
    <phoneticPr fontId="1"/>
  </si>
  <si>
    <t>35～39</t>
    <phoneticPr fontId="1"/>
  </si>
  <si>
    <t>60～64</t>
    <phoneticPr fontId="1"/>
  </si>
  <si>
    <t>75～79</t>
    <phoneticPr fontId="1"/>
  </si>
  <si>
    <t>80～84</t>
    <phoneticPr fontId="1"/>
  </si>
  <si>
    <t>85～</t>
    <phoneticPr fontId="1"/>
  </si>
  <si>
    <t>x</t>
    <phoneticPr fontId="1"/>
  </si>
  <si>
    <t>m</t>
    <phoneticPr fontId="1"/>
  </si>
  <si>
    <t>p</t>
    <phoneticPr fontId="1"/>
  </si>
  <si>
    <r>
      <t>L</t>
    </r>
    <r>
      <rPr>
        <sz val="11"/>
        <rFont val="ＭＳ 明朝"/>
        <family val="1"/>
        <charset val="128"/>
      </rPr>
      <t>*(1-</t>
    </r>
    <r>
      <rPr>
        <i/>
        <sz val="11"/>
        <rFont val="Symbol"/>
        <family val="1"/>
        <charset val="2"/>
      </rPr>
      <t>p</t>
    </r>
    <r>
      <rPr>
        <sz val="11"/>
        <rFont val="ＭＳ 明朝"/>
        <family val="1"/>
        <charset val="128"/>
      </rPr>
      <t>)</t>
    </r>
    <phoneticPr fontId="1"/>
  </si>
  <si>
    <t>S</t>
    <phoneticPr fontId="1"/>
  </si>
  <si>
    <t>S</t>
    <phoneticPr fontId="1"/>
  </si>
  <si>
    <r>
      <t>h</t>
    </r>
    <r>
      <rPr>
        <i/>
        <sz val="11"/>
        <rFont val="Century"/>
        <family val="1"/>
      </rPr>
      <t>/e</t>
    </r>
    <phoneticPr fontId="1"/>
  </si>
  <si>
    <r>
      <t>V{</t>
    </r>
    <r>
      <rPr>
        <i/>
        <sz val="11"/>
        <rFont val="Century"/>
        <family val="1"/>
      </rPr>
      <t>q</t>
    </r>
    <r>
      <rPr>
        <sz val="11"/>
        <rFont val="ＭＳ 明朝"/>
        <family val="1"/>
        <charset val="128"/>
      </rPr>
      <t>}</t>
    </r>
    <phoneticPr fontId="1"/>
  </si>
  <si>
    <r>
      <t>V{</t>
    </r>
    <r>
      <rPr>
        <i/>
        <sz val="11"/>
        <rFont val="Symbol"/>
        <family val="1"/>
        <charset val="2"/>
      </rPr>
      <t>p</t>
    </r>
    <r>
      <rPr>
        <sz val="11"/>
        <rFont val="ＭＳ 明朝"/>
        <family val="1"/>
        <charset val="128"/>
      </rPr>
      <t>}</t>
    </r>
    <phoneticPr fontId="1"/>
  </si>
  <si>
    <r>
      <t>V{</t>
    </r>
    <r>
      <rPr>
        <i/>
        <sz val="11"/>
        <rFont val="ＭＳ 明朝"/>
        <family val="1"/>
        <charset val="128"/>
      </rPr>
      <t>ξ</t>
    </r>
    <r>
      <rPr>
        <sz val="11"/>
        <rFont val="ＭＳ 明朝"/>
        <family val="1"/>
        <charset val="128"/>
      </rPr>
      <t>}</t>
    </r>
    <phoneticPr fontId="1"/>
  </si>
  <si>
    <t>25～29</t>
    <phoneticPr fontId="1"/>
  </si>
  <si>
    <t>10～14</t>
    <phoneticPr fontId="1"/>
  </si>
  <si>
    <t>25～29</t>
    <phoneticPr fontId="1"/>
  </si>
  <si>
    <t>85～</t>
    <phoneticPr fontId="1"/>
  </si>
  <si>
    <t>（％）#</t>
    <phoneticPr fontId="1"/>
  </si>
  <si>
    <r>
      <t>l</t>
    </r>
    <r>
      <rPr>
        <i/>
        <sz val="9"/>
        <rFont val="Century"/>
        <family val="1"/>
      </rPr>
      <t>x</t>
    </r>
    <phoneticPr fontId="1"/>
  </si>
  <si>
    <r>
      <t>ξ</t>
    </r>
    <r>
      <rPr>
        <i/>
        <sz val="11"/>
        <rFont val="Century"/>
        <family val="1"/>
      </rPr>
      <t>/e</t>
    </r>
    <phoneticPr fontId="1"/>
  </si>
  <si>
    <t>h</t>
    <phoneticPr fontId="1"/>
  </si>
  <si>
    <r>
      <t>V{</t>
    </r>
    <r>
      <rPr>
        <i/>
        <sz val="11"/>
        <rFont val="Century"/>
        <family val="1"/>
      </rPr>
      <t>e</t>
    </r>
    <r>
      <rPr>
        <sz val="11"/>
        <rFont val="ＭＳ 明朝"/>
        <family val="1"/>
        <charset val="128"/>
      </rPr>
      <t>}</t>
    </r>
    <phoneticPr fontId="1"/>
  </si>
  <si>
    <t>20～24</t>
    <phoneticPr fontId="1"/>
  </si>
  <si>
    <t>30～34</t>
    <phoneticPr fontId="1"/>
  </si>
  <si>
    <t>10～14</t>
    <phoneticPr fontId="1"/>
  </si>
  <si>
    <t>40～44</t>
    <phoneticPr fontId="1"/>
  </si>
  <si>
    <t>x</t>
    <phoneticPr fontId="1"/>
  </si>
  <si>
    <t>m</t>
    <phoneticPr fontId="1"/>
  </si>
  <si>
    <t>p</t>
    <phoneticPr fontId="1"/>
  </si>
  <si>
    <t>h</t>
    <phoneticPr fontId="1"/>
  </si>
  <si>
    <r>
      <t>V{</t>
    </r>
    <r>
      <rPr>
        <i/>
        <sz val="11"/>
        <rFont val="Century"/>
        <family val="1"/>
      </rPr>
      <t>e</t>
    </r>
    <r>
      <rPr>
        <sz val="11"/>
        <rFont val="ＭＳ 明朝"/>
        <family val="1"/>
        <charset val="128"/>
      </rPr>
      <t>}</t>
    </r>
    <phoneticPr fontId="1"/>
  </si>
  <si>
    <r>
      <t>V{</t>
    </r>
    <r>
      <rPr>
        <i/>
        <sz val="11"/>
        <rFont val="ＭＳ 明朝"/>
        <family val="1"/>
        <charset val="128"/>
      </rPr>
      <t>ξ</t>
    </r>
    <r>
      <rPr>
        <sz val="11"/>
        <rFont val="ＭＳ 明朝"/>
        <family val="1"/>
        <charset val="128"/>
      </rPr>
      <t>}</t>
    </r>
    <phoneticPr fontId="1"/>
  </si>
  <si>
    <t>【都城市】</t>
    <rPh sb="1" eb="3">
      <t>ミヤコノジョウ</t>
    </rPh>
    <rPh sb="3" eb="4">
      <t>シ</t>
    </rPh>
    <phoneticPr fontId="1"/>
  </si>
  <si>
    <t>【延岡市】</t>
    <rPh sb="1" eb="3">
      <t>ノベオカ</t>
    </rPh>
    <rPh sb="3" eb="4">
      <t>シ</t>
    </rPh>
    <phoneticPr fontId="1"/>
  </si>
  <si>
    <t>【日南市】</t>
    <rPh sb="1" eb="3">
      <t>ニチナン</t>
    </rPh>
    <rPh sb="3" eb="4">
      <t>シ</t>
    </rPh>
    <phoneticPr fontId="1"/>
  </si>
  <si>
    <t>【小林市】</t>
    <rPh sb="1" eb="3">
      <t>コバヤシ</t>
    </rPh>
    <rPh sb="3" eb="4">
      <t>シ</t>
    </rPh>
    <phoneticPr fontId="1"/>
  </si>
  <si>
    <t>【日向市】</t>
    <rPh sb="1" eb="3">
      <t>ヒュウガ</t>
    </rPh>
    <rPh sb="3" eb="4">
      <t>シ</t>
    </rPh>
    <phoneticPr fontId="1"/>
  </si>
  <si>
    <t>【串間市】</t>
    <rPh sb="1" eb="3">
      <t>クシマ</t>
    </rPh>
    <rPh sb="3" eb="4">
      <t>シ</t>
    </rPh>
    <phoneticPr fontId="1"/>
  </si>
  <si>
    <t>【西都市】</t>
    <rPh sb="1" eb="3">
      <t>サイト</t>
    </rPh>
    <rPh sb="3" eb="4">
      <t>シ</t>
    </rPh>
    <phoneticPr fontId="1"/>
  </si>
  <si>
    <t>【えびの市】</t>
    <rPh sb="4" eb="5">
      <t>シ</t>
    </rPh>
    <phoneticPr fontId="1"/>
  </si>
  <si>
    <t>【高原町】</t>
    <rPh sb="1" eb="3">
      <t>タカハル</t>
    </rPh>
    <rPh sb="3" eb="4">
      <t>マチ</t>
    </rPh>
    <phoneticPr fontId="1"/>
  </si>
  <si>
    <t>【三股町】</t>
    <rPh sb="1" eb="3">
      <t>ミマタ</t>
    </rPh>
    <rPh sb="3" eb="4">
      <t>マチ</t>
    </rPh>
    <phoneticPr fontId="1"/>
  </si>
  <si>
    <t>【国富町】</t>
    <rPh sb="1" eb="4">
      <t>クニトミチョウ</t>
    </rPh>
    <phoneticPr fontId="1"/>
  </si>
  <si>
    <t>【綾町】</t>
    <rPh sb="1" eb="3">
      <t>アヤチョウ</t>
    </rPh>
    <phoneticPr fontId="1"/>
  </si>
  <si>
    <t>【高鍋町】</t>
    <rPh sb="1" eb="4">
      <t>タカナベチョウ</t>
    </rPh>
    <phoneticPr fontId="1"/>
  </si>
  <si>
    <t>【新富町】</t>
    <rPh sb="1" eb="4">
      <t>シントミチョウ</t>
    </rPh>
    <phoneticPr fontId="1"/>
  </si>
  <si>
    <t>【西米良村】</t>
    <rPh sb="1" eb="5">
      <t>ニシメラソン</t>
    </rPh>
    <phoneticPr fontId="1"/>
  </si>
  <si>
    <t>【木城町】</t>
    <rPh sb="1" eb="4">
      <t>キジョウチョウ</t>
    </rPh>
    <phoneticPr fontId="1"/>
  </si>
  <si>
    <t>【川南町】</t>
    <rPh sb="1" eb="4">
      <t>カワミナミチョウ</t>
    </rPh>
    <phoneticPr fontId="1"/>
  </si>
  <si>
    <t>【都農町】</t>
    <rPh sb="1" eb="4">
      <t>ツノチョウ</t>
    </rPh>
    <phoneticPr fontId="1"/>
  </si>
  <si>
    <t>【門川町】</t>
    <rPh sb="1" eb="4">
      <t>カドガワチョウ</t>
    </rPh>
    <phoneticPr fontId="1"/>
  </si>
  <si>
    <t>【諸塚村】</t>
    <rPh sb="1" eb="4">
      <t>モロツカソン</t>
    </rPh>
    <phoneticPr fontId="1"/>
  </si>
  <si>
    <t>【椎葉村】</t>
    <rPh sb="1" eb="4">
      <t>シイバソン</t>
    </rPh>
    <phoneticPr fontId="1"/>
  </si>
  <si>
    <t>【美郷町】</t>
    <rPh sb="1" eb="3">
      <t>ミサト</t>
    </rPh>
    <rPh sb="3" eb="4">
      <t>チョウ</t>
    </rPh>
    <phoneticPr fontId="1"/>
  </si>
  <si>
    <t>【高千穂町】</t>
    <rPh sb="1" eb="5">
      <t>タカチホチョウ</t>
    </rPh>
    <phoneticPr fontId="1"/>
  </si>
  <si>
    <t>【日之影町】</t>
    <rPh sb="1" eb="5">
      <t>ヒノカゲチョウ</t>
    </rPh>
    <phoneticPr fontId="1"/>
  </si>
  <si>
    <t>【五ヶ瀬町】</t>
    <rPh sb="1" eb="5">
      <t>ゴカセチョウ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</si>
</sst>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0_);[Red]\(0\)"/>
    <numFmt numFmtId="178" formatCode="0_ "/>
    <numFmt numFmtId="179" formatCode="0.0000_ "/>
    <numFmt numFmtId="180" formatCode="0.000_ "/>
    <numFmt numFmtId="181" formatCode="0.0_ "/>
  </numFmts>
  <fonts count="11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i/>
      <sz val="11"/>
      <name val="ＭＳ 明朝"/>
      <family val="1"/>
      <charset val="128"/>
    </font>
    <font>
      <i/>
      <sz val="11"/>
      <name val="Century"/>
      <family val="1"/>
    </font>
    <font>
      <sz val="11"/>
      <name val="Century"/>
      <family val="1"/>
    </font>
    <font>
      <sz val="11"/>
      <name val="Symbol"/>
      <family val="1"/>
      <charset val="2"/>
    </font>
    <font>
      <i/>
      <sz val="11"/>
      <name val="Symbol"/>
      <family val="1"/>
      <charset val="2"/>
    </font>
    <font>
      <i/>
      <sz val="9"/>
      <name val="Century"/>
      <family val="1"/>
    </font>
    <font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FF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213">
    <xf numFmtId="0" fontId="0" fillId="0" borderId="0" xfId="0"/>
    <xf numFmtId="177" fontId="2" fillId="0" borderId="1" xfId="0" applyNumberFormat="1" applyFont="1" applyBorder="1" applyAlignment="1" applyProtection="1">
      <alignment vertical="center"/>
      <protection locked="0"/>
    </xf>
    <xf numFmtId="177" fontId="2" fillId="0" borderId="2" xfId="0" applyNumberFormat="1" applyFont="1" applyBorder="1" applyAlignment="1" applyProtection="1">
      <alignment vertical="center"/>
      <protection locked="0"/>
    </xf>
    <xf numFmtId="177" fontId="2" fillId="0" borderId="3" xfId="0" applyNumberFormat="1" applyFont="1" applyBorder="1" applyAlignment="1" applyProtection="1">
      <alignment vertical="center"/>
      <protection locked="0"/>
    </xf>
    <xf numFmtId="177" fontId="2" fillId="0" borderId="4" xfId="0" applyNumberFormat="1" applyFont="1" applyBorder="1" applyAlignment="1" applyProtection="1">
      <alignment vertical="center"/>
      <protection locked="0"/>
    </xf>
    <xf numFmtId="177" fontId="2" fillId="0" borderId="5" xfId="0" applyNumberFormat="1" applyFont="1" applyBorder="1" applyAlignment="1" applyProtection="1">
      <alignment vertical="center"/>
      <protection locked="0"/>
    </xf>
    <xf numFmtId="177" fontId="2" fillId="0" borderId="6" xfId="0" applyNumberFormat="1" applyFont="1" applyBorder="1" applyAlignment="1" applyProtection="1">
      <alignment vertical="center"/>
      <protection locked="0"/>
    </xf>
    <xf numFmtId="177" fontId="2" fillId="0" borderId="7" xfId="0" applyNumberFormat="1" applyFont="1" applyBorder="1" applyAlignment="1" applyProtection="1">
      <alignment vertical="center"/>
      <protection locked="0"/>
    </xf>
    <xf numFmtId="177" fontId="2" fillId="0" borderId="8" xfId="0" applyNumberFormat="1" applyFont="1" applyBorder="1" applyAlignment="1" applyProtection="1">
      <alignment vertical="center"/>
      <protection locked="0"/>
    </xf>
    <xf numFmtId="178" fontId="2" fillId="0" borderId="1" xfId="0" applyNumberFormat="1" applyFont="1" applyBorder="1" applyAlignment="1" applyProtection="1">
      <alignment vertical="center"/>
      <protection locked="0"/>
    </xf>
    <xf numFmtId="178" fontId="2" fillId="0" borderId="2" xfId="0" applyNumberFormat="1" applyFont="1" applyBorder="1" applyAlignment="1" applyProtection="1">
      <alignment vertical="center"/>
      <protection locked="0"/>
    </xf>
    <xf numFmtId="178" fontId="2" fillId="0" borderId="3" xfId="0" applyNumberFormat="1" applyFont="1" applyBorder="1" applyAlignment="1" applyProtection="1">
      <alignment vertical="center"/>
      <protection locked="0"/>
    </xf>
    <xf numFmtId="178" fontId="2" fillId="0" borderId="4" xfId="0" applyNumberFormat="1" applyFont="1" applyBorder="1" applyAlignment="1" applyProtection="1">
      <alignment vertical="center"/>
      <protection locked="0"/>
    </xf>
    <xf numFmtId="178" fontId="2" fillId="0" borderId="5" xfId="0" applyNumberFormat="1" applyFont="1" applyBorder="1" applyAlignment="1" applyProtection="1">
      <alignment vertical="center"/>
      <protection locked="0"/>
    </xf>
    <xf numFmtId="178" fontId="2" fillId="0" borderId="6" xfId="0" applyNumberFormat="1" applyFont="1" applyBorder="1" applyAlignment="1" applyProtection="1">
      <alignment vertical="center"/>
      <protection locked="0"/>
    </xf>
    <xf numFmtId="178" fontId="2" fillId="0" borderId="7" xfId="0" applyNumberFormat="1" applyFont="1" applyBorder="1" applyAlignment="1" applyProtection="1">
      <alignment vertical="center"/>
      <protection locked="0"/>
    </xf>
    <xf numFmtId="178" fontId="2" fillId="0" borderId="8" xfId="0" applyNumberFormat="1" applyFont="1" applyBorder="1" applyAlignment="1" applyProtection="1">
      <alignment vertical="center"/>
      <protection locked="0"/>
    </xf>
    <xf numFmtId="177" fontId="2" fillId="2" borderId="1" xfId="0" applyNumberFormat="1" applyFont="1" applyFill="1" applyBorder="1" applyAlignment="1" applyProtection="1">
      <alignment horizontal="center" vertical="center"/>
    </xf>
    <xf numFmtId="177" fontId="2" fillId="2" borderId="3" xfId="0" applyNumberFormat="1" applyFont="1" applyFill="1" applyBorder="1" applyAlignment="1" applyProtection="1">
      <alignment horizontal="center" vertical="center"/>
    </xf>
    <xf numFmtId="177" fontId="2" fillId="2" borderId="5" xfId="0" applyNumberFormat="1" applyFont="1" applyFill="1" applyBorder="1" applyAlignment="1" applyProtection="1">
      <alignment horizontal="center" vertical="center"/>
    </xf>
    <xf numFmtId="177" fontId="2" fillId="2" borderId="7" xfId="0" applyNumberFormat="1" applyFont="1" applyFill="1" applyBorder="1" applyAlignment="1" applyProtection="1">
      <alignment horizontal="center" vertical="center"/>
    </xf>
    <xf numFmtId="177" fontId="2" fillId="2" borderId="9" xfId="0" applyNumberFormat="1" applyFont="1" applyFill="1" applyBorder="1" applyAlignment="1" applyProtection="1">
      <alignment horizontal="center" vertical="center"/>
    </xf>
    <xf numFmtId="177" fontId="2" fillId="2" borderId="10" xfId="0" applyNumberFormat="1" applyFont="1" applyFill="1" applyBorder="1" applyAlignment="1" applyProtection="1">
      <alignment horizontal="center" vertical="center"/>
    </xf>
    <xf numFmtId="177" fontId="2" fillId="2" borderId="11" xfId="0" applyNumberFormat="1" applyFont="1" applyFill="1" applyBorder="1" applyAlignment="1" applyProtection="1">
      <alignment horizontal="center" vertical="center"/>
    </xf>
    <xf numFmtId="177" fontId="2" fillId="2" borderId="12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2" borderId="13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vertical="center"/>
    </xf>
    <xf numFmtId="0" fontId="2" fillId="2" borderId="25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8" fillId="2" borderId="26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8" fillId="2" borderId="27" xfId="0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29" xfId="0" applyFont="1" applyFill="1" applyBorder="1" applyAlignment="1" applyProtection="1">
      <alignment horizontal="center" vertical="center"/>
    </xf>
    <xf numFmtId="0" fontId="2" fillId="2" borderId="30" xfId="0" applyFont="1" applyFill="1" applyBorder="1" applyAlignment="1" applyProtection="1">
      <alignment vertical="center"/>
    </xf>
    <xf numFmtId="0" fontId="6" fillId="2" borderId="27" xfId="0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177" fontId="2" fillId="2" borderId="31" xfId="0" applyNumberFormat="1" applyFont="1" applyFill="1" applyBorder="1" applyAlignment="1" applyProtection="1">
      <alignment horizontal="center" vertical="center"/>
    </xf>
    <xf numFmtId="177" fontId="2" fillId="0" borderId="0" xfId="0" applyNumberFormat="1" applyFont="1" applyBorder="1" applyAlignment="1" applyProtection="1">
      <alignment vertical="center"/>
    </xf>
    <xf numFmtId="176" fontId="2" fillId="3" borderId="9" xfId="0" applyNumberFormat="1" applyFont="1" applyFill="1" applyBorder="1" applyAlignment="1" applyProtection="1">
      <alignment vertical="center"/>
    </xf>
    <xf numFmtId="176" fontId="2" fillId="3" borderId="1" xfId="0" applyNumberFormat="1" applyFont="1" applyFill="1" applyBorder="1" applyAlignment="1" applyProtection="1">
      <alignment vertical="center"/>
    </xf>
    <xf numFmtId="179" fontId="2" fillId="3" borderId="32" xfId="0" applyNumberFormat="1" applyFont="1" applyFill="1" applyBorder="1" applyAlignment="1" applyProtection="1">
      <alignment vertical="center"/>
    </xf>
    <xf numFmtId="179" fontId="2" fillId="3" borderId="1" xfId="0" applyNumberFormat="1" applyFont="1" applyFill="1" applyBorder="1" applyAlignment="1" applyProtection="1">
      <alignment vertical="center"/>
    </xf>
    <xf numFmtId="180" fontId="2" fillId="3" borderId="2" xfId="0" applyNumberFormat="1" applyFont="1" applyFill="1" applyBorder="1" applyAlignment="1" applyProtection="1">
      <alignment vertical="center"/>
    </xf>
    <xf numFmtId="179" fontId="2" fillId="3" borderId="9" xfId="0" applyNumberFormat="1" applyFont="1" applyFill="1" applyBorder="1" applyAlignment="1" applyProtection="1">
      <alignment vertical="center"/>
    </xf>
    <xf numFmtId="178" fontId="2" fillId="3" borderId="1" xfId="0" applyNumberFormat="1" applyFont="1" applyFill="1" applyBorder="1" applyAlignment="1" applyProtection="1">
      <alignment vertical="center"/>
    </xf>
    <xf numFmtId="178" fontId="2" fillId="3" borderId="2" xfId="0" applyNumberFormat="1" applyFont="1" applyFill="1" applyBorder="1" applyAlignment="1" applyProtection="1">
      <alignment vertical="center"/>
    </xf>
    <xf numFmtId="178" fontId="2" fillId="3" borderId="9" xfId="0" applyNumberFormat="1" applyFont="1" applyFill="1" applyBorder="1" applyAlignment="1" applyProtection="1">
      <alignment vertical="center"/>
    </xf>
    <xf numFmtId="181" fontId="2" fillId="3" borderId="1" xfId="0" applyNumberFormat="1" applyFont="1" applyFill="1" applyBorder="1" applyAlignment="1" applyProtection="1">
      <alignment vertical="center"/>
    </xf>
    <xf numFmtId="181" fontId="2" fillId="3" borderId="2" xfId="0" applyNumberFormat="1" applyFont="1" applyFill="1" applyBorder="1" applyAlignment="1" applyProtection="1">
      <alignment vertical="center"/>
    </xf>
    <xf numFmtId="11" fontId="2" fillId="3" borderId="9" xfId="0" applyNumberFormat="1" applyFont="1" applyFill="1" applyBorder="1" applyAlignment="1" applyProtection="1">
      <alignment vertical="center"/>
    </xf>
    <xf numFmtId="11" fontId="2" fillId="3" borderId="1" xfId="0" applyNumberFormat="1" applyFont="1" applyFill="1" applyBorder="1" applyAlignment="1" applyProtection="1">
      <alignment vertical="center"/>
    </xf>
    <xf numFmtId="11" fontId="2" fillId="3" borderId="2" xfId="0" applyNumberFormat="1" applyFont="1" applyFill="1" applyBorder="1" applyAlignment="1" applyProtection="1">
      <alignment vertical="center"/>
    </xf>
    <xf numFmtId="176" fontId="2" fillId="3" borderId="2" xfId="0" applyNumberFormat="1" applyFont="1" applyFill="1" applyBorder="1" applyAlignment="1" applyProtection="1">
      <alignment vertical="center"/>
    </xf>
    <xf numFmtId="177" fontId="2" fillId="2" borderId="33" xfId="0" applyNumberFormat="1" applyFont="1" applyFill="1" applyBorder="1" applyAlignment="1" applyProtection="1">
      <alignment horizontal="center" vertical="center"/>
    </xf>
    <xf numFmtId="176" fontId="2" fillId="3" borderId="10" xfId="0" applyNumberFormat="1" applyFont="1" applyFill="1" applyBorder="1" applyAlignment="1" applyProtection="1">
      <alignment vertical="center"/>
    </xf>
    <xf numFmtId="176" fontId="2" fillId="3" borderId="3" xfId="0" applyNumberFormat="1" applyFont="1" applyFill="1" applyBorder="1" applyAlignment="1" applyProtection="1">
      <alignment vertical="center"/>
    </xf>
    <xf numFmtId="179" fontId="2" fillId="3" borderId="33" xfId="0" applyNumberFormat="1" applyFont="1" applyFill="1" applyBorder="1" applyAlignment="1" applyProtection="1">
      <alignment vertical="center"/>
    </xf>
    <xf numFmtId="179" fontId="2" fillId="3" borderId="3" xfId="0" applyNumberFormat="1" applyFont="1" applyFill="1" applyBorder="1" applyAlignment="1" applyProtection="1">
      <alignment vertical="center"/>
    </xf>
    <xf numFmtId="180" fontId="2" fillId="3" borderId="4" xfId="0" applyNumberFormat="1" applyFont="1" applyFill="1" applyBorder="1" applyAlignment="1" applyProtection="1">
      <alignment vertical="center"/>
    </xf>
    <xf numFmtId="179" fontId="2" fillId="3" borderId="10" xfId="0" applyNumberFormat="1" applyFont="1" applyFill="1" applyBorder="1" applyAlignment="1" applyProtection="1">
      <alignment vertical="center"/>
    </xf>
    <xf numFmtId="178" fontId="2" fillId="3" borderId="3" xfId="0" applyNumberFormat="1" applyFont="1" applyFill="1" applyBorder="1" applyAlignment="1" applyProtection="1">
      <alignment vertical="center"/>
    </xf>
    <xf numFmtId="178" fontId="2" fillId="3" borderId="4" xfId="0" applyNumberFormat="1" applyFont="1" applyFill="1" applyBorder="1" applyAlignment="1" applyProtection="1">
      <alignment vertical="center"/>
    </xf>
    <xf numFmtId="178" fontId="2" fillId="3" borderId="10" xfId="0" applyNumberFormat="1" applyFont="1" applyFill="1" applyBorder="1" applyAlignment="1" applyProtection="1">
      <alignment vertical="center"/>
    </xf>
    <xf numFmtId="181" fontId="2" fillId="3" borderId="3" xfId="0" applyNumberFormat="1" applyFont="1" applyFill="1" applyBorder="1" applyAlignment="1" applyProtection="1">
      <alignment vertical="center"/>
    </xf>
    <xf numFmtId="181" fontId="2" fillId="3" borderId="4" xfId="0" applyNumberFormat="1" applyFont="1" applyFill="1" applyBorder="1" applyAlignment="1" applyProtection="1">
      <alignment vertical="center"/>
    </xf>
    <xf numFmtId="11" fontId="2" fillId="3" borderId="10" xfId="0" applyNumberFormat="1" applyFont="1" applyFill="1" applyBorder="1" applyAlignment="1" applyProtection="1">
      <alignment vertical="center"/>
    </xf>
    <xf numFmtId="11" fontId="2" fillId="3" borderId="3" xfId="0" applyNumberFormat="1" applyFont="1" applyFill="1" applyBorder="1" applyAlignment="1" applyProtection="1">
      <alignment vertical="center"/>
    </xf>
    <xf numFmtId="11" fontId="2" fillId="3" borderId="4" xfId="0" applyNumberFormat="1" applyFont="1" applyFill="1" applyBorder="1" applyAlignment="1" applyProtection="1">
      <alignment vertical="center"/>
    </xf>
    <xf numFmtId="176" fontId="2" fillId="3" borderId="4" xfId="0" applyNumberFormat="1" applyFont="1" applyFill="1" applyBorder="1" applyAlignment="1" applyProtection="1">
      <alignment vertical="center"/>
    </xf>
    <xf numFmtId="177" fontId="2" fillId="2" borderId="34" xfId="0" applyNumberFormat="1" applyFont="1" applyFill="1" applyBorder="1" applyAlignment="1" applyProtection="1">
      <alignment horizontal="center" vertical="center"/>
    </xf>
    <xf numFmtId="178" fontId="2" fillId="3" borderId="11" xfId="0" applyNumberFormat="1" applyFont="1" applyFill="1" applyBorder="1" applyAlignment="1" applyProtection="1">
      <alignment vertical="center"/>
    </xf>
    <xf numFmtId="176" fontId="2" fillId="3" borderId="5" xfId="0" applyNumberFormat="1" applyFont="1" applyFill="1" applyBorder="1" applyAlignment="1" applyProtection="1">
      <alignment vertical="center"/>
    </xf>
    <xf numFmtId="179" fontId="2" fillId="3" borderId="34" xfId="0" applyNumberFormat="1" applyFont="1" applyFill="1" applyBorder="1" applyAlignment="1" applyProtection="1">
      <alignment vertical="center"/>
    </xf>
    <xf numFmtId="179" fontId="2" fillId="3" borderId="5" xfId="0" applyNumberFormat="1" applyFont="1" applyFill="1" applyBorder="1" applyAlignment="1" applyProtection="1">
      <alignment vertical="center"/>
    </xf>
    <xf numFmtId="180" fontId="2" fillId="3" borderId="6" xfId="0" applyNumberFormat="1" applyFont="1" applyFill="1" applyBorder="1" applyAlignment="1" applyProtection="1">
      <alignment vertical="center"/>
    </xf>
    <xf numFmtId="178" fontId="2" fillId="3" borderId="5" xfId="0" applyNumberFormat="1" applyFont="1" applyFill="1" applyBorder="1" applyAlignment="1" applyProtection="1">
      <alignment vertical="center"/>
    </xf>
    <xf numFmtId="178" fontId="2" fillId="3" borderId="6" xfId="0" applyNumberFormat="1" applyFont="1" applyFill="1" applyBorder="1" applyAlignment="1" applyProtection="1">
      <alignment vertical="center"/>
    </xf>
    <xf numFmtId="176" fontId="2" fillId="3" borderId="11" xfId="0" applyNumberFormat="1" applyFont="1" applyFill="1" applyBorder="1" applyAlignment="1" applyProtection="1">
      <alignment vertical="center"/>
    </xf>
    <xf numFmtId="181" fontId="2" fillId="3" borderId="5" xfId="0" applyNumberFormat="1" applyFont="1" applyFill="1" applyBorder="1" applyAlignment="1" applyProtection="1">
      <alignment vertical="center"/>
    </xf>
    <xf numFmtId="181" fontId="2" fillId="3" borderId="6" xfId="0" applyNumberFormat="1" applyFont="1" applyFill="1" applyBorder="1" applyAlignment="1" applyProtection="1">
      <alignment vertical="center"/>
    </xf>
    <xf numFmtId="11" fontId="2" fillId="3" borderId="11" xfId="0" applyNumberFormat="1" applyFont="1" applyFill="1" applyBorder="1" applyAlignment="1" applyProtection="1">
      <alignment vertical="center"/>
    </xf>
    <xf numFmtId="11" fontId="2" fillId="3" borderId="5" xfId="0" applyNumberFormat="1" applyFont="1" applyFill="1" applyBorder="1" applyAlignment="1" applyProtection="1">
      <alignment vertical="center"/>
    </xf>
    <xf numFmtId="11" fontId="2" fillId="3" borderId="6" xfId="0" applyNumberFormat="1" applyFont="1" applyFill="1" applyBorder="1" applyAlignment="1" applyProtection="1">
      <alignment vertical="center"/>
    </xf>
    <xf numFmtId="176" fontId="2" fillId="3" borderId="6" xfId="0" applyNumberFormat="1" applyFont="1" applyFill="1" applyBorder="1" applyAlignment="1" applyProtection="1">
      <alignment vertical="center"/>
    </xf>
    <xf numFmtId="176" fontId="2" fillId="3" borderId="35" xfId="0" applyNumberFormat="1" applyFont="1" applyFill="1" applyBorder="1" applyAlignment="1" applyProtection="1">
      <alignment vertical="center"/>
    </xf>
    <xf numFmtId="176" fontId="2" fillId="3" borderId="36" xfId="0" applyNumberFormat="1" applyFont="1" applyFill="1" applyBorder="1" applyAlignment="1" applyProtection="1">
      <alignment vertical="center"/>
    </xf>
    <xf numFmtId="179" fontId="2" fillId="3" borderId="36" xfId="0" applyNumberFormat="1" applyFont="1" applyFill="1" applyBorder="1" applyAlignment="1" applyProtection="1">
      <alignment vertical="center"/>
    </xf>
    <xf numFmtId="180" fontId="2" fillId="3" borderId="37" xfId="0" applyNumberFormat="1" applyFont="1" applyFill="1" applyBorder="1" applyAlignment="1" applyProtection="1">
      <alignment vertical="center"/>
    </xf>
    <xf numFmtId="179" fontId="2" fillId="3" borderId="35" xfId="0" applyNumberFormat="1" applyFont="1" applyFill="1" applyBorder="1" applyAlignment="1" applyProtection="1">
      <alignment vertical="center"/>
    </xf>
    <xf numFmtId="178" fontId="2" fillId="3" borderId="36" xfId="0" applyNumberFormat="1" applyFont="1" applyFill="1" applyBorder="1" applyAlignment="1" applyProtection="1">
      <alignment vertical="center"/>
    </xf>
    <xf numFmtId="178" fontId="2" fillId="3" borderId="37" xfId="0" applyNumberFormat="1" applyFont="1" applyFill="1" applyBorder="1" applyAlignment="1" applyProtection="1">
      <alignment vertical="center"/>
    </xf>
    <xf numFmtId="178" fontId="2" fillId="3" borderId="35" xfId="0" applyNumberFormat="1" applyFont="1" applyFill="1" applyBorder="1" applyAlignment="1" applyProtection="1">
      <alignment vertical="center"/>
    </xf>
    <xf numFmtId="176" fontId="2" fillId="3" borderId="37" xfId="0" applyNumberFormat="1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vertical="center"/>
    </xf>
    <xf numFmtId="0" fontId="2" fillId="2" borderId="38" xfId="0" applyFont="1" applyFill="1" applyBorder="1" applyAlignment="1" applyProtection="1">
      <alignment vertical="center"/>
    </xf>
    <xf numFmtId="177" fontId="2" fillId="2" borderId="39" xfId="0" applyNumberFormat="1" applyFont="1" applyFill="1" applyBorder="1" applyAlignment="1" applyProtection="1">
      <alignment horizontal="center" vertical="center"/>
    </xf>
    <xf numFmtId="178" fontId="2" fillId="3" borderId="12" xfId="0" applyNumberFormat="1" applyFont="1" applyFill="1" applyBorder="1" applyAlignment="1" applyProtection="1">
      <alignment vertical="center"/>
    </xf>
    <xf numFmtId="176" fontId="2" fillId="3" borderId="7" xfId="0" applyNumberFormat="1" applyFont="1" applyFill="1" applyBorder="1" applyAlignment="1" applyProtection="1">
      <alignment vertical="center"/>
    </xf>
    <xf numFmtId="179" fontId="2" fillId="3" borderId="39" xfId="0" applyNumberFormat="1" applyFont="1" applyFill="1" applyBorder="1" applyAlignment="1" applyProtection="1">
      <alignment vertical="center"/>
    </xf>
    <xf numFmtId="179" fontId="2" fillId="3" borderId="7" xfId="0" applyNumberFormat="1" applyFont="1" applyFill="1" applyBorder="1" applyAlignment="1" applyProtection="1">
      <alignment vertical="center"/>
    </xf>
    <xf numFmtId="180" fontId="2" fillId="3" borderId="8" xfId="0" applyNumberFormat="1" applyFont="1" applyFill="1" applyBorder="1" applyAlignment="1" applyProtection="1">
      <alignment vertical="center"/>
    </xf>
    <xf numFmtId="178" fontId="2" fillId="3" borderId="7" xfId="0" applyNumberFormat="1" applyFont="1" applyFill="1" applyBorder="1" applyAlignment="1" applyProtection="1">
      <alignment vertical="center"/>
    </xf>
    <xf numFmtId="178" fontId="2" fillId="3" borderId="8" xfId="0" applyNumberFormat="1" applyFont="1" applyFill="1" applyBorder="1" applyAlignment="1" applyProtection="1">
      <alignment vertical="center"/>
    </xf>
    <xf numFmtId="176" fontId="2" fillId="3" borderId="12" xfId="0" applyNumberFormat="1" applyFont="1" applyFill="1" applyBorder="1" applyAlignment="1" applyProtection="1">
      <alignment vertical="center"/>
    </xf>
    <xf numFmtId="181" fontId="2" fillId="3" borderId="7" xfId="0" applyNumberFormat="1" applyFont="1" applyFill="1" applyBorder="1" applyAlignment="1" applyProtection="1">
      <alignment vertical="center"/>
    </xf>
    <xf numFmtId="181" fontId="2" fillId="3" borderId="8" xfId="0" applyNumberFormat="1" applyFont="1" applyFill="1" applyBorder="1" applyAlignment="1" applyProtection="1">
      <alignment vertical="center"/>
    </xf>
    <xf numFmtId="11" fontId="2" fillId="3" borderId="12" xfId="0" applyNumberFormat="1" applyFont="1" applyFill="1" applyBorder="1" applyAlignment="1" applyProtection="1">
      <alignment vertical="center"/>
    </xf>
    <xf numFmtId="11" fontId="2" fillId="3" borderId="7" xfId="0" applyNumberFormat="1" applyFont="1" applyFill="1" applyBorder="1" applyAlignment="1" applyProtection="1">
      <alignment vertical="center"/>
    </xf>
    <xf numFmtId="11" fontId="2" fillId="3" borderId="8" xfId="0" applyNumberFormat="1" applyFont="1" applyFill="1" applyBorder="1" applyAlignment="1" applyProtection="1">
      <alignment vertical="center"/>
    </xf>
    <xf numFmtId="176" fontId="2" fillId="3" borderId="8" xfId="0" applyNumberFormat="1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2" borderId="40" xfId="0" applyFont="1" applyFill="1" applyBorder="1" applyAlignment="1" applyProtection="1">
      <alignment horizontal="center" vertical="center"/>
    </xf>
    <xf numFmtId="0" fontId="2" fillId="2" borderId="41" xfId="0" applyFont="1" applyFill="1" applyBorder="1" applyAlignment="1" applyProtection="1">
      <alignment horizontal="center" vertical="center"/>
    </xf>
    <xf numFmtId="176" fontId="2" fillId="4" borderId="1" xfId="0" applyNumberFormat="1" applyFont="1" applyFill="1" applyBorder="1" applyAlignment="1" applyProtection="1">
      <alignment vertical="center"/>
    </xf>
    <xf numFmtId="176" fontId="2" fillId="4" borderId="42" xfId="0" applyNumberFormat="1" applyFont="1" applyFill="1" applyBorder="1" applyAlignment="1" applyProtection="1">
      <alignment vertical="center"/>
    </xf>
    <xf numFmtId="176" fontId="2" fillId="4" borderId="9" xfId="0" applyNumberFormat="1" applyFont="1" applyFill="1" applyBorder="1" applyAlignment="1" applyProtection="1">
      <alignment vertical="center"/>
    </xf>
    <xf numFmtId="181" fontId="2" fillId="4" borderId="42" xfId="0" applyNumberFormat="1" applyFont="1" applyFill="1" applyBorder="1" applyAlignment="1" applyProtection="1">
      <alignment vertical="center"/>
    </xf>
    <xf numFmtId="181" fontId="2" fillId="4" borderId="2" xfId="0" applyNumberFormat="1" applyFont="1" applyFill="1" applyBorder="1" applyAlignment="1" applyProtection="1">
      <alignment vertical="center"/>
    </xf>
    <xf numFmtId="176" fontId="2" fillId="4" borderId="3" xfId="0" applyNumberFormat="1" applyFont="1" applyFill="1" applyBorder="1" applyAlignment="1" applyProtection="1">
      <alignment vertical="center"/>
    </xf>
    <xf numFmtId="176" fontId="2" fillId="4" borderId="43" xfId="0" applyNumberFormat="1" applyFont="1" applyFill="1" applyBorder="1" applyAlignment="1" applyProtection="1">
      <alignment vertical="center"/>
    </xf>
    <xf numFmtId="176" fontId="2" fillId="4" borderId="10" xfId="0" applyNumberFormat="1" applyFont="1" applyFill="1" applyBorder="1" applyAlignment="1" applyProtection="1">
      <alignment vertical="center"/>
    </xf>
    <xf numFmtId="181" fontId="2" fillId="4" borderId="43" xfId="0" applyNumberFormat="1" applyFont="1" applyFill="1" applyBorder="1" applyAlignment="1" applyProtection="1">
      <alignment vertical="center"/>
    </xf>
    <xf numFmtId="181" fontId="2" fillId="4" borderId="4" xfId="0" applyNumberFormat="1" applyFont="1" applyFill="1" applyBorder="1" applyAlignment="1" applyProtection="1">
      <alignment vertical="center"/>
    </xf>
    <xf numFmtId="176" fontId="2" fillId="4" borderId="5" xfId="0" applyNumberFormat="1" applyFont="1" applyFill="1" applyBorder="1" applyAlignment="1" applyProtection="1">
      <alignment vertical="center"/>
    </xf>
    <xf numFmtId="176" fontId="2" fillId="4" borderId="44" xfId="0" applyNumberFormat="1" applyFont="1" applyFill="1" applyBorder="1" applyAlignment="1" applyProtection="1">
      <alignment vertical="center"/>
    </xf>
    <xf numFmtId="176" fontId="2" fillId="4" borderId="11" xfId="0" applyNumberFormat="1" applyFont="1" applyFill="1" applyBorder="1" applyAlignment="1" applyProtection="1">
      <alignment vertical="center"/>
    </xf>
    <xf numFmtId="181" fontId="2" fillId="4" borderId="44" xfId="0" applyNumberFormat="1" applyFont="1" applyFill="1" applyBorder="1" applyAlignment="1" applyProtection="1">
      <alignment vertical="center"/>
    </xf>
    <xf numFmtId="181" fontId="2" fillId="4" borderId="6" xfId="0" applyNumberFormat="1" applyFont="1" applyFill="1" applyBorder="1" applyAlignment="1" applyProtection="1">
      <alignment vertical="center"/>
    </xf>
    <xf numFmtId="177" fontId="2" fillId="2" borderId="32" xfId="0" applyNumberFormat="1" applyFont="1" applyFill="1" applyBorder="1" applyAlignment="1" applyProtection="1">
      <alignment horizontal="center" vertical="center"/>
    </xf>
    <xf numFmtId="176" fontId="2" fillId="4" borderId="36" xfId="0" applyNumberFormat="1" applyFont="1" applyFill="1" applyBorder="1" applyAlignment="1" applyProtection="1">
      <alignment vertical="center"/>
    </xf>
    <xf numFmtId="176" fontId="2" fillId="4" borderId="45" xfId="0" applyNumberFormat="1" applyFont="1" applyFill="1" applyBorder="1" applyAlignment="1" applyProtection="1">
      <alignment vertical="center"/>
    </xf>
    <xf numFmtId="176" fontId="2" fillId="4" borderId="35" xfId="0" applyNumberFormat="1" applyFont="1" applyFill="1" applyBorder="1" applyAlignment="1" applyProtection="1">
      <alignment vertical="center"/>
    </xf>
    <xf numFmtId="181" fontId="2" fillId="4" borderId="45" xfId="0" applyNumberFormat="1" applyFont="1" applyFill="1" applyBorder="1" applyAlignment="1" applyProtection="1">
      <alignment vertical="center"/>
    </xf>
    <xf numFmtId="181" fontId="2" fillId="4" borderId="37" xfId="0" applyNumberFormat="1" applyFont="1" applyFill="1" applyBorder="1" applyAlignment="1" applyProtection="1">
      <alignment vertical="center"/>
    </xf>
    <xf numFmtId="176" fontId="2" fillId="4" borderId="7" xfId="0" applyNumberFormat="1" applyFont="1" applyFill="1" applyBorder="1" applyAlignment="1" applyProtection="1">
      <alignment vertical="center"/>
    </xf>
    <xf numFmtId="176" fontId="2" fillId="4" borderId="46" xfId="0" applyNumberFormat="1" applyFont="1" applyFill="1" applyBorder="1" applyAlignment="1" applyProtection="1">
      <alignment vertical="center"/>
    </xf>
    <xf numFmtId="176" fontId="2" fillId="4" borderId="12" xfId="0" applyNumberFormat="1" applyFont="1" applyFill="1" applyBorder="1" applyAlignment="1" applyProtection="1">
      <alignment vertical="center"/>
    </xf>
    <xf numFmtId="181" fontId="2" fillId="4" borderId="46" xfId="0" applyNumberFormat="1" applyFont="1" applyFill="1" applyBorder="1" applyAlignment="1" applyProtection="1">
      <alignment vertical="center"/>
    </xf>
    <xf numFmtId="181" fontId="2" fillId="4" borderId="8" xfId="0" applyNumberFormat="1" applyFont="1" applyFill="1" applyBorder="1" applyAlignment="1" applyProtection="1">
      <alignment vertical="center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2" borderId="59" xfId="0" applyFont="1" applyFill="1" applyBorder="1" applyAlignment="1" applyProtection="1">
      <alignment horizontal="center" vertical="center" wrapText="1"/>
    </xf>
    <xf numFmtId="0" fontId="2" fillId="2" borderId="56" xfId="0" applyFont="1" applyFill="1" applyBorder="1" applyAlignment="1" applyProtection="1">
      <alignment horizontal="center" vertical="center" wrapText="1"/>
    </xf>
    <xf numFmtId="0" fontId="2" fillId="2" borderId="57" xfId="0" applyFont="1" applyFill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0" fillId="2" borderId="28" xfId="0" applyFill="1" applyBorder="1" applyAlignment="1" applyProtection="1">
      <alignment horizontal="center" vertical="center" wrapText="1"/>
    </xf>
    <xf numFmtId="0" fontId="2" fillId="2" borderId="50" xfId="0" applyFont="1" applyFill="1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/>
    </xf>
    <xf numFmtId="0" fontId="2" fillId="2" borderId="52" xfId="0" applyFont="1" applyFill="1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0" fontId="2" fillId="0" borderId="54" xfId="0" applyFont="1" applyBorder="1" applyAlignment="1" applyProtection="1">
      <alignment horizontal="right" vertical="center"/>
    </xf>
    <xf numFmtId="0" fontId="0" fillId="0" borderId="54" xfId="0" applyBorder="1" applyAlignment="1" applyProtection="1">
      <alignment horizontal="right" vertical="center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0" fillId="2" borderId="24" xfId="0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center" wrapText="1"/>
    </xf>
    <xf numFmtId="0" fontId="0" fillId="2" borderId="58" xfId="0" applyFill="1" applyBorder="1" applyAlignment="1" applyProtection="1">
      <alignment horizontal="center" vertical="center" wrapText="1"/>
    </xf>
    <xf numFmtId="0" fontId="10" fillId="5" borderId="30" xfId="0" applyFont="1" applyFill="1" applyBorder="1" applyAlignment="1" applyProtection="1">
      <alignment horizontal="center" vertical="center"/>
    </xf>
    <xf numFmtId="0" fontId="10" fillId="5" borderId="47" xfId="0" applyFont="1" applyFill="1" applyBorder="1" applyAlignment="1" applyProtection="1">
      <alignment horizontal="center" vertical="center"/>
    </xf>
    <xf numFmtId="0" fontId="10" fillId="5" borderId="29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2" fillId="2" borderId="49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 wrapText="1"/>
    </xf>
    <xf numFmtId="0" fontId="2" fillId="2" borderId="52" xfId="0" applyFont="1" applyFill="1" applyBorder="1" applyAlignment="1" applyProtection="1">
      <alignment horizontal="center" vertical="center" wrapText="1"/>
    </xf>
    <xf numFmtId="0" fontId="2" fillId="2" borderId="51" xfId="0" applyFont="1" applyFill="1" applyBorder="1" applyAlignment="1" applyProtection="1">
      <alignment horizontal="center" vertical="center" wrapText="1"/>
    </xf>
    <xf numFmtId="0" fontId="0" fillId="2" borderId="51" xfId="0" applyFill="1" applyBorder="1" applyAlignment="1" applyProtection="1">
      <alignment horizontal="center" vertical="center" wrapText="1"/>
    </xf>
    <xf numFmtId="0" fontId="0" fillId="2" borderId="53" xfId="0" applyFill="1" applyBorder="1" applyAlignment="1" applyProtection="1">
      <alignment horizontal="center" vertical="center" wrapText="1"/>
    </xf>
    <xf numFmtId="0" fontId="2" fillId="2" borderId="48" xfId="0" applyFont="1" applyFill="1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2" fillId="2" borderId="55" xfId="0" applyFont="1" applyFill="1" applyBorder="1" applyAlignment="1" applyProtection="1">
      <alignment horizontal="center" vertical="center" wrapText="1"/>
    </xf>
    <xf numFmtId="0" fontId="0" fillId="2" borderId="56" xfId="0" applyFill="1" applyBorder="1" applyAlignment="1" applyProtection="1">
      <alignment horizontal="center" vertical="center" wrapText="1"/>
    </xf>
    <xf numFmtId="0" fontId="0" fillId="2" borderId="57" xfId="0" applyFill="1" applyBorder="1" applyAlignment="1" applyProtection="1">
      <alignment horizontal="center" vertical="center" wrapText="1"/>
    </xf>
    <xf numFmtId="0" fontId="0" fillId="2" borderId="51" xfId="0" applyFill="1" applyBorder="1" applyAlignment="1" applyProtection="1">
      <alignment horizontal="center" vertical="center"/>
    </xf>
    <xf numFmtId="0" fontId="0" fillId="2" borderId="53" xfId="0" applyFill="1" applyBorder="1" applyAlignment="1" applyProtection="1">
      <alignment horizontal="center" vertical="center"/>
    </xf>
    <xf numFmtId="0" fontId="2" fillId="2" borderId="53" xfId="0" applyFont="1" applyFill="1" applyBorder="1" applyAlignment="1" applyProtection="1">
      <alignment horizontal="center" vertical="center" wrapText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4"/>
  <sheetViews>
    <sheetView workbookViewId="0">
      <selection activeCell="D17" sqref="D17"/>
    </sheetView>
  </sheetViews>
  <sheetFormatPr defaultRowHeight="13.5" x14ac:dyDescent="0.15"/>
  <cols>
    <col min="1" max="1" width="4.625" style="25" customWidth="1"/>
    <col min="2" max="2" width="7.625" style="25" customWidth="1"/>
    <col min="3" max="14" width="9.625" style="25" customWidth="1"/>
    <col min="15" max="16" width="8.625" style="25" customWidth="1"/>
    <col min="17" max="22" width="9.625" style="25" customWidth="1"/>
    <col min="23" max="23" width="10.625" style="25" customWidth="1"/>
    <col min="24" max="24" width="9.625" style="25" customWidth="1"/>
    <col min="25" max="25" width="10.625" style="25" customWidth="1"/>
    <col min="26" max="26" width="9.625" style="25" customWidth="1"/>
    <col min="27" max="32" width="10.625" style="25" customWidth="1"/>
    <col min="33" max="33" width="6.625" style="25" customWidth="1"/>
    <col min="34" max="41" width="10.625" style="25" customWidth="1"/>
    <col min="42" max="47" width="9.625" style="25" customWidth="1"/>
    <col min="48" max="16384" width="9" style="25"/>
  </cols>
  <sheetData>
    <row r="1" spans="1:47" ht="30" customHeight="1" x14ac:dyDescent="0.15">
      <c r="A1" s="192" t="s">
        <v>104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47" ht="15" customHeight="1" x14ac:dyDescent="0.15">
      <c r="A2" s="25" t="s">
        <v>109</v>
      </c>
      <c r="M2" s="25" t="s">
        <v>110</v>
      </c>
    </row>
    <row r="3" spans="1:47" ht="15" customHeight="1" thickBot="1" x14ac:dyDescent="0.2">
      <c r="A3" s="25" t="s">
        <v>33</v>
      </c>
      <c r="G3" s="25" t="s">
        <v>24</v>
      </c>
      <c r="O3" s="25" t="s">
        <v>100</v>
      </c>
      <c r="T3" s="25" t="s">
        <v>25</v>
      </c>
      <c r="X3" s="25" t="s">
        <v>101</v>
      </c>
      <c r="AB3" s="25" t="s">
        <v>102</v>
      </c>
      <c r="AH3" s="25" t="s">
        <v>103</v>
      </c>
    </row>
    <row r="4" spans="1:47" ht="14.45" customHeight="1" thickTop="1" x14ac:dyDescent="0.15">
      <c r="A4" s="26"/>
      <c r="B4" s="201" t="s">
        <v>34</v>
      </c>
      <c r="C4" s="210"/>
      <c r="D4" s="210"/>
      <c r="E4" s="210"/>
      <c r="F4" s="211"/>
      <c r="G4" s="200" t="s">
        <v>35</v>
      </c>
      <c r="H4" s="201"/>
      <c r="I4" s="201"/>
      <c r="J4" s="201"/>
      <c r="K4" s="201"/>
      <c r="L4" s="212"/>
      <c r="M4" s="27"/>
      <c r="N4" s="27"/>
      <c r="O4" s="207" t="s">
        <v>16</v>
      </c>
      <c r="P4" s="175"/>
      <c r="Q4" s="174" t="s">
        <v>18</v>
      </c>
      <c r="R4" s="175"/>
      <c r="S4" s="176"/>
      <c r="T4" s="207" t="s">
        <v>19</v>
      </c>
      <c r="U4" s="208"/>
      <c r="V4" s="208"/>
      <c r="W4" s="209"/>
      <c r="X4" s="207" t="s">
        <v>95</v>
      </c>
      <c r="Y4" s="175"/>
      <c r="Z4" s="175"/>
      <c r="AA4" s="176"/>
      <c r="AB4" s="200" t="s">
        <v>22</v>
      </c>
      <c r="AC4" s="202"/>
      <c r="AD4" s="202"/>
      <c r="AE4" s="202"/>
      <c r="AF4" s="203"/>
      <c r="AH4" s="200" t="s">
        <v>27</v>
      </c>
      <c r="AI4" s="201"/>
      <c r="AJ4" s="201"/>
      <c r="AK4" s="201"/>
      <c r="AL4" s="201"/>
      <c r="AM4" s="201"/>
      <c r="AN4" s="202"/>
      <c r="AO4" s="203"/>
      <c r="AP4" s="200" t="s">
        <v>28</v>
      </c>
      <c r="AQ4" s="201"/>
      <c r="AR4" s="202"/>
      <c r="AS4" s="202"/>
      <c r="AT4" s="202"/>
      <c r="AU4" s="203"/>
    </row>
    <row r="5" spans="1:47" ht="39.950000000000003" customHeight="1" x14ac:dyDescent="0.15">
      <c r="A5" s="28" t="s">
        <v>11</v>
      </c>
      <c r="B5" s="29" t="s">
        <v>15</v>
      </c>
      <c r="C5" s="30" t="s">
        <v>9</v>
      </c>
      <c r="D5" s="30" t="s">
        <v>0</v>
      </c>
      <c r="E5" s="31" t="s">
        <v>92</v>
      </c>
      <c r="F5" s="32" t="s">
        <v>93</v>
      </c>
      <c r="G5" s="33" t="s">
        <v>15</v>
      </c>
      <c r="H5" s="34" t="s">
        <v>9</v>
      </c>
      <c r="I5" s="34" t="s">
        <v>0</v>
      </c>
      <c r="J5" s="34" t="s">
        <v>7</v>
      </c>
      <c r="K5" s="34" t="s">
        <v>3</v>
      </c>
      <c r="L5" s="35" t="s">
        <v>4</v>
      </c>
      <c r="M5" s="36"/>
      <c r="N5" s="36"/>
      <c r="O5" s="28" t="s">
        <v>20</v>
      </c>
      <c r="P5" s="37" t="s">
        <v>21</v>
      </c>
      <c r="Q5" s="38" t="s">
        <v>17</v>
      </c>
      <c r="R5" s="37" t="s">
        <v>26</v>
      </c>
      <c r="S5" s="39" t="s">
        <v>94</v>
      </c>
      <c r="T5" s="28" t="s">
        <v>2</v>
      </c>
      <c r="U5" s="37" t="s">
        <v>3</v>
      </c>
      <c r="V5" s="177" t="s">
        <v>4</v>
      </c>
      <c r="W5" s="188"/>
      <c r="X5" s="185" t="s">
        <v>107</v>
      </c>
      <c r="Y5" s="177"/>
      <c r="Z5" s="177" t="s">
        <v>108</v>
      </c>
      <c r="AA5" s="188"/>
      <c r="AB5" s="172" t="s">
        <v>5</v>
      </c>
      <c r="AC5" s="189" t="s">
        <v>98</v>
      </c>
      <c r="AD5" s="190"/>
      <c r="AE5" s="189" t="s">
        <v>99</v>
      </c>
      <c r="AF5" s="191"/>
      <c r="AH5" s="40" t="s">
        <v>2</v>
      </c>
      <c r="AI5" s="173" t="s">
        <v>94</v>
      </c>
      <c r="AJ5" s="186" t="s">
        <v>5</v>
      </c>
      <c r="AK5" s="187"/>
      <c r="AL5" s="186" t="s">
        <v>98</v>
      </c>
      <c r="AM5" s="186"/>
      <c r="AN5" s="177" t="s">
        <v>99</v>
      </c>
      <c r="AO5" s="188"/>
      <c r="AP5" s="185" t="s">
        <v>5</v>
      </c>
      <c r="AQ5" s="199"/>
      <c r="AR5" s="177" t="s">
        <v>98</v>
      </c>
      <c r="AS5" s="199"/>
      <c r="AT5" s="177" t="s">
        <v>99</v>
      </c>
      <c r="AU5" s="178"/>
    </row>
    <row r="6" spans="1:47" ht="14.45" customHeight="1" x14ac:dyDescent="0.15">
      <c r="A6" s="41"/>
      <c r="B6" s="42" t="s">
        <v>8</v>
      </c>
      <c r="C6" s="173" t="s">
        <v>10</v>
      </c>
      <c r="D6" s="173" t="s">
        <v>10</v>
      </c>
      <c r="E6" s="173" t="s">
        <v>10</v>
      </c>
      <c r="F6" s="43" t="s">
        <v>10</v>
      </c>
      <c r="G6" s="44" t="s">
        <v>8</v>
      </c>
      <c r="H6" s="45" t="s">
        <v>10</v>
      </c>
      <c r="I6" s="45" t="s">
        <v>10</v>
      </c>
      <c r="J6" s="46" t="s">
        <v>37</v>
      </c>
      <c r="K6" s="46" t="s">
        <v>105</v>
      </c>
      <c r="L6" s="47" t="s">
        <v>106</v>
      </c>
      <c r="M6" s="36"/>
      <c r="N6" s="36"/>
      <c r="O6" s="48" t="s">
        <v>38</v>
      </c>
      <c r="P6" s="49" t="s">
        <v>39</v>
      </c>
      <c r="Q6" s="50"/>
      <c r="R6" s="49" t="s">
        <v>40</v>
      </c>
      <c r="S6" s="51" t="s">
        <v>41</v>
      </c>
      <c r="T6" s="52" t="s">
        <v>42</v>
      </c>
      <c r="U6" s="46" t="s">
        <v>43</v>
      </c>
      <c r="V6" s="46" t="s">
        <v>44</v>
      </c>
      <c r="W6" s="53" t="s">
        <v>45</v>
      </c>
      <c r="X6" s="52" t="s">
        <v>46</v>
      </c>
      <c r="Y6" s="54" t="s">
        <v>45</v>
      </c>
      <c r="Z6" s="55" t="s">
        <v>47</v>
      </c>
      <c r="AA6" s="53" t="s">
        <v>45</v>
      </c>
      <c r="AB6" s="56" t="s">
        <v>56</v>
      </c>
      <c r="AC6" s="57" t="s">
        <v>54</v>
      </c>
      <c r="AD6" s="57" t="s">
        <v>58</v>
      </c>
      <c r="AE6" s="58" t="s">
        <v>55</v>
      </c>
      <c r="AF6" s="59" t="s">
        <v>57</v>
      </c>
      <c r="AH6" s="60" t="s">
        <v>48</v>
      </c>
      <c r="AI6" s="61" t="s">
        <v>49</v>
      </c>
      <c r="AJ6" s="62"/>
      <c r="AK6" s="63" t="s">
        <v>50</v>
      </c>
      <c r="AL6" s="62"/>
      <c r="AM6" s="63" t="s">
        <v>52</v>
      </c>
      <c r="AN6" s="62"/>
      <c r="AO6" s="64" t="s">
        <v>51</v>
      </c>
      <c r="AP6" s="65" t="s">
        <v>29</v>
      </c>
      <c r="AQ6" s="66" t="s">
        <v>30</v>
      </c>
      <c r="AR6" s="66" t="s">
        <v>29</v>
      </c>
      <c r="AS6" s="66" t="s">
        <v>30</v>
      </c>
      <c r="AT6" s="66" t="s">
        <v>29</v>
      </c>
      <c r="AU6" s="67" t="s">
        <v>30</v>
      </c>
    </row>
    <row r="7" spans="1:47" ht="14.45" customHeight="1" x14ac:dyDescent="0.15">
      <c r="A7" s="68" t="s">
        <v>1</v>
      </c>
      <c r="B7" s="69" t="s">
        <v>60</v>
      </c>
      <c r="C7" s="9">
        <v>27949</v>
      </c>
      <c r="D7" s="9">
        <v>19</v>
      </c>
      <c r="E7" s="9">
        <v>9147</v>
      </c>
      <c r="F7" s="10">
        <v>0</v>
      </c>
      <c r="G7" s="21" t="s">
        <v>59</v>
      </c>
      <c r="H7" s="1">
        <v>2528080</v>
      </c>
      <c r="I7" s="1">
        <v>1473</v>
      </c>
      <c r="J7" s="17">
        <v>0</v>
      </c>
      <c r="K7" s="1">
        <v>100000</v>
      </c>
      <c r="L7" s="2">
        <v>8097832</v>
      </c>
      <c r="M7" s="70"/>
      <c r="N7" s="70"/>
      <c r="O7" s="71">
        <f>IF(K7&lt;0.5,0.5,((L7-L8)-5*K8)/5/(K7-K8))</f>
        <v>0.17555555555555555</v>
      </c>
      <c r="P7" s="72">
        <f>IF(H7&lt;0.5,1,(I7/H7)/((K7-K8)/(L7-L8)))</f>
        <v>1.0765900384657308</v>
      </c>
      <c r="Q7" s="73">
        <f>IF(C7&lt;0.5,0,D7/C7)</f>
        <v>6.7980965329707678E-4</v>
      </c>
      <c r="R7" s="74">
        <f>IF(P7=0,Q7,Q7/P7)</f>
        <v>6.3144709593067263E-4</v>
      </c>
      <c r="S7" s="75">
        <f>IF(E7&lt;0.5,0,F7/E7)</f>
        <v>0</v>
      </c>
      <c r="T7" s="76">
        <f>5*R7/(1+5*(1-O7)*R7)</f>
        <v>3.1490386414954842E-3</v>
      </c>
      <c r="U7" s="77">
        <v>100000</v>
      </c>
      <c r="V7" s="77">
        <f>5*U7*((1-T7)+O7*T7)</f>
        <v>498701.89629333903</v>
      </c>
      <c r="W7" s="78">
        <f>SUM(V7:V$24)</f>
        <v>8122575.9643619694</v>
      </c>
      <c r="X7" s="79">
        <f t="shared" ref="X7:X42" si="0">V7*(1-S7)</f>
        <v>498701.89629333903</v>
      </c>
      <c r="Y7" s="77">
        <f>SUM(X7:X$24)</f>
        <v>7983824.8588847425</v>
      </c>
      <c r="Z7" s="77">
        <f t="shared" ref="Z7:Z42" si="1">V7*S7</f>
        <v>0</v>
      </c>
      <c r="AA7" s="78">
        <f>SUM(Z7:Z$24)</f>
        <v>138751.10547722736</v>
      </c>
      <c r="AB7" s="71">
        <f t="shared" ref="AB7:AB42" si="2">W7/U7</f>
        <v>81.225759643619696</v>
      </c>
      <c r="AC7" s="72">
        <f t="shared" ref="AC7:AC42" si="3">Y7/U7</f>
        <v>79.838248588847421</v>
      </c>
      <c r="AD7" s="80">
        <f>AC7/AB7*100</f>
        <v>98.291784452543112</v>
      </c>
      <c r="AE7" s="72">
        <f t="shared" ref="AE7:AE42" si="4">AA7/U7</f>
        <v>1.3875110547722735</v>
      </c>
      <c r="AF7" s="81">
        <f>AE7/AB7*100</f>
        <v>1.7082155474568872</v>
      </c>
      <c r="AH7" s="82">
        <f>IF(D7=0,0,T7*T7*(1-T7)/D7)</f>
        <v>5.2027458416516363E-7</v>
      </c>
      <c r="AI7" s="83">
        <f>IF(E7&lt;0.5,0,S7*(1-S7)/E7)</f>
        <v>0</v>
      </c>
      <c r="AJ7" s="83">
        <f>U7*U7*((1-O7)*5+AB8)^2*AH7</f>
        <v>33800419.662365459</v>
      </c>
      <c r="AK7" s="83">
        <f>SUM(AJ7:AJ$24)/U7/U7</f>
        <v>2.6832253091360357E-2</v>
      </c>
      <c r="AL7" s="83">
        <f>U7*U7*((1-O7)*5*(1-S7)+AC8)^2*AH7+V7*V7*AI7</f>
        <v>32643115.758410048</v>
      </c>
      <c r="AM7" s="83">
        <f>SUM(AL7:AL$24)/U7/U7</f>
        <v>2.4433411672961151E-2</v>
      </c>
      <c r="AN7" s="83">
        <f>U7*U7*((1-O7)*5*S7+AE8)^2*AH7+V7*V7*AI7</f>
        <v>10079.640681250303</v>
      </c>
      <c r="AO7" s="84">
        <f>SUM(AN7:AN$24)/U7/U7</f>
        <v>8.0655026666855622E-4</v>
      </c>
      <c r="AP7" s="71">
        <f t="shared" ref="AP7:AP42" si="5">AB7-1.96*SQRT(AK7)</f>
        <v>80.904700796247795</v>
      </c>
      <c r="AQ7" s="72">
        <f t="shared" ref="AQ7:AQ42" si="6">AB7+1.96*SQRT(AK7)</f>
        <v>81.546818490991598</v>
      </c>
      <c r="AR7" s="72">
        <f t="shared" ref="AR7:AR42" si="7">AC7-1.96*SQRT(AM7)</f>
        <v>79.531877254870423</v>
      </c>
      <c r="AS7" s="72">
        <f t="shared" ref="AS7:AS42" si="8">AC7+1.96*SQRT(AM7)</f>
        <v>80.144619922824418</v>
      </c>
      <c r="AT7" s="72">
        <f t="shared" ref="AT7:AT42" si="9">AE7-1.96*SQRT(AO7)</f>
        <v>1.3318473906417663</v>
      </c>
      <c r="AU7" s="85">
        <f t="shared" ref="AU7:AU42" si="10">AE7+1.96*SQRT(AO7)</f>
        <v>1.4431747189027808</v>
      </c>
    </row>
    <row r="8" spans="1:47" ht="14.45" customHeight="1" x14ac:dyDescent="0.15">
      <c r="A8" s="68"/>
      <c r="B8" s="86" t="s">
        <v>62</v>
      </c>
      <c r="C8" s="11">
        <v>28902</v>
      </c>
      <c r="D8" s="11">
        <v>5</v>
      </c>
      <c r="E8" s="11">
        <v>9664</v>
      </c>
      <c r="F8" s="12">
        <v>0</v>
      </c>
      <c r="G8" s="22" t="s">
        <v>61</v>
      </c>
      <c r="H8" s="3">
        <v>2698523</v>
      </c>
      <c r="I8" s="3">
        <v>253</v>
      </c>
      <c r="J8" s="18">
        <v>5</v>
      </c>
      <c r="K8" s="3">
        <v>99730</v>
      </c>
      <c r="L8" s="4">
        <v>7598945</v>
      </c>
      <c r="M8" s="70"/>
      <c r="N8" s="70"/>
      <c r="O8" s="87">
        <f t="shared" ref="O8:O22" si="11">IF(K8&lt;0.5,0.5,((L8-L9)-5*K9)/5/(K8-K9))</f>
        <v>0.46829268292682924</v>
      </c>
      <c r="P8" s="88">
        <f t="shared" ref="P8:P23" si="12">IF(H8&lt;0.5,1,(I8/H8)/((K8-K9)/(L8-L9)))</f>
        <v>1.1400172450253567</v>
      </c>
      <c r="Q8" s="89">
        <f t="shared" ref="Q8:Q42" si="13">IF(C8&lt;0.5,0,D8/C8)</f>
        <v>1.7299840841464257E-4</v>
      </c>
      <c r="R8" s="90">
        <f t="shared" ref="R8:R42" si="14">IF(P8=0,Q8,Q8/P8)</f>
        <v>1.5175069427199295E-4</v>
      </c>
      <c r="S8" s="91">
        <f t="shared" ref="S8:S42" si="15">IF(E8&lt;0.5,0,F8/E8)</f>
        <v>0</v>
      </c>
      <c r="T8" s="92">
        <f>5*R8/(1+5*(1-O8)*R8)</f>
        <v>7.5844748727042636E-4</v>
      </c>
      <c r="U8" s="93">
        <f>U7*(1-T7)</f>
        <v>99685.096135850443</v>
      </c>
      <c r="V8" s="93">
        <f>5*U8*((1-T8)+O8*T8)</f>
        <v>498224.47959963279</v>
      </c>
      <c r="W8" s="94">
        <f>SUM(V8:V$24)</f>
        <v>7623874.0680686301</v>
      </c>
      <c r="X8" s="95">
        <f t="shared" si="0"/>
        <v>498224.47959963279</v>
      </c>
      <c r="Y8" s="93">
        <f>SUM(X8:X$24)</f>
        <v>7485122.9625914032</v>
      </c>
      <c r="Z8" s="93">
        <f t="shared" si="1"/>
        <v>0</v>
      </c>
      <c r="AA8" s="94">
        <f>SUM(Z8:Z$24)</f>
        <v>138751.10547722736</v>
      </c>
      <c r="AB8" s="87">
        <f t="shared" si="2"/>
        <v>76.47957782654737</v>
      </c>
      <c r="AC8" s="88">
        <f t="shared" si="3"/>
        <v>75.087683643206887</v>
      </c>
      <c r="AD8" s="96">
        <f t="shared" ref="AD8:AD42" si="16">AC8/AB8*100</f>
        <v>98.180044630349244</v>
      </c>
      <c r="AE8" s="88">
        <f t="shared" si="4"/>
        <v>1.3918941833404856</v>
      </c>
      <c r="AF8" s="97">
        <f t="shared" ref="AF8:AF42" si="17">AE8/AB8*100</f>
        <v>1.819955369650766</v>
      </c>
      <c r="AH8" s="98">
        <f>IF(D8=0,0,T8*T8*(1-T8)/D8)</f>
        <v>1.1496125992982979E-7</v>
      </c>
      <c r="AI8" s="99">
        <f t="shared" ref="AI8:AI42" si="18">IF(E8&lt;0.5,0,S8*(1-S8)/E8)</f>
        <v>0</v>
      </c>
      <c r="AJ8" s="99">
        <f>U8*U8*((1-O8)*5+AB9)^2*AH8</f>
        <v>6288601.5793556068</v>
      </c>
      <c r="AK8" s="99">
        <f>SUM(AJ8:AJ$24)/U8/U8</f>
        <v>2.3600615591855972E-2</v>
      </c>
      <c r="AL8" s="99">
        <f>U8*U8*((1-O8)*5*(1-S8)+AC9)^2*AH8+V8*V8*AI8</f>
        <v>6054689.468412308</v>
      </c>
      <c r="AM8" s="99">
        <f>SUM(AL8:AL$24)/U8/U8</f>
        <v>2.1303057146813742E-2</v>
      </c>
      <c r="AN8" s="99">
        <f>U8*U8*((1-O8)*5*S8+AE9)^2*AH8+V8*V8*AI8</f>
        <v>2216.5801916982064</v>
      </c>
      <c r="AO8" s="100">
        <f>SUM(AN8:AN$24)/U8/U8</f>
        <v>8.1063973564031845E-4</v>
      </c>
      <c r="AP8" s="87">
        <f t="shared" si="5"/>
        <v>76.178472986238091</v>
      </c>
      <c r="AQ8" s="88">
        <f t="shared" si="6"/>
        <v>76.780682666856649</v>
      </c>
      <c r="AR8" s="88">
        <f t="shared" si="7"/>
        <v>74.801610533084315</v>
      </c>
      <c r="AS8" s="88">
        <f t="shared" si="8"/>
        <v>75.373756753329459</v>
      </c>
      <c r="AT8" s="88">
        <f t="shared" si="9"/>
        <v>1.3360895813041316</v>
      </c>
      <c r="AU8" s="101">
        <f t="shared" si="10"/>
        <v>1.4476987853768397</v>
      </c>
    </row>
    <row r="9" spans="1:47" ht="14.45" customHeight="1" x14ac:dyDescent="0.15">
      <c r="A9" s="68"/>
      <c r="B9" s="86" t="s">
        <v>64</v>
      </c>
      <c r="C9" s="11">
        <v>29386</v>
      </c>
      <c r="D9" s="11">
        <v>3</v>
      </c>
      <c r="E9" s="11">
        <v>9776</v>
      </c>
      <c r="F9" s="12">
        <v>0</v>
      </c>
      <c r="G9" s="22" t="s">
        <v>63</v>
      </c>
      <c r="H9" s="3">
        <v>2855328</v>
      </c>
      <c r="I9" s="3">
        <v>267</v>
      </c>
      <c r="J9" s="18">
        <v>10</v>
      </c>
      <c r="K9" s="3">
        <v>99689</v>
      </c>
      <c r="L9" s="4">
        <v>7100404</v>
      </c>
      <c r="M9" s="70"/>
      <c r="N9" s="70"/>
      <c r="O9" s="87">
        <f t="shared" si="11"/>
        <v>0.57777777777777772</v>
      </c>
      <c r="P9" s="88">
        <f t="shared" si="12"/>
        <v>1.0355646239824872</v>
      </c>
      <c r="Q9" s="89">
        <f t="shared" si="13"/>
        <v>1.0208943034097869E-4</v>
      </c>
      <c r="R9" s="90">
        <f t="shared" si="14"/>
        <v>9.8583350547812038E-5</v>
      </c>
      <c r="S9" s="91">
        <f t="shared" si="15"/>
        <v>0</v>
      </c>
      <c r="T9" s="92">
        <f t="shared" ref="T9:T22" si="19">5*R9/(1+5*(1-O9)*R9)</f>
        <v>4.9281418804980983E-4</v>
      </c>
      <c r="U9" s="93">
        <f t="shared" ref="U9:U23" si="20">U8*(1-T8)</f>
        <v>99609.490225167901</v>
      </c>
      <c r="V9" s="93">
        <f t="shared" ref="V9:V22" si="21">5*U9*((1-T9)+O9*T9)</f>
        <v>497943.81885573949</v>
      </c>
      <c r="W9" s="94">
        <f>SUM(V9:V$24)</f>
        <v>7125649.5884689977</v>
      </c>
      <c r="X9" s="95">
        <f t="shared" si="0"/>
        <v>497943.81885573949</v>
      </c>
      <c r="Y9" s="93">
        <f>SUM(X9:X$24)</f>
        <v>6986898.4829917708</v>
      </c>
      <c r="Z9" s="93">
        <f t="shared" si="1"/>
        <v>0</v>
      </c>
      <c r="AA9" s="94">
        <f>SUM(Z9:Z$24)</f>
        <v>138751.10547722736</v>
      </c>
      <c r="AB9" s="87">
        <f t="shared" si="2"/>
        <v>71.535850372905443</v>
      </c>
      <c r="AC9" s="88">
        <f t="shared" si="3"/>
        <v>70.142899709634506</v>
      </c>
      <c r="AD9" s="96">
        <f t="shared" si="16"/>
        <v>98.052793590892264</v>
      </c>
      <c r="AE9" s="88">
        <f t="shared" si="4"/>
        <v>1.3929506632709352</v>
      </c>
      <c r="AF9" s="97">
        <f t="shared" si="17"/>
        <v>1.9472064091077361</v>
      </c>
      <c r="AH9" s="98">
        <f>IF(D9=0,0,T9*T9*(1-T9)/D9)</f>
        <v>8.0915378739787235E-8</v>
      </c>
      <c r="AI9" s="99">
        <f t="shared" si="18"/>
        <v>0</v>
      </c>
      <c r="AJ9" s="99">
        <f t="shared" ref="AJ9:AJ23" si="22">U9*U9*((1-O9)*5+AB10)^2*AH9</f>
        <v>3787069.7364137508</v>
      </c>
      <c r="AK9" s="99">
        <f>SUM(AJ9:AJ$24)/U9/U9</f>
        <v>2.300265541731104E-2</v>
      </c>
      <c r="AL9" s="99">
        <f t="shared" ref="AL9:AL23" si="23">U9*U9*((1-O9)*5*(1-S9)+AC10)^2*AH9+V9*V9*AI9</f>
        <v>3634938.3009571629</v>
      </c>
      <c r="AM9" s="99">
        <f>SUM(AL9:AL$24)/U9/U9</f>
        <v>2.0725182825194196E-2</v>
      </c>
      <c r="AN9" s="99">
        <f t="shared" ref="AN9:AN23" si="24">U9*U9*((1-O9)*5*S9+AE10)^2*AH9+V9*V9*AI9</f>
        <v>1559.3088138353889</v>
      </c>
      <c r="AO9" s="100">
        <f>SUM(AN9:AN$24)/U9/U9</f>
        <v>8.1164739193561642E-4</v>
      </c>
      <c r="AP9" s="87">
        <f t="shared" si="5"/>
        <v>71.238584496876683</v>
      </c>
      <c r="AQ9" s="88">
        <f t="shared" si="6"/>
        <v>71.833116248934203</v>
      </c>
      <c r="AR9" s="88">
        <f t="shared" si="7"/>
        <v>69.860733336121882</v>
      </c>
      <c r="AS9" s="88">
        <f t="shared" si="8"/>
        <v>70.425066083147129</v>
      </c>
      <c r="AT9" s="88">
        <f t="shared" si="9"/>
        <v>1.3371113883753936</v>
      </c>
      <c r="AU9" s="101">
        <f t="shared" si="10"/>
        <v>1.4487899381664768</v>
      </c>
    </row>
    <row r="10" spans="1:47" ht="14.45" customHeight="1" x14ac:dyDescent="0.15">
      <c r="A10" s="68"/>
      <c r="B10" s="86" t="s">
        <v>66</v>
      </c>
      <c r="C10" s="11">
        <v>31140</v>
      </c>
      <c r="D10" s="11">
        <v>9</v>
      </c>
      <c r="E10" s="11">
        <v>10275</v>
      </c>
      <c r="F10" s="12">
        <v>0</v>
      </c>
      <c r="G10" s="22" t="s">
        <v>65</v>
      </c>
      <c r="H10" s="3">
        <v>3073597</v>
      </c>
      <c r="I10" s="3">
        <v>836</v>
      </c>
      <c r="J10" s="18">
        <v>15</v>
      </c>
      <c r="K10" s="3">
        <v>99644</v>
      </c>
      <c r="L10" s="4">
        <v>6602054</v>
      </c>
      <c r="M10" s="70"/>
      <c r="N10" s="70"/>
      <c r="O10" s="87">
        <f t="shared" si="11"/>
        <v>0.58484848484848484</v>
      </c>
      <c r="P10" s="88">
        <f t="shared" si="12"/>
        <v>1.0260479822175776</v>
      </c>
      <c r="Q10" s="89">
        <f t="shared" si="13"/>
        <v>2.8901734104046245E-4</v>
      </c>
      <c r="R10" s="90">
        <f t="shared" si="14"/>
        <v>2.8168014171794855E-4</v>
      </c>
      <c r="S10" s="91">
        <f t="shared" si="15"/>
        <v>0</v>
      </c>
      <c r="T10" s="92">
        <f t="shared" si="19"/>
        <v>1.4075776983485254E-3</v>
      </c>
      <c r="U10" s="93">
        <f t="shared" si="20"/>
        <v>99560.401255120523</v>
      </c>
      <c r="V10" s="93">
        <f t="shared" si="21"/>
        <v>497511.11168376909</v>
      </c>
      <c r="W10" s="94">
        <f>SUM(V10:V$24)</f>
        <v>6627705.7696132576</v>
      </c>
      <c r="X10" s="95">
        <f t="shared" si="0"/>
        <v>497511.11168376909</v>
      </c>
      <c r="Y10" s="93">
        <f>SUM(X10:X$24)</f>
        <v>6488954.6641360307</v>
      </c>
      <c r="Z10" s="93">
        <f t="shared" si="1"/>
        <v>0</v>
      </c>
      <c r="AA10" s="94">
        <f>SUM(Z10:Z$24)</f>
        <v>138751.10547722736</v>
      </c>
      <c r="AB10" s="87">
        <f t="shared" si="2"/>
        <v>66.569697249712377</v>
      </c>
      <c r="AC10" s="88">
        <f t="shared" si="3"/>
        <v>65.176059782124426</v>
      </c>
      <c r="AD10" s="96">
        <f t="shared" si="16"/>
        <v>97.906498714632548</v>
      </c>
      <c r="AE10" s="88">
        <f t="shared" si="4"/>
        <v>1.3936374675879604</v>
      </c>
      <c r="AF10" s="97">
        <f t="shared" si="17"/>
        <v>2.0935012853674677</v>
      </c>
      <c r="AH10" s="98">
        <f t="shared" ref="AH10:AH22" si="25">IF(D10=0,0,T10*T10*(1-T10)/D10)</f>
        <v>2.1983179760181875E-7</v>
      </c>
      <c r="AI10" s="99">
        <f t="shared" si="18"/>
        <v>0</v>
      </c>
      <c r="AJ10" s="99">
        <f t="shared" si="22"/>
        <v>8851605.3839149289</v>
      </c>
      <c r="AK10" s="99">
        <f>SUM(AJ10:AJ$24)/U10/U10</f>
        <v>2.2643285617465075E-2</v>
      </c>
      <c r="AL10" s="99">
        <f t="shared" si="23"/>
        <v>8468204.2530415468</v>
      </c>
      <c r="AM10" s="99">
        <f>SUM(AL10:AL$24)/U10/U10</f>
        <v>2.0378914407572311E-2</v>
      </c>
      <c r="AN10" s="99">
        <f t="shared" si="24"/>
        <v>4244.1124564047359</v>
      </c>
      <c r="AO10" s="100">
        <f>SUM(AN10:AN$24)/U10/U10</f>
        <v>8.1229065547453719E-4</v>
      </c>
      <c r="AP10" s="87">
        <f t="shared" si="5"/>
        <v>66.274762602666542</v>
      </c>
      <c r="AQ10" s="88">
        <f t="shared" si="6"/>
        <v>66.864631896758212</v>
      </c>
      <c r="AR10" s="88">
        <f t="shared" si="7"/>
        <v>64.896260501231623</v>
      </c>
      <c r="AS10" s="88">
        <f t="shared" si="8"/>
        <v>65.455859063017229</v>
      </c>
      <c r="AT10" s="88">
        <f t="shared" si="9"/>
        <v>1.3377760696277323</v>
      </c>
      <c r="AU10" s="101">
        <f t="shared" si="10"/>
        <v>1.4494988655481884</v>
      </c>
    </row>
    <row r="11" spans="1:47" ht="14.45" customHeight="1" x14ac:dyDescent="0.15">
      <c r="A11" s="68"/>
      <c r="B11" s="86" t="s">
        <v>68</v>
      </c>
      <c r="C11" s="11">
        <v>25829</v>
      </c>
      <c r="D11" s="11">
        <v>12</v>
      </c>
      <c r="E11" s="11">
        <v>8537</v>
      </c>
      <c r="F11" s="12">
        <v>0</v>
      </c>
      <c r="G11" s="22" t="s">
        <v>67</v>
      </c>
      <c r="H11" s="3">
        <v>3014733</v>
      </c>
      <c r="I11" s="3">
        <v>1515</v>
      </c>
      <c r="J11" s="18">
        <v>20</v>
      </c>
      <c r="K11" s="3">
        <v>99512</v>
      </c>
      <c r="L11" s="4">
        <v>6104108</v>
      </c>
      <c r="M11" s="70"/>
      <c r="N11" s="70"/>
      <c r="O11" s="87">
        <f t="shared" si="11"/>
        <v>0.51311475409836071</v>
      </c>
      <c r="P11" s="88">
        <f t="shared" si="12"/>
        <v>1.0235301238894476</v>
      </c>
      <c r="Q11" s="89">
        <f t="shared" si="13"/>
        <v>4.6459406093925433E-4</v>
      </c>
      <c r="R11" s="90">
        <f t="shared" si="14"/>
        <v>4.5391342188716617E-4</v>
      </c>
      <c r="S11" s="91">
        <f t="shared" si="15"/>
        <v>0</v>
      </c>
      <c r="T11" s="92">
        <f t="shared" si="19"/>
        <v>2.2670619634810622E-3</v>
      </c>
      <c r="U11" s="93">
        <f t="shared" si="20"/>
        <v>99420.262254675181</v>
      </c>
      <c r="V11" s="93">
        <f t="shared" si="21"/>
        <v>496552.61133237433</v>
      </c>
      <c r="W11" s="94">
        <f>SUM(V11:V$24)</f>
        <v>6130194.6579294894</v>
      </c>
      <c r="X11" s="95">
        <f t="shared" si="0"/>
        <v>496552.61133237433</v>
      </c>
      <c r="Y11" s="93">
        <f>SUM(X11:X$24)</f>
        <v>5991443.5524522625</v>
      </c>
      <c r="Z11" s="93">
        <f t="shared" si="1"/>
        <v>0</v>
      </c>
      <c r="AA11" s="94">
        <f>SUM(Z11:Z$24)</f>
        <v>138751.10547722736</v>
      </c>
      <c r="AB11" s="87">
        <f t="shared" si="2"/>
        <v>61.659409449417545</v>
      </c>
      <c r="AC11" s="88">
        <f t="shared" si="3"/>
        <v>60.263807563739533</v>
      </c>
      <c r="AD11" s="96">
        <f t="shared" si="16"/>
        <v>97.736595439139109</v>
      </c>
      <c r="AE11" s="88">
        <f t="shared" si="4"/>
        <v>1.3956018856780139</v>
      </c>
      <c r="AF11" s="97">
        <f t="shared" si="17"/>
        <v>2.2634045608609008</v>
      </c>
      <c r="AH11" s="98">
        <f t="shared" si="25"/>
        <v>4.2732651856073224E-7</v>
      </c>
      <c r="AI11" s="99">
        <f t="shared" si="18"/>
        <v>0</v>
      </c>
      <c r="AJ11" s="99">
        <f t="shared" si="22"/>
        <v>14817174.457587956</v>
      </c>
      <c r="AK11" s="99">
        <f>SUM(AJ11:AJ$24)/U11/U11</f>
        <v>2.1811651123488499E-2</v>
      </c>
      <c r="AL11" s="99">
        <f t="shared" si="23"/>
        <v>14125572.943517651</v>
      </c>
      <c r="AM11" s="99">
        <f>SUM(AL11:AL$24)/U11/U11</f>
        <v>1.9579680425621547E-2</v>
      </c>
      <c r="AN11" s="99">
        <f t="shared" si="24"/>
        <v>8264.2629892284949</v>
      </c>
      <c r="AO11" s="100">
        <f>SUM(AN11:AN$24)/U11/U11</f>
        <v>8.1415284177159509E-4</v>
      </c>
      <c r="AP11" s="87">
        <f t="shared" si="5"/>
        <v>61.369941594628806</v>
      </c>
      <c r="AQ11" s="88">
        <f t="shared" si="6"/>
        <v>61.948877304206285</v>
      </c>
      <c r="AR11" s="88">
        <f t="shared" si="7"/>
        <v>59.989549837644049</v>
      </c>
      <c r="AS11" s="88">
        <f t="shared" si="8"/>
        <v>60.538065289835018</v>
      </c>
      <c r="AT11" s="88">
        <f t="shared" si="9"/>
        <v>1.339676492903803</v>
      </c>
      <c r="AU11" s="101">
        <f t="shared" si="10"/>
        <v>1.4515272784522248</v>
      </c>
    </row>
    <row r="12" spans="1:47" ht="14.45" customHeight="1" x14ac:dyDescent="0.15">
      <c r="A12" s="68"/>
      <c r="B12" s="86" t="s">
        <v>70</v>
      </c>
      <c r="C12" s="11">
        <v>26493</v>
      </c>
      <c r="D12" s="11">
        <v>18</v>
      </c>
      <c r="E12" s="11">
        <v>8787</v>
      </c>
      <c r="F12" s="12">
        <v>0</v>
      </c>
      <c r="G12" s="22" t="s">
        <v>69</v>
      </c>
      <c r="H12" s="3">
        <v>3210180</v>
      </c>
      <c r="I12" s="3">
        <v>1786</v>
      </c>
      <c r="J12" s="18">
        <v>25</v>
      </c>
      <c r="K12" s="3">
        <v>99268</v>
      </c>
      <c r="L12" s="4">
        <v>5607142</v>
      </c>
      <c r="M12" s="70"/>
      <c r="N12" s="70"/>
      <c r="O12" s="87">
        <f t="shared" si="11"/>
        <v>0.50820895522388054</v>
      </c>
      <c r="P12" s="88">
        <f t="shared" si="12"/>
        <v>1.0290098881329293</v>
      </c>
      <c r="Q12" s="89">
        <f t="shared" si="13"/>
        <v>6.7942475370852678E-4</v>
      </c>
      <c r="R12" s="90">
        <f t="shared" si="14"/>
        <v>6.6027038373877851E-4</v>
      </c>
      <c r="S12" s="91">
        <f t="shared" si="15"/>
        <v>0</v>
      </c>
      <c r="T12" s="92">
        <f t="shared" si="19"/>
        <v>3.2960006134785166E-3</v>
      </c>
      <c r="U12" s="93">
        <f t="shared" si="20"/>
        <v>99194.870359718305</v>
      </c>
      <c r="V12" s="93">
        <f t="shared" si="21"/>
        <v>495170.40535457752</v>
      </c>
      <c r="W12" s="94">
        <f>SUM(V12:V$24)</f>
        <v>5633642.0465971157</v>
      </c>
      <c r="X12" s="95">
        <f t="shared" si="0"/>
        <v>495170.40535457752</v>
      </c>
      <c r="Y12" s="93">
        <f>SUM(X12:X$24)</f>
        <v>5494890.9411198879</v>
      </c>
      <c r="Z12" s="93">
        <f t="shared" si="1"/>
        <v>0</v>
      </c>
      <c r="AA12" s="94">
        <f>SUM(Z12:Z$24)</f>
        <v>138751.10547722736</v>
      </c>
      <c r="AB12" s="87">
        <f t="shared" si="2"/>
        <v>56.793683243572858</v>
      </c>
      <c r="AC12" s="88">
        <f t="shared" si="3"/>
        <v>55.394910252852036</v>
      </c>
      <c r="AD12" s="96">
        <f t="shared" si="16"/>
        <v>97.537097594600681</v>
      </c>
      <c r="AE12" s="88">
        <f t="shared" si="4"/>
        <v>1.3987729907208217</v>
      </c>
      <c r="AF12" s="97">
        <f t="shared" si="17"/>
        <v>2.462902405399312</v>
      </c>
      <c r="AH12" s="98">
        <f t="shared" si="25"/>
        <v>6.0154519698449827E-7</v>
      </c>
      <c r="AI12" s="99">
        <f t="shared" si="18"/>
        <v>0</v>
      </c>
      <c r="AJ12" s="99">
        <f t="shared" si="22"/>
        <v>17537028.920251805</v>
      </c>
      <c r="AK12" s="99">
        <f>SUM(AJ12:AJ$24)/U12/U12</f>
        <v>2.0405016966762883E-2</v>
      </c>
      <c r="AL12" s="99">
        <f t="shared" si="23"/>
        <v>16644386.808251945</v>
      </c>
      <c r="AM12" s="99">
        <f>SUM(AL12:AL$24)/U12/U12</f>
        <v>1.823317912331698E-2</v>
      </c>
      <c r="AN12" s="99">
        <f t="shared" si="24"/>
        <v>11657.589694982957</v>
      </c>
      <c r="AO12" s="100">
        <f>SUM(AN12:AN$24)/U12/U12</f>
        <v>8.1701700652792432E-4</v>
      </c>
      <c r="AP12" s="87">
        <f t="shared" si="5"/>
        <v>56.513704828012806</v>
      </c>
      <c r="AQ12" s="88">
        <f t="shared" si="6"/>
        <v>57.07366165913291</v>
      </c>
      <c r="AR12" s="88">
        <f t="shared" si="7"/>
        <v>55.130250885135467</v>
      </c>
      <c r="AS12" s="88">
        <f t="shared" si="8"/>
        <v>55.659569620568604</v>
      </c>
      <c r="AT12" s="88">
        <f t="shared" si="9"/>
        <v>1.3427493124028314</v>
      </c>
      <c r="AU12" s="101">
        <f t="shared" si="10"/>
        <v>1.4547966690388121</v>
      </c>
    </row>
    <row r="13" spans="1:47" ht="14.45" customHeight="1" x14ac:dyDescent="0.15">
      <c r="A13" s="68"/>
      <c r="B13" s="86" t="s">
        <v>72</v>
      </c>
      <c r="C13" s="11">
        <v>31477</v>
      </c>
      <c r="D13" s="11">
        <v>17</v>
      </c>
      <c r="E13" s="11">
        <v>10391</v>
      </c>
      <c r="F13" s="12">
        <v>0</v>
      </c>
      <c r="G13" s="22" t="s">
        <v>71</v>
      </c>
      <c r="H13" s="3">
        <v>3652706</v>
      </c>
      <c r="I13" s="3">
        <v>2325</v>
      </c>
      <c r="J13" s="18">
        <v>30</v>
      </c>
      <c r="K13" s="3">
        <v>99000</v>
      </c>
      <c r="L13" s="4">
        <v>5111461</v>
      </c>
      <c r="M13" s="70"/>
      <c r="N13" s="70"/>
      <c r="O13" s="87">
        <f t="shared" si="11"/>
        <v>0.51578947368421058</v>
      </c>
      <c r="P13" s="88">
        <f t="shared" si="12"/>
        <v>1.0348886767638479</v>
      </c>
      <c r="Q13" s="89">
        <f t="shared" si="13"/>
        <v>5.400768815325476E-4</v>
      </c>
      <c r="R13" s="90">
        <f t="shared" si="14"/>
        <v>5.2186954370918119E-4</v>
      </c>
      <c r="S13" s="91">
        <f t="shared" si="15"/>
        <v>0</v>
      </c>
      <c r="T13" s="92">
        <f t="shared" si="19"/>
        <v>2.6060550367231062E-3</v>
      </c>
      <c r="U13" s="93">
        <f t="shared" si="20"/>
        <v>98867.924006158748</v>
      </c>
      <c r="V13" s="93">
        <f t="shared" si="21"/>
        <v>493715.82310652931</v>
      </c>
      <c r="W13" s="94">
        <f>SUM(V13:V$24)</f>
        <v>5138471.6412425367</v>
      </c>
      <c r="X13" s="95">
        <f t="shared" si="0"/>
        <v>493715.82310652931</v>
      </c>
      <c r="Y13" s="93">
        <f>SUM(X13:X$24)</f>
        <v>4999720.5357653098</v>
      </c>
      <c r="Z13" s="93">
        <f t="shared" si="1"/>
        <v>0</v>
      </c>
      <c r="AA13" s="94">
        <f>SUM(Z13:Z$24)</f>
        <v>138751.10547722736</v>
      </c>
      <c r="AB13" s="87">
        <f t="shared" si="2"/>
        <v>51.973091302316085</v>
      </c>
      <c r="AC13" s="88">
        <f t="shared" si="3"/>
        <v>50.569692708970642</v>
      </c>
      <c r="AD13" s="96">
        <f t="shared" si="16"/>
        <v>97.299759244293966</v>
      </c>
      <c r="AE13" s="88">
        <f t="shared" si="4"/>
        <v>1.4033985933454431</v>
      </c>
      <c r="AF13" s="97">
        <f t="shared" si="17"/>
        <v>2.7002407557060271</v>
      </c>
      <c r="AH13" s="98">
        <f t="shared" si="25"/>
        <v>3.9846022188753313E-7</v>
      </c>
      <c r="AI13" s="99">
        <f t="shared" si="18"/>
        <v>0</v>
      </c>
      <c r="AJ13" s="99">
        <f t="shared" si="22"/>
        <v>9552417.0214007236</v>
      </c>
      <c r="AK13" s="99">
        <f>SUM(AJ13:AJ$24)/U13/U13</f>
        <v>1.8746100839246393E-2</v>
      </c>
      <c r="AL13" s="99">
        <f t="shared" si="23"/>
        <v>9017317.0107233506</v>
      </c>
      <c r="AM13" s="99">
        <f>SUM(AL13:AL$24)/U13/U13</f>
        <v>1.6651195277941174E-2</v>
      </c>
      <c r="AN13" s="99">
        <f t="shared" si="24"/>
        <v>7711.2435807925049</v>
      </c>
      <c r="AO13" s="100">
        <f>SUM(AN13:AN$24)/U13/U13</f>
        <v>8.2123691982999378E-4</v>
      </c>
      <c r="AP13" s="87">
        <f t="shared" si="5"/>
        <v>51.70473515652462</v>
      </c>
      <c r="AQ13" s="88">
        <f t="shared" si="6"/>
        <v>52.24144744810755</v>
      </c>
      <c r="AR13" s="88">
        <f t="shared" si="7"/>
        <v>50.316775268330936</v>
      </c>
      <c r="AS13" s="88">
        <f t="shared" si="8"/>
        <v>50.822610149610348</v>
      </c>
      <c r="AT13" s="88">
        <f t="shared" si="9"/>
        <v>1.3472304195170295</v>
      </c>
      <c r="AU13" s="101">
        <f t="shared" si="10"/>
        <v>1.4595667671738568</v>
      </c>
    </row>
    <row r="14" spans="1:47" ht="14.45" customHeight="1" x14ac:dyDescent="0.15">
      <c r="A14" s="68"/>
      <c r="B14" s="86" t="s">
        <v>74</v>
      </c>
      <c r="C14" s="11">
        <v>38020</v>
      </c>
      <c r="D14" s="11">
        <v>44</v>
      </c>
      <c r="E14" s="11">
        <v>12581</v>
      </c>
      <c r="F14" s="12">
        <v>0</v>
      </c>
      <c r="G14" s="22" t="s">
        <v>73</v>
      </c>
      <c r="H14" s="3">
        <v>4191265</v>
      </c>
      <c r="I14" s="3">
        <v>3455</v>
      </c>
      <c r="J14" s="18">
        <v>35</v>
      </c>
      <c r="K14" s="3">
        <v>98696</v>
      </c>
      <c r="L14" s="4">
        <v>4617197</v>
      </c>
      <c r="M14" s="70"/>
      <c r="N14" s="70"/>
      <c r="O14" s="87">
        <f t="shared" si="11"/>
        <v>0.5252525252525253</v>
      </c>
      <c r="P14" s="88">
        <f t="shared" si="12"/>
        <v>1.0252959717918388</v>
      </c>
      <c r="Q14" s="89">
        <f t="shared" si="13"/>
        <v>1.1572856391372961E-3</v>
      </c>
      <c r="R14" s="90">
        <f t="shared" si="14"/>
        <v>1.1287332350626406E-3</v>
      </c>
      <c r="S14" s="91">
        <f t="shared" si="15"/>
        <v>0</v>
      </c>
      <c r="T14" s="92">
        <f t="shared" si="19"/>
        <v>5.628585414861954E-3</v>
      </c>
      <c r="U14" s="93">
        <f t="shared" si="20"/>
        <v>98610.268754832141</v>
      </c>
      <c r="V14" s="93">
        <f t="shared" si="21"/>
        <v>491733.83331648161</v>
      </c>
      <c r="W14" s="94">
        <f>SUM(V14:V$24)</f>
        <v>4644755.8181360085</v>
      </c>
      <c r="X14" s="95">
        <f t="shared" si="0"/>
        <v>491733.83331648161</v>
      </c>
      <c r="Y14" s="93">
        <f>SUM(X14:X$24)</f>
        <v>4506004.7126587806</v>
      </c>
      <c r="Z14" s="93">
        <f t="shared" si="1"/>
        <v>0</v>
      </c>
      <c r="AA14" s="94">
        <f>SUM(Z14:Z$24)</f>
        <v>138751.10547722736</v>
      </c>
      <c r="AB14" s="87">
        <f t="shared" si="2"/>
        <v>47.10215149787232</v>
      </c>
      <c r="AC14" s="88">
        <f t="shared" si="3"/>
        <v>45.695086014436761</v>
      </c>
      <c r="AD14" s="96">
        <f t="shared" si="16"/>
        <v>97.012736279150388</v>
      </c>
      <c r="AE14" s="88">
        <f t="shared" si="4"/>
        <v>1.4070654834355496</v>
      </c>
      <c r="AF14" s="97">
        <f t="shared" si="17"/>
        <v>2.9872637208495858</v>
      </c>
      <c r="AH14" s="98">
        <f t="shared" si="25"/>
        <v>7.1596942512483588E-7</v>
      </c>
      <c r="AI14" s="99">
        <f t="shared" si="18"/>
        <v>0</v>
      </c>
      <c r="AJ14" s="99">
        <f t="shared" si="22"/>
        <v>13928064.590899818</v>
      </c>
      <c r="AK14" s="99">
        <f>SUM(AJ14:AJ$24)/U14/U14</f>
        <v>1.786183465898649E-2</v>
      </c>
      <c r="AL14" s="99">
        <f t="shared" si="23"/>
        <v>13060731.874759074</v>
      </c>
      <c r="AM14" s="99">
        <f>SUM(AL14:AL$24)/U14/U14</f>
        <v>1.5810996267839928E-2</v>
      </c>
      <c r="AN14" s="99">
        <f t="shared" si="24"/>
        <v>13940.235749642861</v>
      </c>
      <c r="AO14" s="100">
        <f>SUM(AN14:AN$24)/U14/U14</f>
        <v>8.2474107504141431E-4</v>
      </c>
      <c r="AP14" s="87">
        <f t="shared" si="5"/>
        <v>46.840201075032496</v>
      </c>
      <c r="AQ14" s="88">
        <f t="shared" si="6"/>
        <v>47.364101920712145</v>
      </c>
      <c r="AR14" s="88">
        <f t="shared" si="7"/>
        <v>45.448632117607083</v>
      </c>
      <c r="AS14" s="88">
        <f t="shared" si="8"/>
        <v>45.941539911266439</v>
      </c>
      <c r="AT14" s="88">
        <f t="shared" si="9"/>
        <v>1.3507776045105173</v>
      </c>
      <c r="AU14" s="101">
        <f t="shared" si="10"/>
        <v>1.4633533623605819</v>
      </c>
    </row>
    <row r="15" spans="1:47" ht="14.45" customHeight="1" x14ac:dyDescent="0.15">
      <c r="A15" s="68"/>
      <c r="B15" s="86" t="s">
        <v>76</v>
      </c>
      <c r="C15" s="11">
        <v>41969</v>
      </c>
      <c r="D15" s="11">
        <v>60</v>
      </c>
      <c r="E15" s="11">
        <v>13964</v>
      </c>
      <c r="F15" s="12">
        <v>0</v>
      </c>
      <c r="G15" s="22" t="s">
        <v>75</v>
      </c>
      <c r="H15" s="3">
        <v>4922423</v>
      </c>
      <c r="I15" s="3">
        <v>6214</v>
      </c>
      <c r="J15" s="18">
        <v>40</v>
      </c>
      <c r="K15" s="3">
        <v>98300</v>
      </c>
      <c r="L15" s="4">
        <v>4124657</v>
      </c>
      <c r="M15" s="70"/>
      <c r="N15" s="70"/>
      <c r="O15" s="87">
        <f t="shared" si="11"/>
        <v>0.53822525597269621</v>
      </c>
      <c r="P15" s="88">
        <f t="shared" si="12"/>
        <v>1.0558957708401631</v>
      </c>
      <c r="Q15" s="89">
        <f t="shared" si="13"/>
        <v>1.4296266291786795E-3</v>
      </c>
      <c r="R15" s="90">
        <f t="shared" si="14"/>
        <v>1.3539467328684757E-3</v>
      </c>
      <c r="S15" s="91">
        <f t="shared" si="15"/>
        <v>0</v>
      </c>
      <c r="T15" s="92">
        <f t="shared" si="19"/>
        <v>6.7486368046142126E-3</v>
      </c>
      <c r="U15" s="93">
        <f t="shared" si="20"/>
        <v>98055.232434363075</v>
      </c>
      <c r="V15" s="93">
        <f t="shared" si="21"/>
        <v>488748.29003765999</v>
      </c>
      <c r="W15" s="94">
        <f>SUM(V15:V$24)</f>
        <v>4153021.9848195263</v>
      </c>
      <c r="X15" s="95">
        <f t="shared" si="0"/>
        <v>488748.29003765999</v>
      </c>
      <c r="Y15" s="93">
        <f>SUM(X15:X$24)</f>
        <v>4014270.879342299</v>
      </c>
      <c r="Z15" s="93">
        <f t="shared" si="1"/>
        <v>0</v>
      </c>
      <c r="AA15" s="94">
        <f>SUM(Z15:Z$24)</f>
        <v>138751.10547722736</v>
      </c>
      <c r="AB15" s="87">
        <f t="shared" si="2"/>
        <v>42.353904852548347</v>
      </c>
      <c r="AC15" s="88">
        <f t="shared" si="3"/>
        <v>40.938874751323453</v>
      </c>
      <c r="AD15" s="96">
        <f t="shared" si="16"/>
        <v>96.659032724016342</v>
      </c>
      <c r="AE15" s="88">
        <f t="shared" si="4"/>
        <v>1.4150301012248947</v>
      </c>
      <c r="AF15" s="97">
        <f t="shared" si="17"/>
        <v>3.3409672759836577</v>
      </c>
      <c r="AH15" s="98">
        <f t="shared" si="25"/>
        <v>7.5394563566224587E-7</v>
      </c>
      <c r="AI15" s="99">
        <f t="shared" si="18"/>
        <v>0</v>
      </c>
      <c r="AJ15" s="99">
        <f t="shared" si="22"/>
        <v>11559246.091974888</v>
      </c>
      <c r="AK15" s="99">
        <f>SUM(AJ15:AJ$24)/U15/U15</f>
        <v>1.6616016372098787E-2</v>
      </c>
      <c r="AL15" s="99">
        <f t="shared" si="23"/>
        <v>10749171.408580976</v>
      </c>
      <c r="AM15" s="99">
        <f>SUM(AL15:AL$24)/U15/U15</f>
        <v>1.4632102770717892E-2</v>
      </c>
      <c r="AN15" s="99">
        <f t="shared" si="24"/>
        <v>14712.775086133262</v>
      </c>
      <c r="AO15" s="100">
        <f>SUM(AN15:AN$24)/U15/U15</f>
        <v>8.3265443609352051E-4</v>
      </c>
      <c r="AP15" s="87">
        <f t="shared" si="5"/>
        <v>42.101254721942688</v>
      </c>
      <c r="AQ15" s="88">
        <f t="shared" si="6"/>
        <v>42.606554983154005</v>
      </c>
      <c r="AR15" s="88">
        <f t="shared" si="7"/>
        <v>40.701786822478496</v>
      </c>
      <c r="AS15" s="88">
        <f t="shared" si="8"/>
        <v>41.175962680168411</v>
      </c>
      <c r="AT15" s="88">
        <f t="shared" si="9"/>
        <v>1.3584728268767008</v>
      </c>
      <c r="AU15" s="101">
        <f t="shared" si="10"/>
        <v>1.4715873755730886</v>
      </c>
    </row>
    <row r="16" spans="1:47" ht="14.45" customHeight="1" x14ac:dyDescent="0.15">
      <c r="A16" s="68"/>
      <c r="B16" s="86" t="s">
        <v>78</v>
      </c>
      <c r="C16" s="11">
        <v>35892</v>
      </c>
      <c r="D16" s="11">
        <v>73</v>
      </c>
      <c r="E16" s="11">
        <v>11775</v>
      </c>
      <c r="F16" s="12">
        <v>15.7</v>
      </c>
      <c r="G16" s="22" t="s">
        <v>77</v>
      </c>
      <c r="H16" s="3">
        <v>4365334</v>
      </c>
      <c r="I16" s="3">
        <v>8656</v>
      </c>
      <c r="J16" s="18">
        <v>45</v>
      </c>
      <c r="K16" s="3">
        <v>97714</v>
      </c>
      <c r="L16" s="4">
        <v>3634510</v>
      </c>
      <c r="M16" s="70"/>
      <c r="N16" s="70"/>
      <c r="O16" s="87">
        <f t="shared" si="11"/>
        <v>0.54229166666666673</v>
      </c>
      <c r="P16" s="88">
        <f t="shared" si="12"/>
        <v>1.0046111515560245</v>
      </c>
      <c r="Q16" s="89">
        <f t="shared" si="13"/>
        <v>2.0338794160258554E-3</v>
      </c>
      <c r="R16" s="90">
        <f t="shared" si="14"/>
        <v>2.0245439371000566E-3</v>
      </c>
      <c r="S16" s="91">
        <f t="shared" si="15"/>
        <v>1.3333333333333333E-3</v>
      </c>
      <c r="T16" s="92">
        <f t="shared" si="19"/>
        <v>1.0076034865160798E-2</v>
      </c>
      <c r="U16" s="93">
        <f t="shared" si="20"/>
        <v>97393.493283871532</v>
      </c>
      <c r="V16" s="93">
        <f t="shared" si="21"/>
        <v>484721.62840474531</v>
      </c>
      <c r="W16" s="94">
        <f>SUM(V16:V$24)</f>
        <v>3664273.6947818664</v>
      </c>
      <c r="X16" s="95">
        <f t="shared" si="0"/>
        <v>484075.33290020569</v>
      </c>
      <c r="Y16" s="93">
        <f>SUM(X16:X$24)</f>
        <v>3525522.589304639</v>
      </c>
      <c r="Z16" s="93">
        <f t="shared" si="1"/>
        <v>646.29550453966044</v>
      </c>
      <c r="AA16" s="94">
        <f>SUM(Z16:Z$24)</f>
        <v>138751.10547722736</v>
      </c>
      <c r="AB16" s="87">
        <f t="shared" si="2"/>
        <v>37.623393218904845</v>
      </c>
      <c r="AC16" s="88">
        <f t="shared" si="3"/>
        <v>36.198748709308994</v>
      </c>
      <c r="AD16" s="96">
        <f t="shared" si="16"/>
        <v>96.213407702737456</v>
      </c>
      <c r="AE16" s="88">
        <f t="shared" si="4"/>
        <v>1.4246445095958449</v>
      </c>
      <c r="AF16" s="97">
        <f t="shared" si="17"/>
        <v>3.7865922972625325</v>
      </c>
      <c r="AH16" s="98">
        <f t="shared" si="25"/>
        <v>1.3767601954217223E-6</v>
      </c>
      <c r="AI16" s="99">
        <f t="shared" si="18"/>
        <v>1.1308327435715972E-7</v>
      </c>
      <c r="AJ16" s="99">
        <f t="shared" si="22"/>
        <v>16242854.317954099</v>
      </c>
      <c r="AK16" s="99">
        <f>SUM(AJ16:AJ$24)/U16/U16</f>
        <v>1.5623954469171643E-2</v>
      </c>
      <c r="AL16" s="99">
        <f t="shared" si="23"/>
        <v>14974060.29183043</v>
      </c>
      <c r="AM16" s="99">
        <f>SUM(AL16:AL$24)/U16/U16</f>
        <v>1.3698391352555012E-2</v>
      </c>
      <c r="AN16" s="99">
        <f t="shared" si="24"/>
        <v>53479.910833879563</v>
      </c>
      <c r="AO16" s="100">
        <f>SUM(AN16:AN$24)/U16/U16</f>
        <v>8.4245671890712393E-4</v>
      </c>
      <c r="AP16" s="87">
        <f t="shared" si="5"/>
        <v>37.378401416003669</v>
      </c>
      <c r="AQ16" s="88">
        <f t="shared" si="6"/>
        <v>37.86838502180602</v>
      </c>
      <c r="AR16" s="88">
        <f t="shared" si="7"/>
        <v>35.969350060184865</v>
      </c>
      <c r="AS16" s="88">
        <f t="shared" si="8"/>
        <v>36.428147358433122</v>
      </c>
      <c r="AT16" s="88">
        <f t="shared" si="9"/>
        <v>1.3677553038415577</v>
      </c>
      <c r="AU16" s="101">
        <f t="shared" si="10"/>
        <v>1.481533715350132</v>
      </c>
    </row>
    <row r="17" spans="1:47" ht="14.45" customHeight="1" x14ac:dyDescent="0.15">
      <c r="A17" s="68"/>
      <c r="B17" s="86" t="s">
        <v>80</v>
      </c>
      <c r="C17" s="11">
        <v>34694</v>
      </c>
      <c r="D17" s="11">
        <v>118</v>
      </c>
      <c r="E17" s="11">
        <v>11714</v>
      </c>
      <c r="F17" s="12">
        <v>15.7</v>
      </c>
      <c r="G17" s="22" t="s">
        <v>79</v>
      </c>
      <c r="H17" s="3">
        <v>3982000</v>
      </c>
      <c r="I17" s="3">
        <v>12838</v>
      </c>
      <c r="J17" s="18">
        <v>50</v>
      </c>
      <c r="K17" s="3">
        <v>96754</v>
      </c>
      <c r="L17" s="4">
        <v>3148137</v>
      </c>
      <c r="M17" s="70"/>
      <c r="N17" s="70"/>
      <c r="O17" s="87">
        <f t="shared" si="11"/>
        <v>0.53543307086614178</v>
      </c>
      <c r="P17" s="88">
        <f t="shared" si="12"/>
        <v>1.0159221648336147</v>
      </c>
      <c r="Q17" s="89">
        <f t="shared" si="13"/>
        <v>3.4011644664783537E-3</v>
      </c>
      <c r="R17" s="90">
        <f t="shared" si="14"/>
        <v>3.3478592988818077E-3</v>
      </c>
      <c r="S17" s="91">
        <f t="shared" si="15"/>
        <v>1.3402765921120027E-3</v>
      </c>
      <c r="T17" s="92">
        <f t="shared" si="19"/>
        <v>1.6610127446846687E-2</v>
      </c>
      <c r="U17" s="93">
        <f t="shared" si="20"/>
        <v>96412.153049903427</v>
      </c>
      <c r="V17" s="93">
        <f t="shared" si="21"/>
        <v>478340.93568946037</v>
      </c>
      <c r="W17" s="94">
        <f>SUM(V17:V$24)</f>
        <v>3179552.066377121</v>
      </c>
      <c r="X17" s="95">
        <f t="shared" si="0"/>
        <v>477699.82653030683</v>
      </c>
      <c r="Y17" s="93">
        <f>SUM(X17:X$24)</f>
        <v>3041447.2564044334</v>
      </c>
      <c r="Z17" s="93">
        <f t="shared" si="1"/>
        <v>641.10915915353655</v>
      </c>
      <c r="AA17" s="94">
        <f>SUM(Z17:Z$24)</f>
        <v>138104.80997268768</v>
      </c>
      <c r="AB17" s="87">
        <f t="shared" si="2"/>
        <v>32.978747655716894</v>
      </c>
      <c r="AC17" s="88">
        <f t="shared" si="3"/>
        <v>31.54630573212243</v>
      </c>
      <c r="AD17" s="96">
        <f t="shared" si="16"/>
        <v>95.656469619318159</v>
      </c>
      <c r="AE17" s="88">
        <f t="shared" si="4"/>
        <v>1.4324419235944656</v>
      </c>
      <c r="AF17" s="97">
        <f t="shared" si="17"/>
        <v>4.3435303806818464</v>
      </c>
      <c r="AH17" s="98">
        <f t="shared" si="25"/>
        <v>2.2992683096097103E-6</v>
      </c>
      <c r="AI17" s="99">
        <f t="shared" si="18"/>
        <v>1.1426329612161852E-7</v>
      </c>
      <c r="AJ17" s="99">
        <f t="shared" si="22"/>
        <v>20292351.120733783</v>
      </c>
      <c r="AK17" s="99">
        <f>SUM(AJ17:AJ$24)/U17/U17</f>
        <v>1.4196207000595774E-2</v>
      </c>
      <c r="AL17" s="99">
        <f t="shared" si="23"/>
        <v>18449868.146815445</v>
      </c>
      <c r="AM17" s="99">
        <f>SUM(AL17:AL$24)/U17/U17</f>
        <v>1.2367743735569701E-2</v>
      </c>
      <c r="AN17" s="99">
        <f t="shared" si="24"/>
        <v>71265.446658856876</v>
      </c>
      <c r="AO17" s="100">
        <f>SUM(AN17:AN$24)/U17/U17</f>
        <v>8.5394061799165934E-4</v>
      </c>
      <c r="AP17" s="87">
        <f t="shared" si="5"/>
        <v>32.745217895700129</v>
      </c>
      <c r="AQ17" s="88">
        <f t="shared" si="6"/>
        <v>33.212277415733659</v>
      </c>
      <c r="AR17" s="88">
        <f t="shared" si="7"/>
        <v>31.328333430362402</v>
      </c>
      <c r="AS17" s="88">
        <f t="shared" si="8"/>
        <v>31.764278033882459</v>
      </c>
      <c r="AT17" s="88">
        <f t="shared" si="9"/>
        <v>1.3751662893502536</v>
      </c>
      <c r="AU17" s="101">
        <f t="shared" si="10"/>
        <v>1.4897175578386777</v>
      </c>
    </row>
    <row r="18" spans="1:47" ht="14.45" customHeight="1" x14ac:dyDescent="0.15">
      <c r="A18" s="68"/>
      <c r="B18" s="86" t="s">
        <v>82</v>
      </c>
      <c r="C18" s="11">
        <v>36116</v>
      </c>
      <c r="D18" s="11">
        <v>187</v>
      </c>
      <c r="E18" s="11">
        <v>12005</v>
      </c>
      <c r="F18" s="12">
        <v>31.4</v>
      </c>
      <c r="G18" s="22" t="s">
        <v>81</v>
      </c>
      <c r="H18" s="3">
        <v>3749854</v>
      </c>
      <c r="I18" s="3">
        <v>19460</v>
      </c>
      <c r="J18" s="18">
        <v>55</v>
      </c>
      <c r="K18" s="3">
        <v>95230</v>
      </c>
      <c r="L18" s="4">
        <v>2667907</v>
      </c>
      <c r="M18" s="70"/>
      <c r="N18" s="70"/>
      <c r="O18" s="87">
        <f t="shared" si="11"/>
        <v>0.53868552412645587</v>
      </c>
      <c r="P18" s="88">
        <f t="shared" si="12"/>
        <v>1.0158990420753615</v>
      </c>
      <c r="Q18" s="89">
        <f t="shared" si="13"/>
        <v>5.1777605493410119E-3</v>
      </c>
      <c r="R18" s="90">
        <f t="shared" si="14"/>
        <v>5.0967274649294479E-3</v>
      </c>
      <c r="S18" s="91">
        <f t="shared" si="15"/>
        <v>2.6155768429820905E-3</v>
      </c>
      <c r="T18" s="92">
        <f t="shared" si="19"/>
        <v>2.518753341737507E-2</v>
      </c>
      <c r="U18" s="93">
        <f t="shared" si="20"/>
        <v>94810.734900319643</v>
      </c>
      <c r="V18" s="93">
        <f t="shared" si="21"/>
        <v>468545.46766721155</v>
      </c>
      <c r="W18" s="94">
        <f>SUM(V18:V$24)</f>
        <v>2701211.130687661</v>
      </c>
      <c r="X18" s="95">
        <f t="shared" si="0"/>
        <v>467319.95099209697</v>
      </c>
      <c r="Y18" s="93">
        <f>SUM(X18:X$24)</f>
        <v>2563747.4298741268</v>
      </c>
      <c r="Z18" s="93">
        <f t="shared" si="1"/>
        <v>1225.5166751145723</v>
      </c>
      <c r="AA18" s="94">
        <f>SUM(Z18:Z$24)</f>
        <v>137463.70081353415</v>
      </c>
      <c r="AB18" s="87">
        <f t="shared" si="2"/>
        <v>28.49056210277887</v>
      </c>
      <c r="AC18" s="88">
        <f t="shared" si="3"/>
        <v>27.040687244641148</v>
      </c>
      <c r="AD18" s="96">
        <f t="shared" si="16"/>
        <v>94.911034563279799</v>
      </c>
      <c r="AE18" s="88">
        <f t="shared" si="4"/>
        <v>1.4498748581377223</v>
      </c>
      <c r="AF18" s="97">
        <f t="shared" si="17"/>
        <v>5.0889654367202057</v>
      </c>
      <c r="AH18" s="98">
        <f t="shared" si="25"/>
        <v>3.3071260440630384E-6</v>
      </c>
      <c r="AI18" s="99">
        <f t="shared" si="18"/>
        <v>2.1730409002586808E-7</v>
      </c>
      <c r="AJ18" s="99">
        <f t="shared" si="22"/>
        <v>20819320.906150457</v>
      </c>
      <c r="AK18" s="99">
        <f>SUM(AJ18:AJ$24)/U18/U18</f>
        <v>1.2422378544135897E-2</v>
      </c>
      <c r="AL18" s="99">
        <f t="shared" si="23"/>
        <v>18603309.460023232</v>
      </c>
      <c r="AM18" s="99">
        <f>SUM(AL18:AL$24)/U18/U18</f>
        <v>1.0736594767285215E-2</v>
      </c>
      <c r="AN18" s="99">
        <f t="shared" si="24"/>
        <v>112831.75319161583</v>
      </c>
      <c r="AO18" s="100">
        <f>SUM(AN18:AN$24)/U18/U18</f>
        <v>8.7510351889440012E-4</v>
      </c>
      <c r="AP18" s="87">
        <f t="shared" si="5"/>
        <v>28.272108882580238</v>
      </c>
      <c r="AQ18" s="88">
        <f t="shared" si="6"/>
        <v>28.709015322977503</v>
      </c>
      <c r="AR18" s="88">
        <f t="shared" si="7"/>
        <v>26.837596864617861</v>
      </c>
      <c r="AS18" s="88">
        <f t="shared" si="8"/>
        <v>27.243777624664435</v>
      </c>
      <c r="AT18" s="88">
        <f t="shared" si="9"/>
        <v>1.3918938467789617</v>
      </c>
      <c r="AU18" s="101">
        <f t="shared" si="10"/>
        <v>1.507855869496483</v>
      </c>
    </row>
    <row r="19" spans="1:47" ht="14.45" customHeight="1" x14ac:dyDescent="0.15">
      <c r="A19" s="68"/>
      <c r="B19" s="86" t="s">
        <v>84</v>
      </c>
      <c r="C19" s="11">
        <v>40731</v>
      </c>
      <c r="D19" s="11">
        <v>340</v>
      </c>
      <c r="E19" s="11">
        <v>13603</v>
      </c>
      <c r="F19" s="12">
        <v>94.2</v>
      </c>
      <c r="G19" s="22" t="s">
        <v>83</v>
      </c>
      <c r="H19" s="3">
        <v>4181397</v>
      </c>
      <c r="I19" s="3">
        <v>36141</v>
      </c>
      <c r="J19" s="18">
        <v>60</v>
      </c>
      <c r="K19" s="3">
        <v>92826</v>
      </c>
      <c r="L19" s="4">
        <v>2197302</v>
      </c>
      <c r="M19" s="70"/>
      <c r="N19" s="70"/>
      <c r="O19" s="87">
        <f t="shared" si="11"/>
        <v>0.53726956986374563</v>
      </c>
      <c r="P19" s="88">
        <f t="shared" si="12"/>
        <v>1.051764992985494</v>
      </c>
      <c r="Q19" s="89">
        <f t="shared" si="13"/>
        <v>8.3474503449461092E-3</v>
      </c>
      <c r="R19" s="90">
        <f t="shared" si="14"/>
        <v>7.9366116961655121E-3</v>
      </c>
      <c r="S19" s="91">
        <f t="shared" si="15"/>
        <v>6.9249430272733956E-3</v>
      </c>
      <c r="T19" s="92">
        <f t="shared" si="19"/>
        <v>3.8967515194890626E-2</v>
      </c>
      <c r="U19" s="93">
        <f t="shared" si="20"/>
        <v>92422.686346691946</v>
      </c>
      <c r="V19" s="93">
        <f t="shared" si="21"/>
        <v>453780.85415308218</v>
      </c>
      <c r="W19" s="94">
        <f>SUM(V19:V$24)</f>
        <v>2232665.6630204492</v>
      </c>
      <c r="X19" s="95">
        <f t="shared" si="0"/>
        <v>450638.4475912046</v>
      </c>
      <c r="Y19" s="93">
        <f>SUM(X19:X$24)</f>
        <v>2096427.4788820297</v>
      </c>
      <c r="Z19" s="93">
        <f t="shared" si="1"/>
        <v>3142.4065618775521</v>
      </c>
      <c r="AA19" s="94">
        <f>SUM(Z19:Z$24)</f>
        <v>136238.18413841957</v>
      </c>
      <c r="AB19" s="87">
        <f t="shared" si="2"/>
        <v>24.157117167589906</v>
      </c>
      <c r="AC19" s="88">
        <f t="shared" si="3"/>
        <v>22.683039865536937</v>
      </c>
      <c r="AD19" s="96">
        <f t="shared" si="16"/>
        <v>93.897958552642834</v>
      </c>
      <c r="AE19" s="88">
        <f t="shared" si="4"/>
        <v>1.4740773020529705</v>
      </c>
      <c r="AF19" s="97">
        <f t="shared" si="17"/>
        <v>6.1020414473571698</v>
      </c>
      <c r="AH19" s="98">
        <f t="shared" si="25"/>
        <v>4.292048074112665E-6</v>
      </c>
      <c r="AI19" s="99">
        <f t="shared" si="18"/>
        <v>5.0554937817705015E-7</v>
      </c>
      <c r="AJ19" s="99">
        <f t="shared" si="22"/>
        <v>18299567.633656081</v>
      </c>
      <c r="AK19" s="99">
        <f>SUM(AJ19:AJ$24)/U19/U19</f>
        <v>1.0635316963228253E-2</v>
      </c>
      <c r="AL19" s="99">
        <f t="shared" si="23"/>
        <v>16006754.881688911</v>
      </c>
      <c r="AM19" s="99">
        <f>SUM(AL19:AL$24)/U19/U19</f>
        <v>9.1207188152741519E-3</v>
      </c>
      <c r="AN19" s="99">
        <f t="shared" si="24"/>
        <v>188193.26959456346</v>
      </c>
      <c r="AO19" s="100">
        <f>SUM(AN19:AN$24)/U19/U19</f>
        <v>9.0770106681052273E-4</v>
      </c>
      <c r="AP19" s="87">
        <f t="shared" si="5"/>
        <v>23.954986928273922</v>
      </c>
      <c r="AQ19" s="88">
        <f t="shared" si="6"/>
        <v>24.35924740690589</v>
      </c>
      <c r="AR19" s="88">
        <f t="shared" si="7"/>
        <v>22.495855054719506</v>
      </c>
      <c r="AS19" s="88">
        <f t="shared" si="8"/>
        <v>22.870224676354368</v>
      </c>
      <c r="AT19" s="88">
        <f t="shared" si="9"/>
        <v>1.4150262697312634</v>
      </c>
      <c r="AU19" s="101">
        <f t="shared" si="10"/>
        <v>1.5331283343746775</v>
      </c>
    </row>
    <row r="20" spans="1:47" ht="14.45" customHeight="1" x14ac:dyDescent="0.15">
      <c r="A20" s="68"/>
      <c r="B20" s="86" t="s">
        <v>86</v>
      </c>
      <c r="C20" s="11">
        <v>42796</v>
      </c>
      <c r="D20" s="11">
        <v>555</v>
      </c>
      <c r="E20" s="11">
        <v>14220</v>
      </c>
      <c r="F20" s="12">
        <v>196</v>
      </c>
      <c r="G20" s="22" t="s">
        <v>85</v>
      </c>
      <c r="H20" s="3">
        <v>4699236</v>
      </c>
      <c r="I20" s="3">
        <v>61424</v>
      </c>
      <c r="J20" s="18">
        <v>65</v>
      </c>
      <c r="K20" s="3">
        <v>89083</v>
      </c>
      <c r="L20" s="4">
        <v>1741832</v>
      </c>
      <c r="M20" s="70"/>
      <c r="N20" s="70"/>
      <c r="O20" s="87">
        <f t="shared" si="11"/>
        <v>0.53169541732009062</v>
      </c>
      <c r="P20" s="88">
        <f t="shared" si="12"/>
        <v>0.98386438054770797</v>
      </c>
      <c r="Q20" s="89">
        <f t="shared" si="13"/>
        <v>1.2968501729133565E-2</v>
      </c>
      <c r="R20" s="90">
        <f t="shared" si="14"/>
        <v>1.3181188368577916E-2</v>
      </c>
      <c r="S20" s="91">
        <f t="shared" si="15"/>
        <v>1.3783403656821378E-2</v>
      </c>
      <c r="T20" s="92">
        <f t="shared" si="19"/>
        <v>6.393271891612029E-2</v>
      </c>
      <c r="U20" s="93">
        <f t="shared" si="20"/>
        <v>88821.20391212462</v>
      </c>
      <c r="V20" s="93">
        <f t="shared" si="21"/>
        <v>430809.49188482872</v>
      </c>
      <c r="W20" s="94">
        <f>SUM(V20:V$24)</f>
        <v>1778884.808867367</v>
      </c>
      <c r="X20" s="95">
        <f t="shared" si="0"/>
        <v>424871.47075898998</v>
      </c>
      <c r="Y20" s="93">
        <f>SUM(X20:X$24)</f>
        <v>1645789.031290825</v>
      </c>
      <c r="Z20" s="93">
        <f t="shared" si="1"/>
        <v>5938.021125838708</v>
      </c>
      <c r="AA20" s="94">
        <f>SUM(Z20:Z$24)</f>
        <v>133095.77757654205</v>
      </c>
      <c r="AB20" s="87">
        <f t="shared" si="2"/>
        <v>20.027704315146519</v>
      </c>
      <c r="AC20" s="88">
        <f t="shared" si="3"/>
        <v>18.529235799585521</v>
      </c>
      <c r="AD20" s="96">
        <f t="shared" si="16"/>
        <v>92.518021576603076</v>
      </c>
      <c r="AE20" s="88">
        <f t="shared" si="4"/>
        <v>1.4984685155609976</v>
      </c>
      <c r="AF20" s="97">
        <f t="shared" si="17"/>
        <v>7.4819784233969262</v>
      </c>
      <c r="AH20" s="98">
        <f t="shared" si="25"/>
        <v>6.8938278002450949E-6</v>
      </c>
      <c r="AI20" s="99">
        <f t="shared" si="18"/>
        <v>9.5593681015854439E-7</v>
      </c>
      <c r="AJ20" s="99">
        <f t="shared" si="22"/>
        <v>18725809.663530741</v>
      </c>
      <c r="AK20" s="99">
        <f>SUM(AJ20:AJ$24)/U20/U20</f>
        <v>9.1957044928991788E-3</v>
      </c>
      <c r="AL20" s="99">
        <f t="shared" si="23"/>
        <v>15883871.17064527</v>
      </c>
      <c r="AM20" s="99">
        <f>SUM(AL20:AL$24)/U20/U20</f>
        <v>7.8464162360588705E-3</v>
      </c>
      <c r="AN20" s="99">
        <f t="shared" si="24"/>
        <v>310057.68687964941</v>
      </c>
      <c r="AO20" s="100">
        <f>SUM(AN20:AN$24)/U20/U20</f>
        <v>9.5894901002931176E-4</v>
      </c>
      <c r="AP20" s="87">
        <f t="shared" si="5"/>
        <v>19.839751612638889</v>
      </c>
      <c r="AQ20" s="88">
        <f t="shared" si="6"/>
        <v>20.215657017654149</v>
      </c>
      <c r="AR20" s="88">
        <f t="shared" si="7"/>
        <v>18.355619001399276</v>
      </c>
      <c r="AS20" s="88">
        <f t="shared" si="8"/>
        <v>18.702852597771766</v>
      </c>
      <c r="AT20" s="88">
        <f t="shared" si="9"/>
        <v>1.4377733879400048</v>
      </c>
      <c r="AU20" s="101">
        <f t="shared" si="10"/>
        <v>1.5591636431819904</v>
      </c>
    </row>
    <row r="21" spans="1:47" ht="14.45" customHeight="1" x14ac:dyDescent="0.15">
      <c r="A21" s="68"/>
      <c r="B21" s="86" t="s">
        <v>88</v>
      </c>
      <c r="C21" s="11">
        <v>29412</v>
      </c>
      <c r="D21" s="11">
        <v>577</v>
      </c>
      <c r="E21" s="11">
        <v>9976</v>
      </c>
      <c r="F21" s="12">
        <v>317</v>
      </c>
      <c r="G21" s="22" t="s">
        <v>87</v>
      </c>
      <c r="H21" s="3">
        <v>3608735</v>
      </c>
      <c r="I21" s="3">
        <v>76916</v>
      </c>
      <c r="J21" s="18">
        <v>70</v>
      </c>
      <c r="K21" s="3">
        <v>83344</v>
      </c>
      <c r="L21" s="4">
        <v>1309855</v>
      </c>
      <c r="M21" s="70"/>
      <c r="N21" s="70"/>
      <c r="O21" s="87">
        <f t="shared" si="11"/>
        <v>0.5290487804878049</v>
      </c>
      <c r="P21" s="88">
        <f t="shared" si="12"/>
        <v>1.0329700518325673</v>
      </c>
      <c r="Q21" s="89">
        <f t="shared" si="13"/>
        <v>1.9617843057255543E-2</v>
      </c>
      <c r="R21" s="90">
        <f t="shared" si="14"/>
        <v>1.8991686179528632E-2</v>
      </c>
      <c r="S21" s="91">
        <f t="shared" si="15"/>
        <v>3.1776263031275058E-2</v>
      </c>
      <c r="T21" s="92">
        <f t="shared" si="19"/>
        <v>9.0893597516716454E-2</v>
      </c>
      <c r="U21" s="93">
        <f t="shared" si="20"/>
        <v>83142.622848619358</v>
      </c>
      <c r="V21" s="93">
        <f t="shared" si="21"/>
        <v>397917.91135599557</v>
      </c>
      <c r="W21" s="94">
        <f>SUM(V21:V$24)</f>
        <v>1348075.3169825384</v>
      </c>
      <c r="X21" s="95">
        <f t="shared" si="0"/>
        <v>385273.56713989191</v>
      </c>
      <c r="Y21" s="93">
        <f>SUM(X21:X$24)</f>
        <v>1220917.5605318351</v>
      </c>
      <c r="Z21" s="93">
        <f t="shared" si="1"/>
        <v>12644.344216103707</v>
      </c>
      <c r="AA21" s="94">
        <f>SUM(Z21:Z$24)</f>
        <v>127157.75645070334</v>
      </c>
      <c r="AB21" s="87">
        <f t="shared" si="2"/>
        <v>16.214009984229456</v>
      </c>
      <c r="AC21" s="88">
        <f t="shared" si="3"/>
        <v>14.684616851152288</v>
      </c>
      <c r="AD21" s="96">
        <f t="shared" si="16"/>
        <v>90.567459039653173</v>
      </c>
      <c r="AE21" s="88">
        <f t="shared" si="4"/>
        <v>1.5293931330771686</v>
      </c>
      <c r="AF21" s="97">
        <f t="shared" si="17"/>
        <v>9.4325409603468326</v>
      </c>
      <c r="AH21" s="98">
        <f t="shared" si="25"/>
        <v>1.301683767220337E-5</v>
      </c>
      <c r="AI21" s="99">
        <f t="shared" si="18"/>
        <v>3.0840549457740858E-6</v>
      </c>
      <c r="AJ21" s="99">
        <f t="shared" si="22"/>
        <v>20044914.537151989</v>
      </c>
      <c r="AK21" s="99">
        <f>SUM(AJ21:AJ$24)/U21/U21</f>
        <v>7.7858192950031359E-3</v>
      </c>
      <c r="AL21" s="99">
        <f t="shared" si="23"/>
        <v>16490331.495985268</v>
      </c>
      <c r="AM21" s="99">
        <f>SUM(AL21:AL$24)/U21/U21</f>
        <v>6.6570447654206678E-3</v>
      </c>
      <c r="AN21" s="99">
        <f t="shared" si="24"/>
        <v>715762.518079823</v>
      </c>
      <c r="AO21" s="100">
        <f>SUM(AN21:AN$24)/U21/U21</f>
        <v>1.0495599877834785E-3</v>
      </c>
      <c r="AP21" s="87">
        <f t="shared" si="5"/>
        <v>16.041064896401892</v>
      </c>
      <c r="AQ21" s="88">
        <f t="shared" si="6"/>
        <v>16.38695507205702</v>
      </c>
      <c r="AR21" s="88">
        <f t="shared" si="7"/>
        <v>14.524699049857873</v>
      </c>
      <c r="AS21" s="88">
        <f t="shared" si="8"/>
        <v>14.844534652446704</v>
      </c>
      <c r="AT21" s="88">
        <f t="shared" si="9"/>
        <v>1.465895183117591</v>
      </c>
      <c r="AU21" s="101">
        <f t="shared" si="10"/>
        <v>1.5928910830367462</v>
      </c>
    </row>
    <row r="22" spans="1:47" ht="14.45" customHeight="1" x14ac:dyDescent="0.15">
      <c r="A22" s="68"/>
      <c r="B22" s="86" t="s">
        <v>12</v>
      </c>
      <c r="C22" s="11">
        <v>23784</v>
      </c>
      <c r="D22" s="11">
        <v>737</v>
      </c>
      <c r="E22" s="11">
        <v>7820</v>
      </c>
      <c r="F22" s="12">
        <v>427</v>
      </c>
      <c r="G22" s="22" t="s">
        <v>89</v>
      </c>
      <c r="H22" s="3">
        <v>2806665</v>
      </c>
      <c r="I22" s="3">
        <v>96964</v>
      </c>
      <c r="J22" s="18">
        <v>75</v>
      </c>
      <c r="K22" s="3">
        <v>75144</v>
      </c>
      <c r="L22" s="4">
        <v>912444</v>
      </c>
      <c r="M22" s="70"/>
      <c r="N22" s="70"/>
      <c r="O22" s="87">
        <f t="shared" si="11"/>
        <v>0.53289495869162029</v>
      </c>
      <c r="P22" s="88">
        <f t="shared" si="12"/>
        <v>1.0135874751634408</v>
      </c>
      <c r="Q22" s="89">
        <f t="shared" si="13"/>
        <v>3.0987218298015474E-2</v>
      </c>
      <c r="R22" s="90">
        <f t="shared" si="14"/>
        <v>3.0571824393369491E-2</v>
      </c>
      <c r="S22" s="91">
        <f t="shared" si="15"/>
        <v>5.4603580562659848E-2</v>
      </c>
      <c r="T22" s="92">
        <f t="shared" si="19"/>
        <v>0.14267214978096435</v>
      </c>
      <c r="U22" s="93">
        <f t="shared" si="20"/>
        <v>75585.490750932804</v>
      </c>
      <c r="V22" s="93">
        <f t="shared" si="21"/>
        <v>352741.27964779345</v>
      </c>
      <c r="W22" s="94">
        <f>SUM(V22:V$24)</f>
        <v>950157.40562654275</v>
      </c>
      <c r="X22" s="95">
        <f t="shared" si="0"/>
        <v>333480.3427667694</v>
      </c>
      <c r="Y22" s="93">
        <f>SUM(X22:X$24)</f>
        <v>835643.99339194316</v>
      </c>
      <c r="Z22" s="93">
        <f t="shared" si="1"/>
        <v>19260.936881024016</v>
      </c>
      <c r="AA22" s="94">
        <f>SUM(Z22:Z$24)</f>
        <v>114513.41223459963</v>
      </c>
      <c r="AB22" s="87">
        <f t="shared" si="2"/>
        <v>12.570632223021146</v>
      </c>
      <c r="AC22" s="88">
        <f t="shared" si="3"/>
        <v>11.055613783676208</v>
      </c>
      <c r="AD22" s="96">
        <f t="shared" si="16"/>
        <v>87.947953512072218</v>
      </c>
      <c r="AE22" s="88">
        <f t="shared" si="4"/>
        <v>1.5150184393449402</v>
      </c>
      <c r="AF22" s="97">
        <f t="shared" si="17"/>
        <v>12.052046487927798</v>
      </c>
      <c r="AH22" s="98">
        <f t="shared" si="25"/>
        <v>2.3678699965203081E-5</v>
      </c>
      <c r="AI22" s="99">
        <f t="shared" si="18"/>
        <v>6.6012825514574119E-6</v>
      </c>
      <c r="AJ22" s="99">
        <f t="shared" si="22"/>
        <v>18061396.053804677</v>
      </c>
      <c r="AK22" s="99">
        <f>SUM(AJ22:AJ$24)/U22/U22</f>
        <v>5.9119729505807831E-3</v>
      </c>
      <c r="AL22" s="99">
        <f t="shared" si="23"/>
        <v>14233995.267273413</v>
      </c>
      <c r="AM22" s="99">
        <f>SUM(AL22:AL$24)/U22/U22</f>
        <v>5.1683762254223194E-3</v>
      </c>
      <c r="AN22" s="99">
        <f t="shared" si="24"/>
        <v>1166583.648187039</v>
      </c>
      <c r="AO22" s="100">
        <f>SUM(AN22:AN$24)/U22/U22</f>
        <v>1.1446413180613078E-3</v>
      </c>
      <c r="AP22" s="87">
        <f t="shared" si="5"/>
        <v>12.41992908673344</v>
      </c>
      <c r="AQ22" s="88">
        <f t="shared" si="6"/>
        <v>12.721335359308853</v>
      </c>
      <c r="AR22" s="88">
        <f t="shared" si="7"/>
        <v>10.914706601078647</v>
      </c>
      <c r="AS22" s="88">
        <f t="shared" si="8"/>
        <v>11.196520966273768</v>
      </c>
      <c r="AT22" s="88">
        <f t="shared" si="9"/>
        <v>1.4487066448626287</v>
      </c>
      <c r="AU22" s="101">
        <f t="shared" si="10"/>
        <v>1.5813302338272517</v>
      </c>
    </row>
    <row r="23" spans="1:47" ht="14.45" customHeight="1" x14ac:dyDescent="0.15">
      <c r="A23" s="68"/>
      <c r="B23" s="86" t="s">
        <v>13</v>
      </c>
      <c r="C23" s="11">
        <v>17743</v>
      </c>
      <c r="D23" s="11">
        <v>1066</v>
      </c>
      <c r="E23" s="11">
        <v>5935</v>
      </c>
      <c r="F23" s="12">
        <v>577</v>
      </c>
      <c r="G23" s="22" t="s">
        <v>90</v>
      </c>
      <c r="H23" s="3">
        <v>2009820</v>
      </c>
      <c r="I23" s="3">
        <v>126762</v>
      </c>
      <c r="J23" s="18">
        <v>80</v>
      </c>
      <c r="K23" s="3">
        <v>63282</v>
      </c>
      <c r="L23" s="4">
        <v>564428</v>
      </c>
      <c r="M23" s="70"/>
      <c r="N23" s="70"/>
      <c r="O23" s="87">
        <f>IF(K23&lt;0.5,0.5,((L23-L24)-5*K24)/5/(K23-K24))</f>
        <v>0.5270425643110157</v>
      </c>
      <c r="P23" s="88">
        <f t="shared" si="12"/>
        <v>1.0096904869525449</v>
      </c>
      <c r="Q23" s="89">
        <f t="shared" si="13"/>
        <v>6.0080031561742658E-2</v>
      </c>
      <c r="R23" s="90">
        <f t="shared" si="14"/>
        <v>5.9503414499899508E-2</v>
      </c>
      <c r="S23" s="91">
        <f t="shared" si="15"/>
        <v>9.7219882055602364E-2</v>
      </c>
      <c r="T23" s="92">
        <f>5*R23/(1+5*(1-O23)*R23)</f>
        <v>0.26081678348019077</v>
      </c>
      <c r="U23" s="93">
        <f t="shared" si="20"/>
        <v>64801.546293248022</v>
      </c>
      <c r="V23" s="93">
        <f>5*U23*((1-T23)+O23*T23)</f>
        <v>284039.6809291704</v>
      </c>
      <c r="W23" s="94">
        <f>SUM(V23:V$24)</f>
        <v>597416.12597874925</v>
      </c>
      <c r="X23" s="95">
        <f t="shared" si="0"/>
        <v>256425.37665012552</v>
      </c>
      <c r="Y23" s="93">
        <f>SUM(X23:X$24)</f>
        <v>502163.6506251737</v>
      </c>
      <c r="Z23" s="93">
        <f t="shared" si="1"/>
        <v>27614.304279044874</v>
      </c>
      <c r="AA23" s="94">
        <f>SUM(Z23:Z$24)</f>
        <v>95252.475353575603</v>
      </c>
      <c r="AB23" s="87">
        <f t="shared" si="2"/>
        <v>9.2191646673869077</v>
      </c>
      <c r="AC23" s="88">
        <f t="shared" si="3"/>
        <v>7.7492541358923788</v>
      </c>
      <c r="AD23" s="96">
        <f t="shared" si="16"/>
        <v>84.055924972309199</v>
      </c>
      <c r="AE23" s="88">
        <f t="shared" si="4"/>
        <v>1.4699105314945302</v>
      </c>
      <c r="AF23" s="97">
        <f t="shared" si="17"/>
        <v>15.944075027690808</v>
      </c>
      <c r="AH23" s="98">
        <f>IF(D23=0,0,T23*T23*(1-T23)/D23)</f>
        <v>4.7170009329049934E-5</v>
      </c>
      <c r="AI23" s="99">
        <f t="shared" si="18"/>
        <v>1.4788235314018049E-5</v>
      </c>
      <c r="AJ23" s="99">
        <f t="shared" si="22"/>
        <v>15714689.236456851</v>
      </c>
      <c r="AK23" s="99">
        <f>SUM(AJ23:AJ$24)/U23/U23</f>
        <v>3.7422694897361452E-3</v>
      </c>
      <c r="AL23" s="99">
        <f t="shared" si="23"/>
        <v>11647979.497165691</v>
      </c>
      <c r="AM23" s="99">
        <f>SUM(AL23:AL$24)/U23/U23</f>
        <v>3.6420392081925271E-3</v>
      </c>
      <c r="AN23" s="99">
        <f t="shared" si="24"/>
        <v>1727123.9924863991</v>
      </c>
      <c r="AO23" s="100">
        <f>SUM(AN23:AN$24)/U23/U23</f>
        <v>1.2795034743574862E-3</v>
      </c>
      <c r="AP23" s="87">
        <f t="shared" si="5"/>
        <v>9.0992634477443595</v>
      </c>
      <c r="AQ23" s="88">
        <f t="shared" si="6"/>
        <v>9.3390658870294558</v>
      </c>
      <c r="AR23" s="88">
        <f t="shared" si="7"/>
        <v>7.6309694884431325</v>
      </c>
      <c r="AS23" s="88">
        <f t="shared" si="8"/>
        <v>7.867538783341625</v>
      </c>
      <c r="AT23" s="88">
        <f t="shared" si="9"/>
        <v>1.3998010417867044</v>
      </c>
      <c r="AU23" s="101">
        <f t="shared" si="10"/>
        <v>1.540020021202356</v>
      </c>
    </row>
    <row r="24" spans="1:47" ht="14.45" customHeight="1" x14ac:dyDescent="0.15">
      <c r="A24" s="44"/>
      <c r="B24" s="102" t="s">
        <v>14</v>
      </c>
      <c r="C24" s="13">
        <v>13720</v>
      </c>
      <c r="D24" s="13">
        <v>1866</v>
      </c>
      <c r="E24" s="13">
        <v>4559</v>
      </c>
      <c r="F24" s="14">
        <v>984</v>
      </c>
      <c r="G24" s="23" t="s">
        <v>91</v>
      </c>
      <c r="H24" s="5">
        <v>1472880</v>
      </c>
      <c r="I24" s="5">
        <v>209063</v>
      </c>
      <c r="J24" s="19">
        <v>85</v>
      </c>
      <c r="K24" s="5">
        <v>46061</v>
      </c>
      <c r="L24" s="6">
        <v>288742</v>
      </c>
      <c r="M24" s="70"/>
      <c r="N24" s="70"/>
      <c r="O24" s="103">
        <v>1</v>
      </c>
      <c r="P24" s="104">
        <f>IF(H24&lt;0.5,1,(I24/H24)/(K24/L24))</f>
        <v>0.88978772677593732</v>
      </c>
      <c r="Q24" s="105">
        <f t="shared" si="13"/>
        <v>0.13600583090379009</v>
      </c>
      <c r="R24" s="106">
        <f t="shared" si="14"/>
        <v>0.15285199695504287</v>
      </c>
      <c r="S24" s="107">
        <f t="shared" si="15"/>
        <v>0.21583680631717481</v>
      </c>
      <c r="T24" s="103">
        <v>1</v>
      </c>
      <c r="U24" s="108">
        <f>U23*(1-T23)</f>
        <v>47900.215424500391</v>
      </c>
      <c r="V24" s="108">
        <f>U24/R24</f>
        <v>313376.44504957891</v>
      </c>
      <c r="W24" s="109">
        <f>SUM(V24:V$24)</f>
        <v>313376.44504957891</v>
      </c>
      <c r="X24" s="103">
        <f t="shared" si="0"/>
        <v>245738.27397504816</v>
      </c>
      <c r="Y24" s="108">
        <f>SUM(X24:X$24)</f>
        <v>245738.27397504816</v>
      </c>
      <c r="Z24" s="108">
        <f t="shared" si="1"/>
        <v>67638.171074530735</v>
      </c>
      <c r="AA24" s="109">
        <f>SUM(Z24:Z$24)</f>
        <v>67638.171074530735</v>
      </c>
      <c r="AB24" s="110">
        <f t="shared" si="2"/>
        <v>6.5422763190599467</v>
      </c>
      <c r="AC24" s="104">
        <f t="shared" si="3"/>
        <v>5.1302122923095652</v>
      </c>
      <c r="AD24" s="111">
        <f t="shared" si="16"/>
        <v>78.416319368282515</v>
      </c>
      <c r="AE24" s="104">
        <f t="shared" si="4"/>
        <v>1.412064026750381</v>
      </c>
      <c r="AF24" s="112">
        <f t="shared" si="17"/>
        <v>21.583680631717481</v>
      </c>
      <c r="AH24" s="113">
        <f>0</f>
        <v>0</v>
      </c>
      <c r="AI24" s="114">
        <f t="shared" si="18"/>
        <v>3.7124650001311068E-5</v>
      </c>
      <c r="AJ24" s="114">
        <v>0</v>
      </c>
      <c r="AK24" s="114">
        <f>(1-R24)/R24/R24/D24</f>
        <v>1.943145933326507E-2</v>
      </c>
      <c r="AL24" s="114">
        <f>V24*V24*AI24</f>
        <v>3645818.6915297676</v>
      </c>
      <c r="AM24" s="114">
        <f>(1-S24)*(1-S24)*(1-R24)/R24/R24/D24+AI24/R24/R24</f>
        <v>1.3537622087877507E-2</v>
      </c>
      <c r="AN24" s="114">
        <f>V24*V24*AI24</f>
        <v>3645818.6915297676</v>
      </c>
      <c r="AO24" s="115">
        <f>S24*S24*(1-R24)/R24/R24/D24+AI24/R24/R24</f>
        <v>2.49421100376042E-3</v>
      </c>
      <c r="AP24" s="110">
        <f t="shared" si="5"/>
        <v>6.2690586509367616</v>
      </c>
      <c r="AQ24" s="104">
        <f t="shared" si="6"/>
        <v>6.8154939871831317</v>
      </c>
      <c r="AR24" s="104">
        <f t="shared" si="7"/>
        <v>4.9021637689361608</v>
      </c>
      <c r="AS24" s="104">
        <f t="shared" si="8"/>
        <v>5.3582608156829696</v>
      </c>
      <c r="AT24" s="104">
        <f t="shared" si="9"/>
        <v>1.3141775568372922</v>
      </c>
      <c r="AU24" s="116">
        <f t="shared" si="10"/>
        <v>1.5099504966634698</v>
      </c>
    </row>
    <row r="25" spans="1:47" ht="14.45" customHeight="1" x14ac:dyDescent="0.15">
      <c r="A25" s="68" t="s">
        <v>6</v>
      </c>
      <c r="B25" s="69" t="s">
        <v>59</v>
      </c>
      <c r="C25" s="9">
        <v>26950</v>
      </c>
      <c r="D25" s="9">
        <v>12</v>
      </c>
      <c r="E25" s="9">
        <v>8906</v>
      </c>
      <c r="F25" s="10">
        <v>0</v>
      </c>
      <c r="G25" s="21" t="s">
        <v>59</v>
      </c>
      <c r="H25" s="1">
        <v>2414909</v>
      </c>
      <c r="I25" s="1">
        <v>1219</v>
      </c>
      <c r="J25" s="17">
        <v>0</v>
      </c>
      <c r="K25" s="1">
        <v>100000</v>
      </c>
      <c r="L25" s="2">
        <v>8713724</v>
      </c>
      <c r="M25" s="70"/>
      <c r="N25" s="70"/>
      <c r="O25" s="117">
        <f t="shared" ref="O25:O40" si="26">IF(K25&lt;0.5,0.5,((L25-L26)-5*K26)/5/(K25-K26))</f>
        <v>0.16090225563909774</v>
      </c>
      <c r="P25" s="118">
        <f t="shared" ref="P25:P40" si="27">IF(H25&lt;0.5,1,(I25/H25)/((K25-K26)/(L25-L26)))</f>
        <v>0.94671852343370566</v>
      </c>
      <c r="Q25" s="73">
        <f t="shared" si="13"/>
        <v>4.4526901669758812E-4</v>
      </c>
      <c r="R25" s="119">
        <f t="shared" si="14"/>
        <v>4.7032883130100525E-4</v>
      </c>
      <c r="S25" s="120">
        <f t="shared" si="15"/>
        <v>0</v>
      </c>
      <c r="T25" s="121">
        <f>5*R25/(1+5*(1-O25)*R25)</f>
        <v>2.3470128914726621E-3</v>
      </c>
      <c r="U25" s="122">
        <v>100000</v>
      </c>
      <c r="V25" s="122">
        <f>5*U25*((1-T25)+O25*T25)</f>
        <v>499015.31338838965</v>
      </c>
      <c r="W25" s="123">
        <f>SUM(V25:V$42)</f>
        <v>8754972.3114540614</v>
      </c>
      <c r="X25" s="124">
        <f t="shared" si="0"/>
        <v>499015.31338838965</v>
      </c>
      <c r="Y25" s="122">
        <f>SUM(X25:X$42)</f>
        <v>8475149.7688854784</v>
      </c>
      <c r="Z25" s="122">
        <f t="shared" si="1"/>
        <v>0</v>
      </c>
      <c r="AA25" s="123">
        <f>SUM(Z25:Z$42)</f>
        <v>279822.54256858188</v>
      </c>
      <c r="AB25" s="117">
        <f t="shared" si="2"/>
        <v>87.549723114540612</v>
      </c>
      <c r="AC25" s="118">
        <f t="shared" si="3"/>
        <v>84.751497688854784</v>
      </c>
      <c r="AD25" s="80">
        <f t="shared" si="16"/>
        <v>96.803844345658376</v>
      </c>
      <c r="AE25" s="118">
        <f t="shared" si="4"/>
        <v>2.7982254256858186</v>
      </c>
      <c r="AF25" s="81">
        <f t="shared" si="17"/>
        <v>3.1961556543416161</v>
      </c>
      <c r="AH25" s="82">
        <f>IF(D25=0,0,T25*T25*(1-T25)/D25)</f>
        <v>4.5796175531501533E-7</v>
      </c>
      <c r="AI25" s="83">
        <f t="shared" si="18"/>
        <v>0</v>
      </c>
      <c r="AJ25" s="83">
        <f>U25*U25*((1-O25)*5+AB26)^2*AH25</f>
        <v>34622722.962602809</v>
      </c>
      <c r="AK25" s="83">
        <f>SUM(AJ25:AJ$42)/U25/U25</f>
        <v>1.8704543714663392E-2</v>
      </c>
      <c r="AL25" s="83">
        <f>U25*U25*((1-O25)*5*(1-S25)+AC26)^2*AH25+V25*V25*AI25</f>
        <v>32425032.28100653</v>
      </c>
      <c r="AM25" s="83">
        <f>SUM(AL25:AL$42)/U25/U25</f>
        <v>1.6067454468418115E-2</v>
      </c>
      <c r="AN25" s="83">
        <f>U25*U25*((1-O25)*5*S25+AE26)^2*AH25+V25*V25*AI25</f>
        <v>36027.621685067061</v>
      </c>
      <c r="AO25" s="84">
        <f>SUM(AN25:AN$42)/U25/U25</f>
        <v>1.3627416467602814E-3</v>
      </c>
      <c r="AP25" s="117">
        <f t="shared" si="5"/>
        <v>87.281664585233571</v>
      </c>
      <c r="AQ25" s="118">
        <f t="shared" si="6"/>
        <v>87.817781643847653</v>
      </c>
      <c r="AR25" s="118">
        <f t="shared" si="7"/>
        <v>84.503053061048348</v>
      </c>
      <c r="AS25" s="118">
        <f t="shared" si="8"/>
        <v>84.999942316661219</v>
      </c>
      <c r="AT25" s="118">
        <f t="shared" si="9"/>
        <v>2.725871377352679</v>
      </c>
      <c r="AU25" s="125">
        <f t="shared" si="10"/>
        <v>2.8705794740189581</v>
      </c>
    </row>
    <row r="26" spans="1:47" ht="14.45" customHeight="1" x14ac:dyDescent="0.15">
      <c r="A26" s="126"/>
      <c r="B26" s="86" t="s">
        <v>61</v>
      </c>
      <c r="C26" s="11">
        <v>27911</v>
      </c>
      <c r="D26" s="11">
        <v>2</v>
      </c>
      <c r="E26" s="11">
        <v>9336</v>
      </c>
      <c r="F26" s="12">
        <v>0</v>
      </c>
      <c r="G26" s="22" t="s">
        <v>61</v>
      </c>
      <c r="H26" s="3">
        <v>2569226</v>
      </c>
      <c r="I26" s="3">
        <v>199</v>
      </c>
      <c r="J26" s="18">
        <v>5</v>
      </c>
      <c r="K26" s="3">
        <v>99734</v>
      </c>
      <c r="L26" s="4">
        <v>8214840</v>
      </c>
      <c r="M26" s="70"/>
      <c r="N26" s="70"/>
      <c r="O26" s="87">
        <f t="shared" si="26"/>
        <v>0.45806451612903226</v>
      </c>
      <c r="P26" s="88">
        <f t="shared" si="27"/>
        <v>1.2457450032083215</v>
      </c>
      <c r="Q26" s="89">
        <f t="shared" si="13"/>
        <v>7.1656336211529503E-5</v>
      </c>
      <c r="R26" s="90">
        <f t="shared" si="14"/>
        <v>5.7520869862599538E-5</v>
      </c>
      <c r="S26" s="91">
        <f t="shared" si="15"/>
        <v>0</v>
      </c>
      <c r="T26" s="92">
        <f>5*R26/(1+5*(1-O26)*R26)</f>
        <v>2.8755952942142847E-4</v>
      </c>
      <c r="U26" s="93">
        <f>U25*(1-T25)</f>
        <v>99765.29871085273</v>
      </c>
      <c r="V26" s="93">
        <f>5*U26*((1-T26)+O26*T26)</f>
        <v>498748.75707563822</v>
      </c>
      <c r="W26" s="94">
        <f>SUM(V26:V$42)</f>
        <v>8255956.998065671</v>
      </c>
      <c r="X26" s="95">
        <f t="shared" si="0"/>
        <v>498748.75707563822</v>
      </c>
      <c r="Y26" s="93">
        <f>SUM(X26:X$42)</f>
        <v>7976134.4554970907</v>
      </c>
      <c r="Z26" s="93">
        <f t="shared" si="1"/>
        <v>0</v>
      </c>
      <c r="AA26" s="94">
        <f>SUM(Z26:Z$42)</f>
        <v>279822.54256858188</v>
      </c>
      <c r="AB26" s="87">
        <f t="shared" si="2"/>
        <v>82.753794202468185</v>
      </c>
      <c r="AC26" s="88">
        <f t="shared" si="3"/>
        <v>79.948985855433776</v>
      </c>
      <c r="AD26" s="96">
        <f t="shared" si="16"/>
        <v>96.610658914113273</v>
      </c>
      <c r="AE26" s="88">
        <f t="shared" si="4"/>
        <v>2.8048083470344189</v>
      </c>
      <c r="AF26" s="97">
        <f t="shared" si="17"/>
        <v>3.389341085886747</v>
      </c>
      <c r="AH26" s="98">
        <f>IF(D26=0,0,T26*T26*(1-T26)/D26)</f>
        <v>4.1333352262352736E-8</v>
      </c>
      <c r="AI26" s="99">
        <f t="shared" si="18"/>
        <v>0</v>
      </c>
      <c r="AJ26" s="99">
        <f>U26*U26*((1-O26)*5+AB27)^2*AH26</f>
        <v>2665059.9544390365</v>
      </c>
      <c r="AK26" s="99">
        <f>SUM(AJ26:AJ$42)/U26/U26</f>
        <v>1.531407170874873E-2</v>
      </c>
      <c r="AL26" s="99">
        <f>U26*U26*((1-O26)*5*(1-S26)+AC27)^2*AH26+V26*V26*AI26</f>
        <v>2482500.0871741967</v>
      </c>
      <c r="AM26" s="99">
        <f>SUM(AL26:AL$42)/U26/U26</f>
        <v>1.2885364494841418E-2</v>
      </c>
      <c r="AN26" s="99">
        <f>U26*U26*((1-O26)*5*S26+AE27)^2*AH26+V26*V26*AI26</f>
        <v>3238.2907040353261</v>
      </c>
      <c r="AO26" s="100">
        <f>SUM(AN26:AN$42)/U26/U26</f>
        <v>1.3655412483769968E-3</v>
      </c>
      <c r="AP26" s="87">
        <f t="shared" si="5"/>
        <v>82.511244129542348</v>
      </c>
      <c r="AQ26" s="88">
        <f t="shared" si="6"/>
        <v>82.996344275394023</v>
      </c>
      <c r="AR26" s="88">
        <f t="shared" si="7"/>
        <v>79.726498965385431</v>
      </c>
      <c r="AS26" s="88">
        <f t="shared" si="8"/>
        <v>80.17147274548212</v>
      </c>
      <c r="AT26" s="88">
        <f t="shared" si="9"/>
        <v>2.7323800151485811</v>
      </c>
      <c r="AU26" s="101">
        <f t="shared" si="10"/>
        <v>2.8772366789202568</v>
      </c>
    </row>
    <row r="27" spans="1:47" ht="14.45" customHeight="1" x14ac:dyDescent="0.15">
      <c r="A27" s="126"/>
      <c r="B27" s="86" t="s">
        <v>63</v>
      </c>
      <c r="C27" s="11">
        <v>28378</v>
      </c>
      <c r="D27" s="11">
        <v>2</v>
      </c>
      <c r="E27" s="11">
        <v>9444</v>
      </c>
      <c r="F27" s="12">
        <v>0</v>
      </c>
      <c r="G27" s="22" t="s">
        <v>63</v>
      </c>
      <c r="H27" s="3">
        <v>2718493</v>
      </c>
      <c r="I27" s="3">
        <v>203</v>
      </c>
      <c r="J27" s="18">
        <v>10</v>
      </c>
      <c r="K27" s="3">
        <v>99703</v>
      </c>
      <c r="L27" s="4">
        <v>7716254</v>
      </c>
      <c r="M27" s="70"/>
      <c r="N27" s="70"/>
      <c r="O27" s="87">
        <f t="shared" si="26"/>
        <v>0.52</v>
      </c>
      <c r="P27" s="88">
        <f t="shared" si="27"/>
        <v>1.0634199904138066</v>
      </c>
      <c r="Q27" s="89">
        <f t="shared" si="13"/>
        <v>7.0477130171259429E-5</v>
      </c>
      <c r="R27" s="90">
        <f t="shared" si="14"/>
        <v>6.6274031715197305E-5</v>
      </c>
      <c r="S27" s="91">
        <f t="shared" si="15"/>
        <v>0</v>
      </c>
      <c r="T27" s="92">
        <f t="shared" ref="T27:T40" si="28">5*R27/(1+5*(1-O27)*R27)</f>
        <v>3.3131745999074355E-4</v>
      </c>
      <c r="U27" s="93">
        <f t="shared" ref="U27:U41" si="29">U26*(1-T26)</f>
        <v>99736.610248502853</v>
      </c>
      <c r="V27" s="93">
        <f t="shared" ref="V27:V40" si="30">5*U27*((1-T27)+O27*T27)</f>
        <v>498603.74448961281</v>
      </c>
      <c r="W27" s="94">
        <f>SUM(V27:V$42)</f>
        <v>7757208.2409900352</v>
      </c>
      <c r="X27" s="95">
        <f t="shared" si="0"/>
        <v>498603.74448961281</v>
      </c>
      <c r="Y27" s="93">
        <f>SUM(X27:X$42)</f>
        <v>7477385.6984214531</v>
      </c>
      <c r="Z27" s="93">
        <f t="shared" si="1"/>
        <v>0</v>
      </c>
      <c r="AA27" s="94">
        <f>SUM(Z27:Z$42)</f>
        <v>279822.54256858188</v>
      </c>
      <c r="AB27" s="87">
        <f t="shared" si="2"/>
        <v>77.776938895980564</v>
      </c>
      <c r="AC27" s="88">
        <f t="shared" si="3"/>
        <v>74.971323767580088</v>
      </c>
      <c r="AD27" s="96">
        <f t="shared" si="16"/>
        <v>96.392741642670302</v>
      </c>
      <c r="AE27" s="88">
        <f t="shared" si="4"/>
        <v>2.8056151284004791</v>
      </c>
      <c r="AF27" s="97">
        <f t="shared" si="17"/>
        <v>3.6072583573297083</v>
      </c>
      <c r="AH27" s="98">
        <f t="shared" ref="AH27:AH40" si="31">IF(D27=0,0,T27*T27*(1-T27)/D27)</f>
        <v>5.4867445079954223E-8</v>
      </c>
      <c r="AI27" s="99">
        <f t="shared" si="18"/>
        <v>0</v>
      </c>
      <c r="AJ27" s="99">
        <f t="shared" ref="AJ27:AJ40" si="32">U27*U27*((1-O27)*5+AB28)^2*AH27</f>
        <v>3086604.9418381574</v>
      </c>
      <c r="AK27" s="99">
        <f>SUM(AJ27:AJ$42)/U27/U27</f>
        <v>1.5054967463163659E-2</v>
      </c>
      <c r="AL27" s="99">
        <f t="shared" ref="AL27:AL40" si="33">U27*U27*((1-O27)*5*(1-S27)+AC28)^2*AH27+V27*V27*AI27</f>
        <v>2860518.7876804597</v>
      </c>
      <c r="AM27" s="99">
        <f>SUM(AL27:AL$42)/U27/U27</f>
        <v>1.2643215387534767E-2</v>
      </c>
      <c r="AN27" s="99">
        <f t="shared" ref="AN27:AN40" si="34">U27*U27*((1-O27)*5*S27+AE28)^2*AH27+V27*V27*AI27</f>
        <v>4299.0051050148368</v>
      </c>
      <c r="AO27" s="100">
        <f>SUM(AN27:AN$42)/U27/U27</f>
        <v>1.3660013943573698E-3</v>
      </c>
      <c r="AP27" s="87">
        <f t="shared" si="5"/>
        <v>77.536449472083191</v>
      </c>
      <c r="AQ27" s="88">
        <f t="shared" si="6"/>
        <v>78.017428319877936</v>
      </c>
      <c r="AR27" s="88">
        <f t="shared" si="7"/>
        <v>74.750937342787736</v>
      </c>
      <c r="AS27" s="88">
        <f t="shared" si="8"/>
        <v>75.19171019237244</v>
      </c>
      <c r="AT27" s="88">
        <f t="shared" si="9"/>
        <v>2.7331745944670294</v>
      </c>
      <c r="AU27" s="101">
        <f t="shared" si="10"/>
        <v>2.8780556623339288</v>
      </c>
    </row>
    <row r="28" spans="1:47" ht="14.45" customHeight="1" x14ac:dyDescent="0.15">
      <c r="A28" s="126"/>
      <c r="B28" s="86" t="s">
        <v>65</v>
      </c>
      <c r="C28" s="11">
        <v>31183</v>
      </c>
      <c r="D28" s="11">
        <v>1</v>
      </c>
      <c r="E28" s="11">
        <v>10502</v>
      </c>
      <c r="F28" s="12">
        <v>0</v>
      </c>
      <c r="G28" s="22" t="s">
        <v>65</v>
      </c>
      <c r="H28" s="3">
        <v>2904186</v>
      </c>
      <c r="I28" s="3">
        <v>384</v>
      </c>
      <c r="J28" s="18">
        <v>15</v>
      </c>
      <c r="K28" s="3">
        <v>99668</v>
      </c>
      <c r="L28" s="4">
        <v>7217823</v>
      </c>
      <c r="M28" s="70"/>
      <c r="N28" s="70"/>
      <c r="O28" s="87">
        <f t="shared" si="26"/>
        <v>0.53898305084745768</v>
      </c>
      <c r="P28" s="88">
        <f t="shared" si="27"/>
        <v>1.1165084012513697</v>
      </c>
      <c r="Q28" s="89">
        <f t="shared" si="13"/>
        <v>3.2068755411602478E-5</v>
      </c>
      <c r="R28" s="90">
        <f t="shared" si="14"/>
        <v>2.8722359254673038E-5</v>
      </c>
      <c r="S28" s="91">
        <f t="shared" si="15"/>
        <v>0</v>
      </c>
      <c r="T28" s="92">
        <f t="shared" si="28"/>
        <v>1.4360228872882917E-4</v>
      </c>
      <c r="U28" s="93">
        <f t="shared" si="29"/>
        <v>99703.565768127242</v>
      </c>
      <c r="V28" s="93">
        <f t="shared" si="30"/>
        <v>498484.82542042492</v>
      </c>
      <c r="W28" s="94">
        <f>SUM(V28:V$42)</f>
        <v>7258604.4965004213</v>
      </c>
      <c r="X28" s="95">
        <f t="shared" si="0"/>
        <v>498484.82542042492</v>
      </c>
      <c r="Y28" s="93">
        <f>SUM(X28:X$42)</f>
        <v>6978781.9539318392</v>
      </c>
      <c r="Z28" s="93">
        <f t="shared" si="1"/>
        <v>0</v>
      </c>
      <c r="AA28" s="94">
        <f>SUM(Z28:Z$42)</f>
        <v>279822.54256858188</v>
      </c>
      <c r="AB28" s="87">
        <f t="shared" si="2"/>
        <v>72.801854583427726</v>
      </c>
      <c r="AC28" s="88">
        <f t="shared" si="3"/>
        <v>69.995309597671209</v>
      </c>
      <c r="AD28" s="96">
        <f t="shared" si="16"/>
        <v>96.144953996274452</v>
      </c>
      <c r="AE28" s="88">
        <f t="shared" si="4"/>
        <v>2.8065449857565095</v>
      </c>
      <c r="AF28" s="97">
        <f t="shared" si="17"/>
        <v>3.8550460037255401</v>
      </c>
      <c r="AH28" s="98">
        <f t="shared" si="31"/>
        <v>2.0618656016712407E-8</v>
      </c>
      <c r="AI28" s="99">
        <f t="shared" si="18"/>
        <v>0</v>
      </c>
      <c r="AJ28" s="99">
        <f t="shared" si="32"/>
        <v>1007693.5753220333</v>
      </c>
      <c r="AK28" s="99">
        <f>SUM(AJ28:AJ$42)/U28/U28</f>
        <v>1.47544497562284E-2</v>
      </c>
      <c r="AL28" s="99">
        <f t="shared" si="33"/>
        <v>928627.82530049363</v>
      </c>
      <c r="AM28" s="99">
        <f>SUM(AL28:AL$42)/U28/U28</f>
        <v>1.236384202802057E-2</v>
      </c>
      <c r="AN28" s="99">
        <f t="shared" si="34"/>
        <v>1614.9180566789389</v>
      </c>
      <c r="AO28" s="100">
        <f>SUM(AN28:AN$42)/U28/U28</f>
        <v>1.3664745439908568E-3</v>
      </c>
      <c r="AP28" s="87">
        <f t="shared" si="5"/>
        <v>72.563777507287398</v>
      </c>
      <c r="AQ28" s="88">
        <f t="shared" si="6"/>
        <v>73.039931659568055</v>
      </c>
      <c r="AR28" s="88">
        <f t="shared" si="7"/>
        <v>69.777371680972792</v>
      </c>
      <c r="AS28" s="88">
        <f t="shared" si="8"/>
        <v>70.213247514369627</v>
      </c>
      <c r="AT28" s="88">
        <f t="shared" si="9"/>
        <v>2.7340919070904151</v>
      </c>
      <c r="AU28" s="101">
        <f t="shared" si="10"/>
        <v>2.8789980644226039</v>
      </c>
    </row>
    <row r="29" spans="1:47" ht="14.45" customHeight="1" x14ac:dyDescent="0.15">
      <c r="A29" s="126"/>
      <c r="B29" s="86" t="s">
        <v>67</v>
      </c>
      <c r="C29" s="11">
        <v>27287</v>
      </c>
      <c r="D29" s="11">
        <v>7</v>
      </c>
      <c r="E29" s="11">
        <v>8973</v>
      </c>
      <c r="F29" s="12">
        <v>0</v>
      </c>
      <c r="G29" s="22" t="s">
        <v>67</v>
      </c>
      <c r="H29" s="3">
        <v>2868752</v>
      </c>
      <c r="I29" s="3">
        <v>586</v>
      </c>
      <c r="J29" s="18">
        <v>20</v>
      </c>
      <c r="K29" s="3">
        <v>99609</v>
      </c>
      <c r="L29" s="4">
        <v>6719619</v>
      </c>
      <c r="M29" s="70"/>
      <c r="N29" s="70"/>
      <c r="O29" s="87">
        <f t="shared" si="26"/>
        <v>0.54579439252336448</v>
      </c>
      <c r="P29" s="88">
        <f t="shared" si="27"/>
        <v>0.950336631451423</v>
      </c>
      <c r="Q29" s="89">
        <f t="shared" si="13"/>
        <v>2.5653241470297212E-4</v>
      </c>
      <c r="R29" s="90">
        <f t="shared" si="14"/>
        <v>2.6993846834166249E-4</v>
      </c>
      <c r="S29" s="91">
        <f t="shared" si="15"/>
        <v>0</v>
      </c>
      <c r="T29" s="92">
        <f t="shared" si="28"/>
        <v>1.3488654361683992E-3</v>
      </c>
      <c r="U29" s="93">
        <f t="shared" si="29"/>
        <v>99689.248107888518</v>
      </c>
      <c r="V29" s="93">
        <f t="shared" si="30"/>
        <v>498140.86134678207</v>
      </c>
      <c r="W29" s="94">
        <f>SUM(V29:V$42)</f>
        <v>6760119.6710799951</v>
      </c>
      <c r="X29" s="95">
        <f t="shared" si="0"/>
        <v>498140.86134678207</v>
      </c>
      <c r="Y29" s="93">
        <f>SUM(X29:X$42)</f>
        <v>6480297.128511413</v>
      </c>
      <c r="Z29" s="93">
        <f t="shared" si="1"/>
        <v>0</v>
      </c>
      <c r="AA29" s="94">
        <f>SUM(Z29:Z$42)</f>
        <v>279822.54256858188</v>
      </c>
      <c r="AB29" s="87">
        <f t="shared" si="2"/>
        <v>67.811923546297265</v>
      </c>
      <c r="AC29" s="88">
        <f t="shared" si="3"/>
        <v>65.004975476373559</v>
      </c>
      <c r="AD29" s="96">
        <f t="shared" si="16"/>
        <v>95.860686553143836</v>
      </c>
      <c r="AE29" s="88">
        <f t="shared" si="4"/>
        <v>2.8069480699236933</v>
      </c>
      <c r="AF29" s="97">
        <f t="shared" si="17"/>
        <v>4.1393134468561481</v>
      </c>
      <c r="AH29" s="98">
        <f t="shared" si="31"/>
        <v>2.5956911255795336E-7</v>
      </c>
      <c r="AI29" s="99">
        <f t="shared" si="18"/>
        <v>0</v>
      </c>
      <c r="AJ29" s="99">
        <f t="shared" si="32"/>
        <v>10956113.798633927</v>
      </c>
      <c r="AK29" s="99">
        <f>SUM(AJ29:AJ$42)/U29/U29</f>
        <v>1.4657289640357021E-2</v>
      </c>
      <c r="AL29" s="99">
        <f t="shared" si="33"/>
        <v>10031445.605547177</v>
      </c>
      <c r="AM29" s="99">
        <f>SUM(AL29:AL$42)/U29/U29</f>
        <v>1.2273951115415221E-2</v>
      </c>
      <c r="AN29" s="99">
        <f t="shared" si="34"/>
        <v>20379.372600214636</v>
      </c>
      <c r="AO29" s="100">
        <f>SUM(AN29:AN$42)/U29/U29</f>
        <v>1.3667045861065724E-3</v>
      </c>
      <c r="AP29" s="87">
        <f t="shared" si="5"/>
        <v>67.574631650349687</v>
      </c>
      <c r="AQ29" s="88">
        <f t="shared" si="6"/>
        <v>68.049215442244844</v>
      </c>
      <c r="AR29" s="88">
        <f t="shared" si="7"/>
        <v>64.787831260229126</v>
      </c>
      <c r="AS29" s="88">
        <f t="shared" si="8"/>
        <v>65.222119692517992</v>
      </c>
      <c r="AT29" s="88">
        <f t="shared" si="9"/>
        <v>2.7344888928790496</v>
      </c>
      <c r="AU29" s="101">
        <f t="shared" si="10"/>
        <v>2.8794072469683369</v>
      </c>
    </row>
    <row r="30" spans="1:47" ht="14.45" customHeight="1" x14ac:dyDescent="0.15">
      <c r="A30" s="126"/>
      <c r="B30" s="86" t="s">
        <v>69</v>
      </c>
      <c r="C30" s="11">
        <v>29626</v>
      </c>
      <c r="D30" s="11">
        <v>1</v>
      </c>
      <c r="E30" s="11">
        <v>9824</v>
      </c>
      <c r="F30" s="12">
        <v>0</v>
      </c>
      <c r="G30" s="22" t="s">
        <v>69</v>
      </c>
      <c r="H30" s="3">
        <v>3082677</v>
      </c>
      <c r="I30" s="3">
        <v>830</v>
      </c>
      <c r="J30" s="18">
        <v>25</v>
      </c>
      <c r="K30" s="3">
        <v>99502</v>
      </c>
      <c r="L30" s="4">
        <v>6221817</v>
      </c>
      <c r="M30" s="70"/>
      <c r="N30" s="70"/>
      <c r="O30" s="87">
        <f t="shared" si="26"/>
        <v>0.50317460317460316</v>
      </c>
      <c r="P30" s="88">
        <f t="shared" si="27"/>
        <v>1.0624488349903631</v>
      </c>
      <c r="Q30" s="89">
        <f t="shared" si="13"/>
        <v>3.3754134881522986E-5</v>
      </c>
      <c r="R30" s="90">
        <f t="shared" si="14"/>
        <v>3.1770127435670017E-5</v>
      </c>
      <c r="S30" s="91">
        <f t="shared" si="15"/>
        <v>0</v>
      </c>
      <c r="T30" s="92">
        <f t="shared" si="28"/>
        <v>1.588381015116402E-4</v>
      </c>
      <c r="U30" s="93">
        <f t="shared" si="29"/>
        <v>99554.780726758167</v>
      </c>
      <c r="V30" s="93">
        <f t="shared" si="30"/>
        <v>497734.62190433935</v>
      </c>
      <c r="W30" s="94">
        <f>SUM(V30:V$42)</f>
        <v>6261978.8097332139</v>
      </c>
      <c r="X30" s="95">
        <f t="shared" si="0"/>
        <v>497734.62190433935</v>
      </c>
      <c r="Y30" s="93">
        <f>SUM(X30:X$42)</f>
        <v>5982156.2671646317</v>
      </c>
      <c r="Z30" s="93">
        <f t="shared" si="1"/>
        <v>0</v>
      </c>
      <c r="AA30" s="94">
        <f>SUM(Z30:Z$42)</f>
        <v>279822.54256858188</v>
      </c>
      <c r="AB30" s="87">
        <f t="shared" si="2"/>
        <v>62.899830264506122</v>
      </c>
      <c r="AC30" s="88">
        <f t="shared" si="3"/>
        <v>60.089090885383847</v>
      </c>
      <c r="AD30" s="96">
        <f t="shared" si="16"/>
        <v>95.531403872947564</v>
      </c>
      <c r="AE30" s="88">
        <f t="shared" si="4"/>
        <v>2.810739379122269</v>
      </c>
      <c r="AF30" s="97">
        <f t="shared" si="17"/>
        <v>4.4685961270524235</v>
      </c>
      <c r="AH30" s="98">
        <f t="shared" si="31"/>
        <v>2.5225535079190706E-8</v>
      </c>
      <c r="AI30" s="99">
        <f t="shared" si="18"/>
        <v>0</v>
      </c>
      <c r="AJ30" s="99">
        <f t="shared" si="32"/>
        <v>911896.9129060359</v>
      </c>
      <c r="AK30" s="99">
        <f>SUM(AJ30:AJ$42)/U30/U30</f>
        <v>1.3591478544818654E-2</v>
      </c>
      <c r="AL30" s="99">
        <f t="shared" si="33"/>
        <v>828979.15598788625</v>
      </c>
      <c r="AM30" s="99">
        <f>SUM(AL30:AL$42)/U30/U30</f>
        <v>1.1294993092484978E-2</v>
      </c>
      <c r="AN30" s="99">
        <f t="shared" si="34"/>
        <v>1975.8035436581279</v>
      </c>
      <c r="AO30" s="100">
        <f>SUM(AN30:AN$42)/U30/U30</f>
        <v>1.3683428548532397E-3</v>
      </c>
      <c r="AP30" s="87">
        <f t="shared" si="5"/>
        <v>62.671328570906759</v>
      </c>
      <c r="AQ30" s="88">
        <f t="shared" si="6"/>
        <v>63.128331958105484</v>
      </c>
      <c r="AR30" s="88">
        <f t="shared" si="7"/>
        <v>59.8807861915719</v>
      </c>
      <c r="AS30" s="88">
        <f t="shared" si="8"/>
        <v>60.297395579195793</v>
      </c>
      <c r="AT30" s="88">
        <f t="shared" si="9"/>
        <v>2.7382367866775557</v>
      </c>
      <c r="AU30" s="101">
        <f t="shared" si="10"/>
        <v>2.8832419715669824</v>
      </c>
    </row>
    <row r="31" spans="1:47" ht="14.45" customHeight="1" x14ac:dyDescent="0.15">
      <c r="A31" s="126"/>
      <c r="B31" s="86" t="s">
        <v>71</v>
      </c>
      <c r="C31" s="11">
        <v>35336</v>
      </c>
      <c r="D31" s="11">
        <v>10</v>
      </c>
      <c r="E31" s="11">
        <v>11740</v>
      </c>
      <c r="F31" s="12">
        <v>0</v>
      </c>
      <c r="G31" s="22" t="s">
        <v>71</v>
      </c>
      <c r="H31" s="3">
        <v>3531534</v>
      </c>
      <c r="I31" s="3">
        <v>1224</v>
      </c>
      <c r="J31" s="18">
        <v>30</v>
      </c>
      <c r="K31" s="3">
        <v>99376</v>
      </c>
      <c r="L31" s="4">
        <v>5724620</v>
      </c>
      <c r="M31" s="70"/>
      <c r="N31" s="70"/>
      <c r="O31" s="87">
        <f t="shared" si="26"/>
        <v>0.52874999999999994</v>
      </c>
      <c r="P31" s="88">
        <f t="shared" si="27"/>
        <v>1.0755235401952805</v>
      </c>
      <c r="Q31" s="89">
        <f t="shared" si="13"/>
        <v>2.8299750962191531E-4</v>
      </c>
      <c r="R31" s="90">
        <f t="shared" si="14"/>
        <v>2.6312535155718865E-4</v>
      </c>
      <c r="S31" s="91">
        <f t="shared" si="15"/>
        <v>0</v>
      </c>
      <c r="T31" s="92">
        <f t="shared" si="28"/>
        <v>1.3148115889196285E-3</v>
      </c>
      <c r="U31" s="93">
        <f t="shared" si="29"/>
        <v>99538.967634391127</v>
      </c>
      <c r="V31" s="93">
        <f t="shared" si="30"/>
        <v>497386.46398102166</v>
      </c>
      <c r="W31" s="94">
        <f>SUM(V31:V$42)</f>
        <v>5764244.1878288742</v>
      </c>
      <c r="X31" s="95">
        <f t="shared" si="0"/>
        <v>497386.46398102166</v>
      </c>
      <c r="Y31" s="93">
        <f>SUM(X31:X$42)</f>
        <v>5484421.6452602921</v>
      </c>
      <c r="Z31" s="93">
        <f t="shared" si="1"/>
        <v>0</v>
      </c>
      <c r="AA31" s="94">
        <f>SUM(Z31:Z$42)</f>
        <v>279822.54256858188</v>
      </c>
      <c r="AB31" s="87">
        <f t="shared" si="2"/>
        <v>57.909423061338885</v>
      </c>
      <c r="AC31" s="88">
        <f t="shared" si="3"/>
        <v>55.098237158784855</v>
      </c>
      <c r="AD31" s="96">
        <f t="shared" si="16"/>
        <v>95.14554669353835</v>
      </c>
      <c r="AE31" s="88">
        <f t="shared" si="4"/>
        <v>2.8111859025540267</v>
      </c>
      <c r="AF31" s="97">
        <f t="shared" si="17"/>
        <v>4.8544533064616431</v>
      </c>
      <c r="AH31" s="98">
        <f t="shared" si="31"/>
        <v>1.7264565607577736E-7</v>
      </c>
      <c r="AI31" s="99">
        <f t="shared" si="18"/>
        <v>0</v>
      </c>
      <c r="AJ31" s="99">
        <f t="shared" si="32"/>
        <v>5238363.470208467</v>
      </c>
      <c r="AK31" s="99">
        <f>SUM(AJ31:AJ$42)/U31/U31</f>
        <v>1.3503760893097435E-2</v>
      </c>
      <c r="AL31" s="99">
        <f t="shared" si="33"/>
        <v>4719000.168418793</v>
      </c>
      <c r="AM31" s="99">
        <f>SUM(AL31:AL$42)/U31/U31</f>
        <v>1.1214914491357513E-2</v>
      </c>
      <c r="AN31" s="99">
        <f t="shared" si="34"/>
        <v>13553.88619281207</v>
      </c>
      <c r="AO31" s="100">
        <f>SUM(AN31:AN$42)/U31/U31</f>
        <v>1.3685782335559492E-3</v>
      </c>
      <c r="AP31" s="87">
        <f t="shared" si="5"/>
        <v>57.681659921549048</v>
      </c>
      <c r="AQ31" s="88">
        <f t="shared" si="6"/>
        <v>58.137186201128721</v>
      </c>
      <c r="AR31" s="88">
        <f t="shared" si="7"/>
        <v>54.890672191822702</v>
      </c>
      <c r="AS31" s="88">
        <f t="shared" si="8"/>
        <v>55.305802125747007</v>
      </c>
      <c r="AT31" s="88">
        <f t="shared" si="9"/>
        <v>2.7386770745257891</v>
      </c>
      <c r="AU31" s="101">
        <f t="shared" si="10"/>
        <v>2.8836947305822642</v>
      </c>
    </row>
    <row r="32" spans="1:47" ht="14.45" customHeight="1" x14ac:dyDescent="0.15">
      <c r="A32" s="126"/>
      <c r="B32" s="86" t="s">
        <v>73</v>
      </c>
      <c r="C32" s="11">
        <v>40930</v>
      </c>
      <c r="D32" s="11">
        <v>21</v>
      </c>
      <c r="E32" s="11">
        <v>13563</v>
      </c>
      <c r="F32" s="12">
        <v>0</v>
      </c>
      <c r="G32" s="22" t="s">
        <v>73</v>
      </c>
      <c r="H32" s="3">
        <v>4046870</v>
      </c>
      <c r="I32" s="3">
        <v>1947</v>
      </c>
      <c r="J32" s="18">
        <v>35</v>
      </c>
      <c r="K32" s="3">
        <v>99216</v>
      </c>
      <c r="L32" s="4">
        <v>5228117</v>
      </c>
      <c r="M32" s="70"/>
      <c r="N32" s="70"/>
      <c r="O32" s="87">
        <f t="shared" si="26"/>
        <v>0.52719665271966532</v>
      </c>
      <c r="P32" s="88">
        <f t="shared" si="27"/>
        <v>0.99748322979463022</v>
      </c>
      <c r="Q32" s="89">
        <f t="shared" si="13"/>
        <v>5.1307109699486931E-4</v>
      </c>
      <c r="R32" s="90">
        <f t="shared" si="14"/>
        <v>5.1436563710500127E-4</v>
      </c>
      <c r="S32" s="91">
        <f t="shared" si="15"/>
        <v>0</v>
      </c>
      <c r="T32" s="92">
        <f t="shared" si="28"/>
        <v>2.568704720279862E-3</v>
      </c>
      <c r="U32" s="93">
        <f t="shared" si="29"/>
        <v>99408.092646196324</v>
      </c>
      <c r="V32" s="93">
        <f t="shared" si="30"/>
        <v>496436.81147031183</v>
      </c>
      <c r="W32" s="94">
        <f>SUM(V32:V$42)</f>
        <v>5266857.723847853</v>
      </c>
      <c r="X32" s="95">
        <f t="shared" si="0"/>
        <v>496436.81147031183</v>
      </c>
      <c r="Y32" s="93">
        <f>SUM(X32:X$42)</f>
        <v>4987035.1812792709</v>
      </c>
      <c r="Z32" s="93">
        <f t="shared" si="1"/>
        <v>0</v>
      </c>
      <c r="AA32" s="94">
        <f>SUM(Z32:Z$42)</f>
        <v>279822.54256858188</v>
      </c>
      <c r="AB32" s="87">
        <f t="shared" si="2"/>
        <v>52.982182673931227</v>
      </c>
      <c r="AC32" s="88">
        <f t="shared" si="3"/>
        <v>50.167295725395761</v>
      </c>
      <c r="AD32" s="96">
        <f t="shared" si="16"/>
        <v>94.687106482835645</v>
      </c>
      <c r="AE32" s="88">
        <f t="shared" si="4"/>
        <v>2.81488694853546</v>
      </c>
      <c r="AF32" s="97">
        <f t="shared" si="17"/>
        <v>5.3128935171643397</v>
      </c>
      <c r="AH32" s="98">
        <f t="shared" si="31"/>
        <v>3.1339499998256378E-7</v>
      </c>
      <c r="AI32" s="99">
        <f t="shared" si="18"/>
        <v>0</v>
      </c>
      <c r="AJ32" s="99">
        <f t="shared" si="32"/>
        <v>7890471.3571610879</v>
      </c>
      <c r="AK32" s="99">
        <f>SUM(AJ32:AJ$42)/U32/U32</f>
        <v>1.3009247756752581E-2</v>
      </c>
      <c r="AL32" s="99">
        <f t="shared" si="33"/>
        <v>7032814.7404135736</v>
      </c>
      <c r="AM32" s="99">
        <f>SUM(AL32:AL$42)/U32/U32</f>
        <v>1.0766927322563263E-2</v>
      </c>
      <c r="AN32" s="99">
        <f t="shared" si="34"/>
        <v>24665.588352528106</v>
      </c>
      <c r="AO32" s="100">
        <f>SUM(AN32:AN$42)/U32/U32</f>
        <v>1.3708126112660288E-3</v>
      </c>
      <c r="AP32" s="87">
        <f t="shared" si="5"/>
        <v>52.758628818714321</v>
      </c>
      <c r="AQ32" s="88">
        <f t="shared" si="6"/>
        <v>53.205736529148133</v>
      </c>
      <c r="AR32" s="88">
        <f t="shared" si="7"/>
        <v>49.963918666703393</v>
      </c>
      <c r="AS32" s="88">
        <f t="shared" si="8"/>
        <v>50.370672784088129</v>
      </c>
      <c r="AT32" s="88">
        <f t="shared" si="9"/>
        <v>2.7423189547128417</v>
      </c>
      <c r="AU32" s="101">
        <f t="shared" si="10"/>
        <v>2.8874549423580782</v>
      </c>
    </row>
    <row r="33" spans="1:47" ht="14.45" customHeight="1" x14ac:dyDescent="0.15">
      <c r="A33" s="126"/>
      <c r="B33" s="86" t="s">
        <v>75</v>
      </c>
      <c r="C33" s="11">
        <v>45193</v>
      </c>
      <c r="D33" s="11">
        <v>33</v>
      </c>
      <c r="E33" s="11">
        <v>15117</v>
      </c>
      <c r="F33" s="12">
        <v>0</v>
      </c>
      <c r="G33" s="22" t="s">
        <v>75</v>
      </c>
      <c r="H33" s="3">
        <v>4763673</v>
      </c>
      <c r="I33" s="3">
        <v>3556</v>
      </c>
      <c r="J33" s="18">
        <v>40</v>
      </c>
      <c r="K33" s="3">
        <v>98977</v>
      </c>
      <c r="L33" s="4">
        <v>4732602</v>
      </c>
      <c r="M33" s="70"/>
      <c r="N33" s="70"/>
      <c r="O33" s="87">
        <f t="shared" si="26"/>
        <v>0.53649025069637879</v>
      </c>
      <c r="P33" s="88">
        <f t="shared" si="27"/>
        <v>1.0273038189609276</v>
      </c>
      <c r="Q33" s="89">
        <f t="shared" si="13"/>
        <v>7.3020157989069101E-4</v>
      </c>
      <c r="R33" s="90">
        <f t="shared" si="14"/>
        <v>7.1079418416769601E-4</v>
      </c>
      <c r="S33" s="91">
        <f t="shared" si="15"/>
        <v>0</v>
      </c>
      <c r="T33" s="92">
        <f t="shared" si="28"/>
        <v>3.5481260921217945E-3</v>
      </c>
      <c r="U33" s="93">
        <f t="shared" si="29"/>
        <v>99152.742609382025</v>
      </c>
      <c r="V33" s="93">
        <f t="shared" si="30"/>
        <v>494948.3844887283</v>
      </c>
      <c r="W33" s="94">
        <f>SUM(V33:V$42)</f>
        <v>4770420.912377541</v>
      </c>
      <c r="X33" s="95">
        <f t="shared" si="0"/>
        <v>494948.3844887283</v>
      </c>
      <c r="Y33" s="93">
        <f>SUM(X33:X$42)</f>
        <v>4490598.3698089588</v>
      </c>
      <c r="Z33" s="93">
        <f t="shared" si="1"/>
        <v>0</v>
      </c>
      <c r="AA33" s="94">
        <f>SUM(Z33:Z$42)</f>
        <v>279822.54256858188</v>
      </c>
      <c r="AB33" s="87">
        <f t="shared" si="2"/>
        <v>48.111840246022147</v>
      </c>
      <c r="AC33" s="88">
        <f t="shared" si="3"/>
        <v>45.289704062951955</v>
      </c>
      <c r="AD33" s="96">
        <f t="shared" si="16"/>
        <v>94.134216923237474</v>
      </c>
      <c r="AE33" s="88">
        <f t="shared" si="4"/>
        <v>2.8221361830701848</v>
      </c>
      <c r="AF33" s="97">
        <f t="shared" si="17"/>
        <v>5.8657830767625168</v>
      </c>
      <c r="AH33" s="98">
        <f t="shared" si="31"/>
        <v>3.8013729396898064E-7</v>
      </c>
      <c r="AI33" s="99">
        <f t="shared" si="18"/>
        <v>0</v>
      </c>
      <c r="AJ33" s="99">
        <f t="shared" si="32"/>
        <v>7768033.268817707</v>
      </c>
      <c r="AK33" s="99">
        <f>SUM(AJ33:AJ$42)/U33/U33</f>
        <v>1.2273750468100237E-2</v>
      </c>
      <c r="AL33" s="99">
        <f t="shared" si="33"/>
        <v>6832888.7769599548</v>
      </c>
      <c r="AM33" s="99">
        <f>SUM(AL33:AL$42)/U33/U33</f>
        <v>1.0107103431412141E-2</v>
      </c>
      <c r="AN33" s="99">
        <f t="shared" si="34"/>
        <v>29977.348668134622</v>
      </c>
      <c r="AO33" s="100">
        <f>SUM(AN33:AN$42)/U33/U33</f>
        <v>1.3753733727327228E-3</v>
      </c>
      <c r="AP33" s="87">
        <f t="shared" si="5"/>
        <v>47.894697804757769</v>
      </c>
      <c r="AQ33" s="88">
        <f t="shared" si="6"/>
        <v>48.328982687286526</v>
      </c>
      <c r="AR33" s="88">
        <f t="shared" si="7"/>
        <v>45.092657244804307</v>
      </c>
      <c r="AS33" s="88">
        <f t="shared" si="8"/>
        <v>45.486750881099603</v>
      </c>
      <c r="AT33" s="88">
        <f t="shared" si="9"/>
        <v>2.7494475708349109</v>
      </c>
      <c r="AU33" s="101">
        <f t="shared" si="10"/>
        <v>2.8948247953054587</v>
      </c>
    </row>
    <row r="34" spans="1:47" ht="14.45" customHeight="1" x14ac:dyDescent="0.15">
      <c r="A34" s="126"/>
      <c r="B34" s="86" t="s">
        <v>77</v>
      </c>
      <c r="C34" s="11">
        <v>40685</v>
      </c>
      <c r="D34" s="11">
        <v>41</v>
      </c>
      <c r="E34" s="11">
        <v>13295</v>
      </c>
      <c r="F34" s="12">
        <v>12.3</v>
      </c>
      <c r="G34" s="22" t="s">
        <v>77</v>
      </c>
      <c r="H34" s="3">
        <v>4254117</v>
      </c>
      <c r="I34" s="3">
        <v>4884</v>
      </c>
      <c r="J34" s="18">
        <v>45</v>
      </c>
      <c r="K34" s="3">
        <v>98618</v>
      </c>
      <c r="L34" s="4">
        <v>4238549</v>
      </c>
      <c r="M34" s="70"/>
      <c r="N34" s="70"/>
      <c r="O34" s="87">
        <f t="shared" si="26"/>
        <v>0.54067495559502665</v>
      </c>
      <c r="P34" s="88">
        <f t="shared" si="27"/>
        <v>1.0028678423201143</v>
      </c>
      <c r="Q34" s="89">
        <f t="shared" si="13"/>
        <v>1.007742411208062E-3</v>
      </c>
      <c r="R34" s="90">
        <f t="shared" si="14"/>
        <v>1.0048606293693401E-3</v>
      </c>
      <c r="S34" s="91">
        <f t="shared" si="15"/>
        <v>9.2515983452425726E-4</v>
      </c>
      <c r="T34" s="92">
        <f t="shared" si="28"/>
        <v>5.0127348162570251E-3</v>
      </c>
      <c r="U34" s="93">
        <f t="shared" si="29"/>
        <v>98800.936176224248</v>
      </c>
      <c r="V34" s="93">
        <f t="shared" si="30"/>
        <v>492867.2476303298</v>
      </c>
      <c r="W34" s="94">
        <f>SUM(V34:V$42)</f>
        <v>4275472.5278888131</v>
      </c>
      <c r="X34" s="95">
        <f t="shared" si="0"/>
        <v>492411.26664906973</v>
      </c>
      <c r="Y34" s="93">
        <f>SUM(X34:X$42)</f>
        <v>3995649.9853202309</v>
      </c>
      <c r="Z34" s="93">
        <f t="shared" si="1"/>
        <v>455.98098126010206</v>
      </c>
      <c r="AA34" s="94">
        <f>SUM(Z34:Z$42)</f>
        <v>279822.54256858188</v>
      </c>
      <c r="AB34" s="87">
        <f t="shared" si="2"/>
        <v>43.273603402532089</v>
      </c>
      <c r="AC34" s="88">
        <f t="shared" si="3"/>
        <v>40.441418269493646</v>
      </c>
      <c r="AD34" s="96">
        <f t="shared" si="16"/>
        <v>93.45516686767823</v>
      </c>
      <c r="AE34" s="88">
        <f t="shared" si="4"/>
        <v>2.832185133038438</v>
      </c>
      <c r="AF34" s="97">
        <f t="shared" si="17"/>
        <v>6.544833132321763</v>
      </c>
      <c r="AH34" s="98">
        <f t="shared" si="31"/>
        <v>6.0979397054140558E-7</v>
      </c>
      <c r="AI34" s="99">
        <f t="shared" si="18"/>
        <v>6.9522671215106456E-8</v>
      </c>
      <c r="AJ34" s="99">
        <f t="shared" si="32"/>
        <v>9896579.3454232719</v>
      </c>
      <c r="AK34" s="99">
        <f>SUM(AJ34:AJ$42)/U34/U34</f>
        <v>1.1565541293429649E-2</v>
      </c>
      <c r="AL34" s="99">
        <f t="shared" si="33"/>
        <v>8581082.879563855</v>
      </c>
      <c r="AM34" s="99">
        <f>SUM(AL34:AL$42)/U34/U34</f>
        <v>9.4792350000267051E-3</v>
      </c>
      <c r="AN34" s="99">
        <f t="shared" si="34"/>
        <v>65032.75285378618</v>
      </c>
      <c r="AO34" s="100">
        <f>SUM(AN34:AN$42)/U34/U34</f>
        <v>1.3821146220517175E-3</v>
      </c>
      <c r="AP34" s="87">
        <f t="shared" si="5"/>
        <v>43.062818717526653</v>
      </c>
      <c r="AQ34" s="88">
        <f t="shared" si="6"/>
        <v>43.484388087537525</v>
      </c>
      <c r="AR34" s="88">
        <f t="shared" si="7"/>
        <v>40.250589998065898</v>
      </c>
      <c r="AS34" s="88">
        <f t="shared" si="8"/>
        <v>40.632246540921393</v>
      </c>
      <c r="AT34" s="88">
        <f t="shared" si="9"/>
        <v>2.7593186007202752</v>
      </c>
      <c r="AU34" s="101">
        <f t="shared" si="10"/>
        <v>2.9050516653566008</v>
      </c>
    </row>
    <row r="35" spans="1:47" ht="14.45" customHeight="1" x14ac:dyDescent="0.15">
      <c r="A35" s="126"/>
      <c r="B35" s="86" t="s">
        <v>79</v>
      </c>
      <c r="C35" s="11">
        <v>38594</v>
      </c>
      <c r="D35" s="11">
        <v>67</v>
      </c>
      <c r="E35" s="11">
        <v>12972</v>
      </c>
      <c r="F35" s="12">
        <v>12.3</v>
      </c>
      <c r="G35" s="22" t="s">
        <v>79</v>
      </c>
      <c r="H35" s="3">
        <v>3926558</v>
      </c>
      <c r="I35" s="3">
        <v>6879</v>
      </c>
      <c r="J35" s="18">
        <v>50</v>
      </c>
      <c r="K35" s="3">
        <v>98055</v>
      </c>
      <c r="L35" s="4">
        <v>3746752</v>
      </c>
      <c r="M35" s="70"/>
      <c r="N35" s="70"/>
      <c r="O35" s="87">
        <f t="shared" si="26"/>
        <v>0.52857142857142858</v>
      </c>
      <c r="P35" s="88">
        <f t="shared" si="27"/>
        <v>0.98541039571569933</v>
      </c>
      <c r="Q35" s="89">
        <f t="shared" si="13"/>
        <v>1.7360211431828782E-3</v>
      </c>
      <c r="R35" s="90">
        <f t="shared" si="14"/>
        <v>1.7617239991892044E-3</v>
      </c>
      <c r="S35" s="91">
        <f t="shared" si="15"/>
        <v>9.4819611470860318E-4</v>
      </c>
      <c r="T35" s="92">
        <f t="shared" si="28"/>
        <v>8.7721922820126006E-3</v>
      </c>
      <c r="U35" s="93">
        <f t="shared" si="29"/>
        <v>98305.673283574899</v>
      </c>
      <c r="V35" s="93">
        <f t="shared" si="30"/>
        <v>489495.6694993705</v>
      </c>
      <c r="W35" s="94">
        <f>SUM(V35:V$42)</f>
        <v>3782605.2802584833</v>
      </c>
      <c r="X35" s="95">
        <f t="shared" si="0"/>
        <v>489031.5316073845</v>
      </c>
      <c r="Y35" s="93">
        <f>SUM(X35:X$42)</f>
        <v>3503238.7186711612</v>
      </c>
      <c r="Z35" s="93">
        <f t="shared" si="1"/>
        <v>464.13789198598965</v>
      </c>
      <c r="AA35" s="94">
        <f>SUM(Z35:Z$42)</f>
        <v>279366.56158732175</v>
      </c>
      <c r="AB35" s="87">
        <f t="shared" si="2"/>
        <v>38.477995764772288</v>
      </c>
      <c r="AC35" s="88">
        <f t="shared" si="3"/>
        <v>35.636180513871615</v>
      </c>
      <c r="AD35" s="96">
        <f t="shared" si="16"/>
        <v>92.614440553833532</v>
      </c>
      <c r="AE35" s="88">
        <f t="shared" si="4"/>
        <v>2.8418152509006704</v>
      </c>
      <c r="AF35" s="97">
        <f t="shared" si="17"/>
        <v>7.3855594461664609</v>
      </c>
      <c r="AH35" s="98">
        <f t="shared" si="31"/>
        <v>1.1384526168483696E-6</v>
      </c>
      <c r="AI35" s="99">
        <f t="shared" si="18"/>
        <v>7.3026290382104121E-8</v>
      </c>
      <c r="AJ35" s="99">
        <f t="shared" si="32"/>
        <v>14379485.490924157</v>
      </c>
      <c r="AK35" s="99">
        <f>SUM(AJ35:AJ$42)/U35/U35</f>
        <v>1.0658302980882529E-2</v>
      </c>
      <c r="AL35" s="99">
        <f t="shared" si="33"/>
        <v>12208607.993578799</v>
      </c>
      <c r="AM35" s="99">
        <f>SUM(AL35:AL$42)/U35/U35</f>
        <v>8.687045474789698E-3</v>
      </c>
      <c r="AN35" s="99">
        <f t="shared" si="34"/>
        <v>107769.02177375794</v>
      </c>
      <c r="AO35" s="100">
        <f>SUM(AN35:AN$42)/U35/U35</f>
        <v>1.3893464794842024E-3</v>
      </c>
      <c r="AP35" s="87">
        <f t="shared" si="5"/>
        <v>38.275647212191949</v>
      </c>
      <c r="AQ35" s="88">
        <f t="shared" si="6"/>
        <v>38.680344317352628</v>
      </c>
      <c r="AR35" s="88">
        <f t="shared" si="7"/>
        <v>35.453500044483256</v>
      </c>
      <c r="AS35" s="88">
        <f t="shared" si="8"/>
        <v>35.818860983259974</v>
      </c>
      <c r="AT35" s="88">
        <f t="shared" si="9"/>
        <v>2.7687583317513762</v>
      </c>
      <c r="AU35" s="101">
        <f t="shared" si="10"/>
        <v>2.9148721700499647</v>
      </c>
    </row>
    <row r="36" spans="1:47" ht="14.45" customHeight="1" x14ac:dyDescent="0.15">
      <c r="A36" s="126"/>
      <c r="B36" s="86" t="s">
        <v>81</v>
      </c>
      <c r="C36" s="11">
        <v>40301</v>
      </c>
      <c r="D36" s="11">
        <v>112</v>
      </c>
      <c r="E36" s="11">
        <v>13420</v>
      </c>
      <c r="F36" s="12">
        <v>24.6</v>
      </c>
      <c r="G36" s="22" t="s">
        <v>81</v>
      </c>
      <c r="H36" s="3">
        <v>3770396</v>
      </c>
      <c r="I36" s="3">
        <v>9275</v>
      </c>
      <c r="J36" s="18">
        <v>55</v>
      </c>
      <c r="K36" s="3">
        <v>97187</v>
      </c>
      <c r="L36" s="4">
        <v>3258523</v>
      </c>
      <c r="M36" s="70"/>
      <c r="N36" s="70"/>
      <c r="O36" s="87">
        <f t="shared" si="26"/>
        <v>0.52993311036789292</v>
      </c>
      <c r="P36" s="88">
        <f t="shared" si="27"/>
        <v>0.99369792960650705</v>
      </c>
      <c r="Q36" s="89">
        <f t="shared" si="13"/>
        <v>2.7790873675591177E-3</v>
      </c>
      <c r="R36" s="90">
        <f t="shared" si="14"/>
        <v>2.7967124462658427E-3</v>
      </c>
      <c r="S36" s="91">
        <f t="shared" si="15"/>
        <v>1.8330849478390462E-3</v>
      </c>
      <c r="T36" s="92">
        <f t="shared" si="28"/>
        <v>1.3892245589200353E-2</v>
      </c>
      <c r="U36" s="93">
        <f t="shared" si="29"/>
        <v>97443.317015118664</v>
      </c>
      <c r="V36" s="93">
        <f t="shared" si="30"/>
        <v>484034.92207709671</v>
      </c>
      <c r="W36" s="94">
        <f>SUM(V36:V$42)</f>
        <v>3293109.610759113</v>
      </c>
      <c r="X36" s="95">
        <f t="shared" si="0"/>
        <v>483147.6449472087</v>
      </c>
      <c r="Y36" s="93">
        <f>SUM(X36:X$42)</f>
        <v>3014207.1870637769</v>
      </c>
      <c r="Z36" s="93">
        <f t="shared" si="1"/>
        <v>887.27712988797157</v>
      </c>
      <c r="AA36" s="94">
        <f>SUM(Z36:Z$42)</f>
        <v>278902.42369533575</v>
      </c>
      <c r="AB36" s="87">
        <f t="shared" si="2"/>
        <v>33.795130457722159</v>
      </c>
      <c r="AC36" s="88">
        <f t="shared" si="3"/>
        <v>30.932928797940164</v>
      </c>
      <c r="AD36" s="96">
        <f t="shared" si="16"/>
        <v>91.530727589992239</v>
      </c>
      <c r="AE36" s="88">
        <f t="shared" si="4"/>
        <v>2.862201659781995</v>
      </c>
      <c r="AF36" s="97">
        <f t="shared" si="17"/>
        <v>8.4692724100077701</v>
      </c>
      <c r="AH36" s="98">
        <f t="shared" si="31"/>
        <v>1.6992264347571138E-6</v>
      </c>
      <c r="AI36" s="99">
        <f t="shared" si="18"/>
        <v>1.363431257386775E-7</v>
      </c>
      <c r="AJ36" s="99">
        <f t="shared" si="32"/>
        <v>16095195.713138899</v>
      </c>
      <c r="AK36" s="99">
        <f>SUM(AJ36:AJ$42)/U36/U36</f>
        <v>9.3333907426775917E-3</v>
      </c>
      <c r="AL36" s="99">
        <f t="shared" si="33"/>
        <v>13309397.845781889</v>
      </c>
      <c r="AM36" s="99">
        <f>SUM(AL36:AL$42)/U36/U36</f>
        <v>7.5557172201755046E-3</v>
      </c>
      <c r="AN36" s="99">
        <f t="shared" si="34"/>
        <v>167410.29052494204</v>
      </c>
      <c r="AO36" s="100">
        <f>SUM(AN36:AN$42)/U36/U36</f>
        <v>1.4026963955168193E-3</v>
      </c>
      <c r="AP36" s="87">
        <f t="shared" si="5"/>
        <v>33.605775885881208</v>
      </c>
      <c r="AQ36" s="88">
        <f t="shared" si="6"/>
        <v>33.98448502956311</v>
      </c>
      <c r="AR36" s="88">
        <f t="shared" si="7"/>
        <v>30.762558485758063</v>
      </c>
      <c r="AS36" s="88">
        <f t="shared" si="8"/>
        <v>31.103299110122265</v>
      </c>
      <c r="AT36" s="88">
        <f t="shared" si="9"/>
        <v>2.7887945860559746</v>
      </c>
      <c r="AU36" s="101">
        <f t="shared" si="10"/>
        <v>2.9356087335080154</v>
      </c>
    </row>
    <row r="37" spans="1:47" ht="14.45" customHeight="1" x14ac:dyDescent="0.15">
      <c r="A37" s="126"/>
      <c r="B37" s="86" t="s">
        <v>83</v>
      </c>
      <c r="C37" s="11">
        <v>45204</v>
      </c>
      <c r="D37" s="11">
        <v>189</v>
      </c>
      <c r="E37" s="11">
        <v>15035</v>
      </c>
      <c r="F37" s="12">
        <v>73.8</v>
      </c>
      <c r="G37" s="22" t="s">
        <v>83</v>
      </c>
      <c r="H37" s="3">
        <v>4308137</v>
      </c>
      <c r="I37" s="3">
        <v>16076</v>
      </c>
      <c r="J37" s="18">
        <v>60</v>
      </c>
      <c r="K37" s="3">
        <v>95991</v>
      </c>
      <c r="L37" s="4">
        <v>2775399</v>
      </c>
      <c r="M37" s="70"/>
      <c r="N37" s="70"/>
      <c r="O37" s="87">
        <f t="shared" si="26"/>
        <v>0.52923076923076917</v>
      </c>
      <c r="P37" s="88">
        <f t="shared" si="27"/>
        <v>1.0509637941181051</v>
      </c>
      <c r="Q37" s="89">
        <f t="shared" si="13"/>
        <v>4.1810459251393683E-3</v>
      </c>
      <c r="R37" s="90">
        <f t="shared" si="14"/>
        <v>3.9782968248186015E-3</v>
      </c>
      <c r="S37" s="91">
        <f t="shared" si="15"/>
        <v>4.9085467243099434E-3</v>
      </c>
      <c r="T37" s="92">
        <f t="shared" si="28"/>
        <v>1.9706942429118017E-2</v>
      </c>
      <c r="U37" s="93">
        <f t="shared" si="29"/>
        <v>96089.61052411834</v>
      </c>
      <c r="V37" s="93">
        <f t="shared" si="30"/>
        <v>475990.73322577355</v>
      </c>
      <c r="W37" s="94">
        <f>SUM(V37:V$42)</f>
        <v>2809074.688682016</v>
      </c>
      <c r="X37" s="95">
        <f t="shared" si="0"/>
        <v>473654.31047139631</v>
      </c>
      <c r="Y37" s="93">
        <f>SUM(X37:X$42)</f>
        <v>2531059.542116568</v>
      </c>
      <c r="Z37" s="93">
        <f t="shared" si="1"/>
        <v>2336.422754377259</v>
      </c>
      <c r="AA37" s="94">
        <f>SUM(Z37:Z$42)</f>
        <v>278015.14656544779</v>
      </c>
      <c r="AB37" s="87">
        <f t="shared" si="2"/>
        <v>29.233906489577691</v>
      </c>
      <c r="AC37" s="88">
        <f t="shared" si="3"/>
        <v>26.340616101064079</v>
      </c>
      <c r="AD37" s="96">
        <f t="shared" si="16"/>
        <v>90.102963524409191</v>
      </c>
      <c r="AE37" s="88">
        <f t="shared" si="4"/>
        <v>2.8932903885136096</v>
      </c>
      <c r="AF37" s="97">
        <f t="shared" si="17"/>
        <v>9.8970364755907987</v>
      </c>
      <c r="AH37" s="98">
        <f t="shared" si="31"/>
        <v>2.0143392655758011E-6</v>
      </c>
      <c r="AI37" s="99">
        <f t="shared" si="18"/>
        <v>3.2487215785601659E-7</v>
      </c>
      <c r="AJ37" s="99">
        <f t="shared" si="32"/>
        <v>13681600.033171505</v>
      </c>
      <c r="AK37" s="99">
        <f>SUM(AJ37:AJ$42)/U37/U37</f>
        <v>7.8550353366854623E-3</v>
      </c>
      <c r="AL37" s="99">
        <f t="shared" si="33"/>
        <v>10951462.607449222</v>
      </c>
      <c r="AM37" s="99">
        <f>SUM(AL37:AL$42)/U37/U37</f>
        <v>6.3286362992303518E-3</v>
      </c>
      <c r="AN37" s="99">
        <f t="shared" si="34"/>
        <v>234169.88153492252</v>
      </c>
      <c r="AO37" s="100">
        <f>SUM(AN37:AN$42)/U37/U37</f>
        <v>1.4243657338444166E-3</v>
      </c>
      <c r="AP37" s="87">
        <f t="shared" si="5"/>
        <v>29.060194360613099</v>
      </c>
      <c r="AQ37" s="88">
        <f t="shared" si="6"/>
        <v>29.407618618542283</v>
      </c>
      <c r="AR37" s="88">
        <f t="shared" si="7"/>
        <v>26.18469275705452</v>
      </c>
      <c r="AS37" s="88">
        <f t="shared" si="8"/>
        <v>26.496539445073637</v>
      </c>
      <c r="AT37" s="88">
        <f t="shared" si="9"/>
        <v>2.8193184789591261</v>
      </c>
      <c r="AU37" s="101">
        <f t="shared" si="10"/>
        <v>2.9672622980680932</v>
      </c>
    </row>
    <row r="38" spans="1:47" ht="14.45" customHeight="1" x14ac:dyDescent="0.15">
      <c r="A38" s="126"/>
      <c r="B38" s="86" t="s">
        <v>85</v>
      </c>
      <c r="C38" s="11">
        <v>48303</v>
      </c>
      <c r="D38" s="11">
        <v>218</v>
      </c>
      <c r="E38" s="11">
        <v>16040</v>
      </c>
      <c r="F38" s="12">
        <v>154</v>
      </c>
      <c r="G38" s="22" t="s">
        <v>85</v>
      </c>
      <c r="H38" s="3">
        <v>5011036</v>
      </c>
      <c r="I38" s="3">
        <v>26863</v>
      </c>
      <c r="J38" s="18">
        <v>65</v>
      </c>
      <c r="K38" s="3">
        <v>94301</v>
      </c>
      <c r="L38" s="4">
        <v>2299422</v>
      </c>
      <c r="M38" s="70"/>
      <c r="N38" s="70"/>
      <c r="O38" s="87">
        <f t="shared" si="26"/>
        <v>0.53530805687203797</v>
      </c>
      <c r="P38" s="88">
        <f t="shared" si="27"/>
        <v>0.98581808226563206</v>
      </c>
      <c r="Q38" s="89">
        <f t="shared" si="13"/>
        <v>4.5131772353684037E-3</v>
      </c>
      <c r="R38" s="90">
        <f t="shared" si="14"/>
        <v>4.5781035229097294E-3</v>
      </c>
      <c r="S38" s="91">
        <f t="shared" si="15"/>
        <v>9.6009975062344138E-3</v>
      </c>
      <c r="T38" s="92">
        <f t="shared" si="28"/>
        <v>2.2649593007909048E-2</v>
      </c>
      <c r="U38" s="93">
        <f t="shared" si="29"/>
        <v>94195.978101483168</v>
      </c>
      <c r="V38" s="93">
        <f t="shared" si="30"/>
        <v>466022.78788674198</v>
      </c>
      <c r="W38" s="94">
        <f>SUM(V38:V$42)</f>
        <v>2333083.955456242</v>
      </c>
      <c r="X38" s="95">
        <f t="shared" si="0"/>
        <v>461548.50426239293</v>
      </c>
      <c r="Y38" s="93">
        <f>SUM(X38:X$42)</f>
        <v>2057405.2316451715</v>
      </c>
      <c r="Z38" s="93">
        <f t="shared" si="1"/>
        <v>4474.2836243490192</v>
      </c>
      <c r="AA38" s="94">
        <f>SUM(Z38:Z$42)</f>
        <v>275678.72381107055</v>
      </c>
      <c r="AB38" s="87">
        <f t="shared" si="2"/>
        <v>24.76840309405425</v>
      </c>
      <c r="AC38" s="88">
        <f t="shared" si="3"/>
        <v>21.841752409307766</v>
      </c>
      <c r="AD38" s="96">
        <f t="shared" si="16"/>
        <v>88.183934694404925</v>
      </c>
      <c r="AE38" s="88">
        <f t="shared" si="4"/>
        <v>2.9266506847464844</v>
      </c>
      <c r="AF38" s="97">
        <f t="shared" si="17"/>
        <v>11.816065305595087</v>
      </c>
      <c r="AH38" s="98">
        <f t="shared" si="31"/>
        <v>2.2999299549356286E-6</v>
      </c>
      <c r="AI38" s="99">
        <f t="shared" si="18"/>
        <v>5.9281909932167664E-7</v>
      </c>
      <c r="AJ38" s="99">
        <f t="shared" si="32"/>
        <v>10426616.705187928</v>
      </c>
      <c r="AK38" s="99">
        <f>SUM(AJ38:AJ$42)/U38/U38</f>
        <v>6.6320744934353602E-3</v>
      </c>
      <c r="AL38" s="99">
        <f t="shared" si="33"/>
        <v>7996846.4709020462</v>
      </c>
      <c r="AM38" s="99">
        <f>SUM(AL38:AL$42)/U38/U38</f>
        <v>5.3513823777627152E-3</v>
      </c>
      <c r="AN38" s="99">
        <f t="shared" si="34"/>
        <v>308534.60222030082</v>
      </c>
      <c r="AO38" s="100">
        <f>SUM(AN38:AN$42)/U38/U38</f>
        <v>1.4558181054475016E-3</v>
      </c>
      <c r="AP38" s="87">
        <f t="shared" si="5"/>
        <v>24.608785496734967</v>
      </c>
      <c r="AQ38" s="88">
        <f t="shared" si="6"/>
        <v>24.928020691373533</v>
      </c>
      <c r="AR38" s="88">
        <f t="shared" si="7"/>
        <v>21.698372248398339</v>
      </c>
      <c r="AS38" s="88">
        <f t="shared" si="8"/>
        <v>21.985132570217193</v>
      </c>
      <c r="AT38" s="88">
        <f t="shared" si="9"/>
        <v>2.8518665230951887</v>
      </c>
      <c r="AU38" s="101">
        <f t="shared" si="10"/>
        <v>3.00143484639778</v>
      </c>
    </row>
    <row r="39" spans="1:47" ht="14.45" customHeight="1" x14ac:dyDescent="0.15">
      <c r="A39" s="126"/>
      <c r="B39" s="86" t="s">
        <v>87</v>
      </c>
      <c r="C39" s="11">
        <v>34654</v>
      </c>
      <c r="D39" s="11">
        <v>289</v>
      </c>
      <c r="E39" s="11">
        <v>11697</v>
      </c>
      <c r="F39" s="12">
        <v>219</v>
      </c>
      <c r="G39" s="22" t="s">
        <v>87</v>
      </c>
      <c r="H39" s="3">
        <v>4142913</v>
      </c>
      <c r="I39" s="3">
        <v>37407</v>
      </c>
      <c r="J39" s="18">
        <v>70</v>
      </c>
      <c r="K39" s="3">
        <v>91769</v>
      </c>
      <c r="L39" s="4">
        <v>1833800</v>
      </c>
      <c r="M39" s="70"/>
      <c r="N39" s="70"/>
      <c r="O39" s="87">
        <f t="shared" si="26"/>
        <v>0.53873185637891519</v>
      </c>
      <c r="P39" s="88">
        <f t="shared" si="27"/>
        <v>1.0341749873183577</v>
      </c>
      <c r="Q39" s="89">
        <f t="shared" si="13"/>
        <v>8.3395856178218961E-3</v>
      </c>
      <c r="R39" s="90">
        <f t="shared" si="14"/>
        <v>8.063998568991362E-3</v>
      </c>
      <c r="S39" s="91">
        <f t="shared" si="15"/>
        <v>1.8722749422928956E-2</v>
      </c>
      <c r="T39" s="92">
        <f t="shared" si="28"/>
        <v>3.9583800332965678E-2</v>
      </c>
      <c r="U39" s="93">
        <f t="shared" si="29"/>
        <v>92062.477534502657</v>
      </c>
      <c r="V39" s="93">
        <f t="shared" si="30"/>
        <v>451907.66066067177</v>
      </c>
      <c r="W39" s="94">
        <f>SUM(V39:V$42)</f>
        <v>1867061.1675695002</v>
      </c>
      <c r="X39" s="95">
        <f t="shared" si="0"/>
        <v>443446.70676782</v>
      </c>
      <c r="Y39" s="93">
        <f>SUM(X39:X$42)</f>
        <v>1595856.7273827787</v>
      </c>
      <c r="Z39" s="93">
        <f t="shared" si="1"/>
        <v>8460.9538928517668</v>
      </c>
      <c r="AA39" s="94">
        <f>SUM(Z39:Z$42)</f>
        <v>271204.44018672151</v>
      </c>
      <c r="AB39" s="87">
        <f t="shared" si="2"/>
        <v>20.280370652308086</v>
      </c>
      <c r="AC39" s="88">
        <f t="shared" si="3"/>
        <v>17.334496856058347</v>
      </c>
      <c r="AD39" s="96">
        <f t="shared" si="16"/>
        <v>85.474260570703763</v>
      </c>
      <c r="AE39" s="88">
        <f t="shared" si="4"/>
        <v>2.9458737962497374</v>
      </c>
      <c r="AF39" s="97">
        <f t="shared" si="17"/>
        <v>14.525739429296234</v>
      </c>
      <c r="AH39" s="98">
        <f t="shared" si="31"/>
        <v>5.2071082790218828E-6</v>
      </c>
      <c r="AI39" s="99">
        <f t="shared" si="18"/>
        <v>1.5706769322882081E-6</v>
      </c>
      <c r="AJ39" s="99">
        <f t="shared" si="32"/>
        <v>14798314.183701463</v>
      </c>
      <c r="AK39" s="99">
        <f>SUM(AJ39:AJ$42)/U39/U39</f>
        <v>5.7128194126603105E-3</v>
      </c>
      <c r="AL39" s="99">
        <f t="shared" si="33"/>
        <v>10647467.05707201</v>
      </c>
      <c r="AM39" s="99">
        <f>SUM(AL39:AL$42)/U39/U39</f>
        <v>4.6587623775477824E-3</v>
      </c>
      <c r="AN39" s="99">
        <f t="shared" si="34"/>
        <v>721882.74597986939</v>
      </c>
      <c r="AO39" s="100">
        <f>SUM(AN39:AN$42)/U39/U39</f>
        <v>1.487672517994555E-3</v>
      </c>
      <c r="AP39" s="87">
        <f t="shared" si="5"/>
        <v>20.132227589508386</v>
      </c>
      <c r="AQ39" s="88">
        <f t="shared" si="6"/>
        <v>20.428513715107787</v>
      </c>
      <c r="AR39" s="88">
        <f t="shared" si="7"/>
        <v>17.200716806912045</v>
      </c>
      <c r="AS39" s="88">
        <f t="shared" si="8"/>
        <v>17.46827690520465</v>
      </c>
      <c r="AT39" s="88">
        <f t="shared" si="9"/>
        <v>2.8702758945253648</v>
      </c>
      <c r="AU39" s="101">
        <f t="shared" si="10"/>
        <v>3.0214716979741101</v>
      </c>
    </row>
    <row r="40" spans="1:47" ht="14.45" customHeight="1" x14ac:dyDescent="0.15">
      <c r="A40" s="126"/>
      <c r="B40" s="86" t="s">
        <v>89</v>
      </c>
      <c r="C40" s="11">
        <v>30723</v>
      </c>
      <c r="D40" s="11">
        <v>488</v>
      </c>
      <c r="E40" s="11">
        <v>10052</v>
      </c>
      <c r="F40" s="12">
        <v>496</v>
      </c>
      <c r="G40" s="22" t="s">
        <v>89</v>
      </c>
      <c r="H40" s="3">
        <v>3522767</v>
      </c>
      <c r="I40" s="3">
        <v>56501</v>
      </c>
      <c r="J40" s="18">
        <v>75</v>
      </c>
      <c r="K40" s="3">
        <v>87842</v>
      </c>
      <c r="L40" s="4">
        <v>1384012</v>
      </c>
      <c r="M40" s="70"/>
      <c r="N40" s="70"/>
      <c r="O40" s="87">
        <f t="shared" si="26"/>
        <v>0.54889656207776605</v>
      </c>
      <c r="P40" s="88">
        <f t="shared" si="27"/>
        <v>1.021384145334415</v>
      </c>
      <c r="Q40" s="89">
        <f t="shared" si="13"/>
        <v>1.5883865507925657E-2</v>
      </c>
      <c r="R40" s="90">
        <f t="shared" si="14"/>
        <v>1.5551313950271926E-2</v>
      </c>
      <c r="S40" s="91">
        <f t="shared" si="15"/>
        <v>4.9343414245921209E-2</v>
      </c>
      <c r="T40" s="92">
        <f t="shared" si="28"/>
        <v>7.5121585782155692E-2</v>
      </c>
      <c r="U40" s="93">
        <f t="shared" si="29"/>
        <v>88418.29480561876</v>
      </c>
      <c r="V40" s="93">
        <f t="shared" si="30"/>
        <v>427110.0525133491</v>
      </c>
      <c r="W40" s="94">
        <f>SUM(V40:V$42)</f>
        <v>1415153.5069088284</v>
      </c>
      <c r="X40" s="95">
        <f t="shared" si="0"/>
        <v>406034.98426358576</v>
      </c>
      <c r="Y40" s="93">
        <f>SUM(X40:X$42)</f>
        <v>1152410.0206149586</v>
      </c>
      <c r="Z40" s="93">
        <f t="shared" si="1"/>
        <v>21075.068249763346</v>
      </c>
      <c r="AA40" s="94">
        <f>SUM(Z40:Z$42)</f>
        <v>262743.48629386973</v>
      </c>
      <c r="AB40" s="87">
        <f t="shared" si="2"/>
        <v>16.005211478234695</v>
      </c>
      <c r="AC40" s="88">
        <f t="shared" si="3"/>
        <v>13.033615081001606</v>
      </c>
      <c r="AD40" s="96">
        <f t="shared" si="16"/>
        <v>81.433569926432213</v>
      </c>
      <c r="AE40" s="88">
        <f t="shared" si="4"/>
        <v>2.9715963972330877</v>
      </c>
      <c r="AF40" s="97">
        <f t="shared" si="17"/>
        <v>18.566430073567773</v>
      </c>
      <c r="AH40" s="98">
        <f t="shared" si="31"/>
        <v>1.0695333119582867E-5</v>
      </c>
      <c r="AI40" s="99">
        <f t="shared" si="18"/>
        <v>4.6665978627613043E-6</v>
      </c>
      <c r="AJ40" s="99">
        <f t="shared" si="32"/>
        <v>17188741.352215763</v>
      </c>
      <c r="AK40" s="99">
        <f>SUM(AJ40:AJ$42)/U40/U40</f>
        <v>4.3005330852242613E-3</v>
      </c>
      <c r="AL40" s="99">
        <f t="shared" si="33"/>
        <v>11473735.110891026</v>
      </c>
      <c r="AM40" s="99">
        <f>SUM(AL40:AL$42)/U40/U40</f>
        <v>3.6887476495986982E-3</v>
      </c>
      <c r="AN40" s="99">
        <f t="shared" si="34"/>
        <v>1637570.9433410871</v>
      </c>
      <c r="AO40" s="100">
        <f>SUM(AN40:AN$42)/U40/U40</f>
        <v>1.5204908233396983E-3</v>
      </c>
      <c r="AP40" s="87">
        <f t="shared" si="5"/>
        <v>15.876677716521295</v>
      </c>
      <c r="AQ40" s="88">
        <f t="shared" si="6"/>
        <v>16.133745239948098</v>
      </c>
      <c r="AR40" s="88">
        <f t="shared" si="7"/>
        <v>12.914574361200783</v>
      </c>
      <c r="AS40" s="88">
        <f t="shared" si="8"/>
        <v>13.15265580080243</v>
      </c>
      <c r="AT40" s="88">
        <f t="shared" si="9"/>
        <v>2.8951691929996355</v>
      </c>
      <c r="AU40" s="101">
        <f t="shared" si="10"/>
        <v>3.0480236014665398</v>
      </c>
    </row>
    <row r="41" spans="1:47" ht="14.45" customHeight="1" x14ac:dyDescent="0.15">
      <c r="A41" s="126"/>
      <c r="B41" s="86" t="s">
        <v>90</v>
      </c>
      <c r="C41" s="11">
        <v>27417</v>
      </c>
      <c r="D41" s="11">
        <v>847</v>
      </c>
      <c r="E41" s="11">
        <v>9160</v>
      </c>
      <c r="F41" s="12">
        <v>1023</v>
      </c>
      <c r="G41" s="22" t="s">
        <v>90</v>
      </c>
      <c r="H41" s="3">
        <v>3002215</v>
      </c>
      <c r="I41" s="3">
        <v>95693</v>
      </c>
      <c r="J41" s="18">
        <v>80</v>
      </c>
      <c r="K41" s="3">
        <v>81181</v>
      </c>
      <c r="L41" s="4">
        <v>959826</v>
      </c>
      <c r="M41" s="70"/>
      <c r="N41" s="70"/>
      <c r="O41" s="87">
        <f>IF(K41&lt;0.5,0.5,((L41-L42)-5*K42)/5/(K41-K42))</f>
        <v>0.54725826705734615</v>
      </c>
      <c r="P41" s="88">
        <f>IF(H41&lt;0.5,1,(I41/H41)/((K41-K42)/(L41-L42)))</f>
        <v>1.0109663769967436</v>
      </c>
      <c r="Q41" s="89">
        <f t="shared" si="13"/>
        <v>3.089324141955721E-2</v>
      </c>
      <c r="R41" s="90">
        <f t="shared" si="14"/>
        <v>3.055812945167485E-2</v>
      </c>
      <c r="S41" s="91">
        <f t="shared" si="15"/>
        <v>0.11168122270742357</v>
      </c>
      <c r="T41" s="92">
        <f>5*R41/(1+5*(1-O41)*R41)</f>
        <v>0.14290522111395429</v>
      </c>
      <c r="U41" s="93">
        <f t="shared" si="29"/>
        <v>81776.172287666544</v>
      </c>
      <c r="V41" s="93">
        <f>5*U41*((1-T41)+O41*T41)</f>
        <v>382426.61420433572</v>
      </c>
      <c r="W41" s="94">
        <f>SUM(V41:V$42)</f>
        <v>988043.45439547929</v>
      </c>
      <c r="X41" s="95">
        <f t="shared" si="0"/>
        <v>339716.74233413534</v>
      </c>
      <c r="Y41" s="93">
        <f>SUM(X41:X$42)</f>
        <v>746375.03635137295</v>
      </c>
      <c r="Z41" s="93">
        <f t="shared" si="1"/>
        <v>42709.871870200375</v>
      </c>
      <c r="AA41" s="94">
        <f>SUM(Z41:Z$42)</f>
        <v>241668.41804410639</v>
      </c>
      <c r="AB41" s="87">
        <f t="shared" si="2"/>
        <v>12.082290314589542</v>
      </c>
      <c r="AC41" s="88">
        <f t="shared" si="3"/>
        <v>9.1270478364507781</v>
      </c>
      <c r="AD41" s="96">
        <f t="shared" si="16"/>
        <v>75.540709574158583</v>
      </c>
      <c r="AE41" s="88">
        <f t="shared" si="4"/>
        <v>2.9552424781387665</v>
      </c>
      <c r="AF41" s="97">
        <f t="shared" si="17"/>
        <v>24.459290425841431</v>
      </c>
      <c r="AH41" s="98">
        <f>IF(D41=0,0,T41*T41*(1-T41)/D41)</f>
        <v>2.0665296067389419E-5</v>
      </c>
      <c r="AI41" s="99">
        <f t="shared" si="18"/>
        <v>1.0830625240392842E-5</v>
      </c>
      <c r="AJ41" s="99">
        <f>U41*U41*((1-O41)*5+AB42)^2*AH41</f>
        <v>16431944.080941688</v>
      </c>
      <c r="AK41" s="99">
        <f>SUM(AJ41:AJ$42)/U41/U41</f>
        <v>2.4571710570580624E-3</v>
      </c>
      <c r="AL41" s="99">
        <f>U41*U41*((1-O41)*5*(1-S41)+AC42)^2*AH41+V41*V41*AI41</f>
        <v>10019534.624582676</v>
      </c>
      <c r="AM41" s="99">
        <f>SUM(AL41:AL$42)/U41/U41</f>
        <v>2.5965677202109375E-3</v>
      </c>
      <c r="AN41" s="99">
        <f>U41*U41*((1-O41)*5*S41+AE42)^2*AH41+V41*V41*AI41</f>
        <v>2904711.7285954161</v>
      </c>
      <c r="AO41" s="100">
        <f>SUM(AN41:AN$42)/U41/U41</f>
        <v>1.5326438892875769E-3</v>
      </c>
      <c r="AP41" s="87">
        <f t="shared" si="5"/>
        <v>11.985133388265197</v>
      </c>
      <c r="AQ41" s="88">
        <f t="shared" si="6"/>
        <v>12.179447240913888</v>
      </c>
      <c r="AR41" s="88">
        <f t="shared" si="7"/>
        <v>9.0271730420631933</v>
      </c>
      <c r="AS41" s="88">
        <f t="shared" si="8"/>
        <v>9.2269226308383629</v>
      </c>
      <c r="AT41" s="88">
        <f t="shared" si="9"/>
        <v>2.8785104459417292</v>
      </c>
      <c r="AU41" s="101">
        <f t="shared" si="10"/>
        <v>3.0319745103358038</v>
      </c>
    </row>
    <row r="42" spans="1:47" ht="14.45" customHeight="1" thickBot="1" x14ac:dyDescent="0.2">
      <c r="A42" s="127"/>
      <c r="B42" s="128" t="s">
        <v>91</v>
      </c>
      <c r="C42" s="15">
        <v>33164</v>
      </c>
      <c r="D42" s="15">
        <v>3352</v>
      </c>
      <c r="E42" s="15">
        <v>11016</v>
      </c>
      <c r="F42" s="16">
        <v>3619</v>
      </c>
      <c r="G42" s="24" t="s">
        <v>91</v>
      </c>
      <c r="H42" s="7">
        <v>3458084</v>
      </c>
      <c r="I42" s="7">
        <v>359915</v>
      </c>
      <c r="J42" s="20">
        <v>85</v>
      </c>
      <c r="K42" s="7">
        <v>69236</v>
      </c>
      <c r="L42" s="8">
        <v>580961</v>
      </c>
      <c r="M42" s="70"/>
      <c r="N42" s="70"/>
      <c r="O42" s="129">
        <v>1</v>
      </c>
      <c r="P42" s="130">
        <f>IF(H42&lt;0.5,1,(I42/H42)/(K42/L42))</f>
        <v>0.87333208996837031</v>
      </c>
      <c r="Q42" s="131">
        <f t="shared" si="13"/>
        <v>0.10107345314196116</v>
      </c>
      <c r="R42" s="132">
        <f t="shared" si="14"/>
        <v>0.11573312638222392</v>
      </c>
      <c r="S42" s="133">
        <f t="shared" si="15"/>
        <v>0.32852214960058096</v>
      </c>
      <c r="T42" s="129">
        <v>1</v>
      </c>
      <c r="U42" s="134">
        <f>U41*(1-T41)</f>
        <v>70089.930305044734</v>
      </c>
      <c r="V42" s="134">
        <f>U42/R42</f>
        <v>605616.84019114356</v>
      </c>
      <c r="W42" s="135">
        <f>SUM(V42:V$42)</f>
        <v>605616.84019114356</v>
      </c>
      <c r="X42" s="129">
        <f t="shared" si="0"/>
        <v>406658.29401723755</v>
      </c>
      <c r="Y42" s="134">
        <f>SUM(X42:X$42)</f>
        <v>406658.29401723755</v>
      </c>
      <c r="Z42" s="134">
        <f t="shared" si="1"/>
        <v>198958.54617390601</v>
      </c>
      <c r="AA42" s="135">
        <f>SUM(Z42:Z$42)</f>
        <v>198958.54617390601</v>
      </c>
      <c r="AB42" s="136">
        <f t="shared" si="2"/>
        <v>8.6405684462145089</v>
      </c>
      <c r="AC42" s="130">
        <f t="shared" si="3"/>
        <v>5.8019503264931664</v>
      </c>
      <c r="AD42" s="137">
        <f t="shared" si="16"/>
        <v>67.147785039941894</v>
      </c>
      <c r="AE42" s="130">
        <f t="shared" si="4"/>
        <v>2.8386181197213425</v>
      </c>
      <c r="AF42" s="138">
        <f t="shared" si="17"/>
        <v>32.852214960058099</v>
      </c>
      <c r="AH42" s="139">
        <f>0</f>
        <v>0</v>
      </c>
      <c r="AI42" s="140">
        <f t="shared" si="18"/>
        <v>2.002499517269376E-5</v>
      </c>
      <c r="AJ42" s="140">
        <v>0</v>
      </c>
      <c r="AK42" s="140">
        <f>(1-R42)/R42/R42/D42</f>
        <v>1.9695362359040368E-2</v>
      </c>
      <c r="AL42" s="140">
        <f>V42*V42*AI42</f>
        <v>7344602.6658705883</v>
      </c>
      <c r="AM42" s="140">
        <f>(1-S42)*(1-S42)*(1-R42)/R42/R42/D42+AI42/R42/R42</f>
        <v>1.0375348875948114E-2</v>
      </c>
      <c r="AN42" s="140">
        <f>V42*V42*AI42</f>
        <v>7344602.6658705883</v>
      </c>
      <c r="AO42" s="141">
        <f>S42*S42*(1-R42)/R42/R42/D42+AI42/R42/R42</f>
        <v>3.6207120756163681E-3</v>
      </c>
      <c r="AP42" s="136">
        <f t="shared" si="5"/>
        <v>8.3655017196943984</v>
      </c>
      <c r="AQ42" s="130">
        <f t="shared" si="6"/>
        <v>8.9156351727346195</v>
      </c>
      <c r="AR42" s="130">
        <f t="shared" si="7"/>
        <v>5.6023057917774812</v>
      </c>
      <c r="AS42" s="130">
        <f t="shared" si="8"/>
        <v>6.0015948612088517</v>
      </c>
      <c r="AT42" s="130">
        <f t="shared" si="9"/>
        <v>2.7206803076775037</v>
      </c>
      <c r="AU42" s="142">
        <f t="shared" si="10"/>
        <v>2.9565559317651813</v>
      </c>
    </row>
    <row r="43" spans="1:47" ht="14.45" customHeight="1" thickTop="1" x14ac:dyDescent="0.15">
      <c r="G43" s="143"/>
      <c r="H43" s="143"/>
      <c r="I43" s="143"/>
      <c r="J43" s="143"/>
      <c r="K43" s="143"/>
      <c r="L43" s="143"/>
    </row>
    <row r="44" spans="1:47" ht="14.45" customHeight="1" thickBot="1" x14ac:dyDescent="0.2">
      <c r="A44" s="25" t="s">
        <v>36</v>
      </c>
      <c r="G44" s="143"/>
      <c r="H44" s="143"/>
      <c r="I44" s="143"/>
      <c r="J44" s="183" t="s">
        <v>32</v>
      </c>
      <c r="K44" s="184"/>
      <c r="L44" s="184"/>
      <c r="M44" s="184"/>
    </row>
    <row r="45" spans="1:47" ht="14.45" customHeight="1" thickTop="1" x14ac:dyDescent="0.15">
      <c r="A45" s="195" t="s">
        <v>11</v>
      </c>
      <c r="B45" s="197" t="s">
        <v>53</v>
      </c>
      <c r="C45" s="179" t="s">
        <v>5</v>
      </c>
      <c r="D45" s="180"/>
      <c r="E45" s="180"/>
      <c r="F45" s="181" t="s">
        <v>96</v>
      </c>
      <c r="G45" s="180"/>
      <c r="H45" s="180"/>
      <c r="I45" s="180"/>
      <c r="J45" s="181" t="s">
        <v>97</v>
      </c>
      <c r="K45" s="180"/>
      <c r="L45" s="180"/>
      <c r="M45" s="182"/>
    </row>
    <row r="46" spans="1:47" ht="14.45" customHeight="1" x14ac:dyDescent="0.15">
      <c r="A46" s="196"/>
      <c r="B46" s="198"/>
      <c r="C46" s="42" t="s">
        <v>23</v>
      </c>
      <c r="D46" s="204" t="s">
        <v>28</v>
      </c>
      <c r="E46" s="205"/>
      <c r="F46" s="44" t="s">
        <v>23</v>
      </c>
      <c r="G46" s="204" t="s">
        <v>28</v>
      </c>
      <c r="H46" s="206"/>
      <c r="I46" s="144" t="s">
        <v>31</v>
      </c>
      <c r="J46" s="44" t="s">
        <v>23</v>
      </c>
      <c r="K46" s="204" t="s">
        <v>28</v>
      </c>
      <c r="L46" s="206"/>
      <c r="M46" s="145" t="s">
        <v>31</v>
      </c>
    </row>
    <row r="47" spans="1:47" ht="14.45" customHeight="1" x14ac:dyDescent="0.15">
      <c r="A47" s="68" t="s">
        <v>1</v>
      </c>
      <c r="B47" s="69">
        <v>0</v>
      </c>
      <c r="C47" s="146">
        <f>AB7</f>
        <v>81.225759643619696</v>
      </c>
      <c r="D47" s="146">
        <f t="shared" ref="D47:E82" si="35">AP7</f>
        <v>80.904700796247795</v>
      </c>
      <c r="E47" s="147">
        <f t="shared" si="35"/>
        <v>81.546818490991598</v>
      </c>
      <c r="F47" s="148">
        <f>AC7</f>
        <v>79.838248588847421</v>
      </c>
      <c r="G47" s="146">
        <f t="shared" ref="G47:H82" si="36">AR7</f>
        <v>79.531877254870423</v>
      </c>
      <c r="H47" s="146">
        <f t="shared" si="36"/>
        <v>80.144619922824418</v>
      </c>
      <c r="I47" s="149">
        <f t="shared" ref="I47:J82" si="37">AD7</f>
        <v>98.291784452543112</v>
      </c>
      <c r="J47" s="148">
        <f t="shared" si="37"/>
        <v>1.3875110547722735</v>
      </c>
      <c r="K47" s="146">
        <f t="shared" ref="K47:L82" si="38">AT7</f>
        <v>1.3318473906417663</v>
      </c>
      <c r="L47" s="146">
        <f t="shared" si="38"/>
        <v>1.4431747189027808</v>
      </c>
      <c r="M47" s="150">
        <f>AF7</f>
        <v>1.7082155474568872</v>
      </c>
    </row>
    <row r="48" spans="1:47" ht="14.45" customHeight="1" x14ac:dyDescent="0.15">
      <c r="A48" s="68"/>
      <c r="B48" s="86">
        <v>5</v>
      </c>
      <c r="C48" s="151">
        <f>AB8</f>
        <v>76.47957782654737</v>
      </c>
      <c r="D48" s="151">
        <f t="shared" si="35"/>
        <v>76.178472986238091</v>
      </c>
      <c r="E48" s="152">
        <f t="shared" si="35"/>
        <v>76.780682666856649</v>
      </c>
      <c r="F48" s="153">
        <f>AC8</f>
        <v>75.087683643206887</v>
      </c>
      <c r="G48" s="151">
        <f t="shared" si="36"/>
        <v>74.801610533084315</v>
      </c>
      <c r="H48" s="151">
        <f t="shared" si="36"/>
        <v>75.373756753329459</v>
      </c>
      <c r="I48" s="154">
        <f t="shared" si="37"/>
        <v>98.180044630349244</v>
      </c>
      <c r="J48" s="153">
        <f t="shared" si="37"/>
        <v>1.3918941833404856</v>
      </c>
      <c r="K48" s="151">
        <f t="shared" si="38"/>
        <v>1.3360895813041316</v>
      </c>
      <c r="L48" s="151">
        <f t="shared" si="38"/>
        <v>1.4476987853768397</v>
      </c>
      <c r="M48" s="155">
        <f>AF8</f>
        <v>1.819955369650766</v>
      </c>
    </row>
    <row r="49" spans="1:13" ht="14.45" customHeight="1" x14ac:dyDescent="0.15">
      <c r="A49" s="68"/>
      <c r="B49" s="86">
        <v>10</v>
      </c>
      <c r="C49" s="151">
        <f t="shared" ref="C49:C62" si="39">AB9</f>
        <v>71.535850372905443</v>
      </c>
      <c r="D49" s="151">
        <f t="shared" si="35"/>
        <v>71.238584496876683</v>
      </c>
      <c r="E49" s="152">
        <f t="shared" si="35"/>
        <v>71.833116248934203</v>
      </c>
      <c r="F49" s="153">
        <f t="shared" ref="F49:F62" si="40">AC9</f>
        <v>70.142899709634506</v>
      </c>
      <c r="G49" s="151">
        <f t="shared" si="36"/>
        <v>69.860733336121882</v>
      </c>
      <c r="H49" s="151">
        <f t="shared" si="36"/>
        <v>70.425066083147129</v>
      </c>
      <c r="I49" s="154">
        <f t="shared" si="37"/>
        <v>98.052793590892264</v>
      </c>
      <c r="J49" s="153">
        <f t="shared" si="37"/>
        <v>1.3929506632709352</v>
      </c>
      <c r="K49" s="151">
        <f t="shared" si="38"/>
        <v>1.3371113883753936</v>
      </c>
      <c r="L49" s="151">
        <f t="shared" si="38"/>
        <v>1.4487899381664768</v>
      </c>
      <c r="M49" s="155">
        <f t="shared" ref="M49:M62" si="41">AF9</f>
        <v>1.9472064091077361</v>
      </c>
    </row>
    <row r="50" spans="1:13" ht="14.45" customHeight="1" x14ac:dyDescent="0.15">
      <c r="A50" s="68"/>
      <c r="B50" s="86">
        <v>15</v>
      </c>
      <c r="C50" s="151">
        <f t="shared" si="39"/>
        <v>66.569697249712377</v>
      </c>
      <c r="D50" s="151">
        <f t="shared" si="35"/>
        <v>66.274762602666542</v>
      </c>
      <c r="E50" s="152">
        <f t="shared" si="35"/>
        <v>66.864631896758212</v>
      </c>
      <c r="F50" s="153">
        <f t="shared" si="40"/>
        <v>65.176059782124426</v>
      </c>
      <c r="G50" s="151">
        <f t="shared" si="36"/>
        <v>64.896260501231623</v>
      </c>
      <c r="H50" s="151">
        <f t="shared" si="36"/>
        <v>65.455859063017229</v>
      </c>
      <c r="I50" s="154">
        <f t="shared" si="37"/>
        <v>97.906498714632548</v>
      </c>
      <c r="J50" s="153">
        <f t="shared" si="37"/>
        <v>1.3936374675879604</v>
      </c>
      <c r="K50" s="151">
        <f t="shared" si="38"/>
        <v>1.3377760696277323</v>
      </c>
      <c r="L50" s="151">
        <f t="shared" si="38"/>
        <v>1.4494988655481884</v>
      </c>
      <c r="M50" s="155">
        <f t="shared" si="41"/>
        <v>2.0935012853674677</v>
      </c>
    </row>
    <row r="51" spans="1:13" ht="14.45" customHeight="1" x14ac:dyDescent="0.15">
      <c r="A51" s="68"/>
      <c r="B51" s="86">
        <v>20</v>
      </c>
      <c r="C51" s="151">
        <f t="shared" si="39"/>
        <v>61.659409449417545</v>
      </c>
      <c r="D51" s="151">
        <f t="shared" si="35"/>
        <v>61.369941594628806</v>
      </c>
      <c r="E51" s="152">
        <f t="shared" si="35"/>
        <v>61.948877304206285</v>
      </c>
      <c r="F51" s="153">
        <f t="shared" si="40"/>
        <v>60.263807563739533</v>
      </c>
      <c r="G51" s="151">
        <f t="shared" si="36"/>
        <v>59.989549837644049</v>
      </c>
      <c r="H51" s="151">
        <f t="shared" si="36"/>
        <v>60.538065289835018</v>
      </c>
      <c r="I51" s="154">
        <f t="shared" si="37"/>
        <v>97.736595439139109</v>
      </c>
      <c r="J51" s="153">
        <f t="shared" si="37"/>
        <v>1.3956018856780139</v>
      </c>
      <c r="K51" s="151">
        <f t="shared" si="38"/>
        <v>1.339676492903803</v>
      </c>
      <c r="L51" s="151">
        <f t="shared" si="38"/>
        <v>1.4515272784522248</v>
      </c>
      <c r="M51" s="155">
        <f t="shared" si="41"/>
        <v>2.2634045608609008</v>
      </c>
    </row>
    <row r="52" spans="1:13" ht="14.45" customHeight="1" x14ac:dyDescent="0.15">
      <c r="A52" s="68"/>
      <c r="B52" s="86">
        <v>25</v>
      </c>
      <c r="C52" s="151">
        <f t="shared" si="39"/>
        <v>56.793683243572858</v>
      </c>
      <c r="D52" s="151">
        <f t="shared" si="35"/>
        <v>56.513704828012806</v>
      </c>
      <c r="E52" s="152">
        <f t="shared" si="35"/>
        <v>57.07366165913291</v>
      </c>
      <c r="F52" s="153">
        <f t="shared" si="40"/>
        <v>55.394910252852036</v>
      </c>
      <c r="G52" s="151">
        <f t="shared" si="36"/>
        <v>55.130250885135467</v>
      </c>
      <c r="H52" s="151">
        <f t="shared" si="36"/>
        <v>55.659569620568604</v>
      </c>
      <c r="I52" s="154">
        <f t="shared" si="37"/>
        <v>97.537097594600681</v>
      </c>
      <c r="J52" s="153">
        <f t="shared" si="37"/>
        <v>1.3987729907208217</v>
      </c>
      <c r="K52" s="151">
        <f t="shared" si="38"/>
        <v>1.3427493124028314</v>
      </c>
      <c r="L52" s="151">
        <f t="shared" si="38"/>
        <v>1.4547966690388121</v>
      </c>
      <c r="M52" s="155">
        <f t="shared" si="41"/>
        <v>2.462902405399312</v>
      </c>
    </row>
    <row r="53" spans="1:13" ht="14.45" customHeight="1" x14ac:dyDescent="0.15">
      <c r="A53" s="68"/>
      <c r="B53" s="86">
        <v>30</v>
      </c>
      <c r="C53" s="151">
        <f t="shared" si="39"/>
        <v>51.973091302316085</v>
      </c>
      <c r="D53" s="151">
        <f t="shared" si="35"/>
        <v>51.70473515652462</v>
      </c>
      <c r="E53" s="152">
        <f t="shared" si="35"/>
        <v>52.24144744810755</v>
      </c>
      <c r="F53" s="153">
        <f t="shared" si="40"/>
        <v>50.569692708970642</v>
      </c>
      <c r="G53" s="151">
        <f t="shared" si="36"/>
        <v>50.316775268330936</v>
      </c>
      <c r="H53" s="151">
        <f t="shared" si="36"/>
        <v>50.822610149610348</v>
      </c>
      <c r="I53" s="154">
        <f t="shared" si="37"/>
        <v>97.299759244293966</v>
      </c>
      <c r="J53" s="153">
        <f t="shared" si="37"/>
        <v>1.4033985933454431</v>
      </c>
      <c r="K53" s="151">
        <f t="shared" si="38"/>
        <v>1.3472304195170295</v>
      </c>
      <c r="L53" s="151">
        <f t="shared" si="38"/>
        <v>1.4595667671738568</v>
      </c>
      <c r="M53" s="155">
        <f t="shared" si="41"/>
        <v>2.7002407557060271</v>
      </c>
    </row>
    <row r="54" spans="1:13" ht="14.45" customHeight="1" x14ac:dyDescent="0.15">
      <c r="A54" s="68"/>
      <c r="B54" s="86">
        <v>35</v>
      </c>
      <c r="C54" s="151">
        <f t="shared" si="39"/>
        <v>47.10215149787232</v>
      </c>
      <c r="D54" s="151">
        <f t="shared" si="35"/>
        <v>46.840201075032496</v>
      </c>
      <c r="E54" s="152">
        <f t="shared" si="35"/>
        <v>47.364101920712145</v>
      </c>
      <c r="F54" s="153">
        <f t="shared" si="40"/>
        <v>45.695086014436761</v>
      </c>
      <c r="G54" s="151">
        <f t="shared" si="36"/>
        <v>45.448632117607083</v>
      </c>
      <c r="H54" s="151">
        <f t="shared" si="36"/>
        <v>45.941539911266439</v>
      </c>
      <c r="I54" s="154">
        <f t="shared" si="37"/>
        <v>97.012736279150388</v>
      </c>
      <c r="J54" s="153">
        <f t="shared" si="37"/>
        <v>1.4070654834355496</v>
      </c>
      <c r="K54" s="151">
        <f t="shared" si="38"/>
        <v>1.3507776045105173</v>
      </c>
      <c r="L54" s="151">
        <f t="shared" si="38"/>
        <v>1.4633533623605819</v>
      </c>
      <c r="M54" s="155">
        <f t="shared" si="41"/>
        <v>2.9872637208495858</v>
      </c>
    </row>
    <row r="55" spans="1:13" ht="14.45" customHeight="1" x14ac:dyDescent="0.15">
      <c r="A55" s="68"/>
      <c r="B55" s="86">
        <v>40</v>
      </c>
      <c r="C55" s="151">
        <f t="shared" si="39"/>
        <v>42.353904852548347</v>
      </c>
      <c r="D55" s="151">
        <f t="shared" si="35"/>
        <v>42.101254721942688</v>
      </c>
      <c r="E55" s="152">
        <f t="shared" si="35"/>
        <v>42.606554983154005</v>
      </c>
      <c r="F55" s="153">
        <f t="shared" si="40"/>
        <v>40.938874751323453</v>
      </c>
      <c r="G55" s="151">
        <f t="shared" si="36"/>
        <v>40.701786822478496</v>
      </c>
      <c r="H55" s="151">
        <f t="shared" si="36"/>
        <v>41.175962680168411</v>
      </c>
      <c r="I55" s="154">
        <f t="shared" si="37"/>
        <v>96.659032724016342</v>
      </c>
      <c r="J55" s="153">
        <f t="shared" si="37"/>
        <v>1.4150301012248947</v>
      </c>
      <c r="K55" s="151">
        <f t="shared" si="38"/>
        <v>1.3584728268767008</v>
      </c>
      <c r="L55" s="151">
        <f t="shared" si="38"/>
        <v>1.4715873755730886</v>
      </c>
      <c r="M55" s="155">
        <f t="shared" si="41"/>
        <v>3.3409672759836577</v>
      </c>
    </row>
    <row r="56" spans="1:13" ht="14.45" customHeight="1" x14ac:dyDescent="0.15">
      <c r="A56" s="68"/>
      <c r="B56" s="86">
        <v>45</v>
      </c>
      <c r="C56" s="151">
        <f t="shared" si="39"/>
        <v>37.623393218904845</v>
      </c>
      <c r="D56" s="151">
        <f t="shared" si="35"/>
        <v>37.378401416003669</v>
      </c>
      <c r="E56" s="152">
        <f t="shared" si="35"/>
        <v>37.86838502180602</v>
      </c>
      <c r="F56" s="153">
        <f t="shared" si="40"/>
        <v>36.198748709308994</v>
      </c>
      <c r="G56" s="151">
        <f t="shared" si="36"/>
        <v>35.969350060184865</v>
      </c>
      <c r="H56" s="151">
        <f t="shared" si="36"/>
        <v>36.428147358433122</v>
      </c>
      <c r="I56" s="154">
        <f t="shared" si="37"/>
        <v>96.213407702737456</v>
      </c>
      <c r="J56" s="153">
        <f t="shared" si="37"/>
        <v>1.4246445095958449</v>
      </c>
      <c r="K56" s="151">
        <f t="shared" si="38"/>
        <v>1.3677553038415577</v>
      </c>
      <c r="L56" s="151">
        <f t="shared" si="38"/>
        <v>1.481533715350132</v>
      </c>
      <c r="M56" s="155">
        <f t="shared" si="41"/>
        <v>3.7865922972625325</v>
      </c>
    </row>
    <row r="57" spans="1:13" ht="14.45" customHeight="1" x14ac:dyDescent="0.15">
      <c r="A57" s="68"/>
      <c r="B57" s="86">
        <v>50</v>
      </c>
      <c r="C57" s="151">
        <f t="shared" si="39"/>
        <v>32.978747655716894</v>
      </c>
      <c r="D57" s="151">
        <f t="shared" si="35"/>
        <v>32.745217895700129</v>
      </c>
      <c r="E57" s="152">
        <f t="shared" si="35"/>
        <v>33.212277415733659</v>
      </c>
      <c r="F57" s="153">
        <f t="shared" si="40"/>
        <v>31.54630573212243</v>
      </c>
      <c r="G57" s="151">
        <f t="shared" si="36"/>
        <v>31.328333430362402</v>
      </c>
      <c r="H57" s="151">
        <f t="shared" si="36"/>
        <v>31.764278033882459</v>
      </c>
      <c r="I57" s="154">
        <f t="shared" si="37"/>
        <v>95.656469619318159</v>
      </c>
      <c r="J57" s="153">
        <f t="shared" si="37"/>
        <v>1.4324419235944656</v>
      </c>
      <c r="K57" s="151">
        <f t="shared" si="38"/>
        <v>1.3751662893502536</v>
      </c>
      <c r="L57" s="151">
        <f t="shared" si="38"/>
        <v>1.4897175578386777</v>
      </c>
      <c r="M57" s="155">
        <f t="shared" si="41"/>
        <v>4.3435303806818464</v>
      </c>
    </row>
    <row r="58" spans="1:13" ht="14.45" customHeight="1" x14ac:dyDescent="0.15">
      <c r="A58" s="68"/>
      <c r="B58" s="86">
        <v>55</v>
      </c>
      <c r="C58" s="151">
        <f t="shared" si="39"/>
        <v>28.49056210277887</v>
      </c>
      <c r="D58" s="151">
        <f t="shared" si="35"/>
        <v>28.272108882580238</v>
      </c>
      <c r="E58" s="152">
        <f t="shared" si="35"/>
        <v>28.709015322977503</v>
      </c>
      <c r="F58" s="153">
        <f t="shared" si="40"/>
        <v>27.040687244641148</v>
      </c>
      <c r="G58" s="151">
        <f t="shared" si="36"/>
        <v>26.837596864617861</v>
      </c>
      <c r="H58" s="151">
        <f t="shared" si="36"/>
        <v>27.243777624664435</v>
      </c>
      <c r="I58" s="154">
        <f t="shared" si="37"/>
        <v>94.911034563279799</v>
      </c>
      <c r="J58" s="153">
        <f t="shared" si="37"/>
        <v>1.4498748581377223</v>
      </c>
      <c r="K58" s="151">
        <f t="shared" si="38"/>
        <v>1.3918938467789617</v>
      </c>
      <c r="L58" s="151">
        <f t="shared" si="38"/>
        <v>1.507855869496483</v>
      </c>
      <c r="M58" s="155">
        <f t="shared" si="41"/>
        <v>5.0889654367202057</v>
      </c>
    </row>
    <row r="59" spans="1:13" ht="14.45" customHeight="1" x14ac:dyDescent="0.15">
      <c r="A59" s="68"/>
      <c r="B59" s="86">
        <v>60</v>
      </c>
      <c r="C59" s="151">
        <f t="shared" si="39"/>
        <v>24.157117167589906</v>
      </c>
      <c r="D59" s="151">
        <f t="shared" si="35"/>
        <v>23.954986928273922</v>
      </c>
      <c r="E59" s="152">
        <f t="shared" si="35"/>
        <v>24.35924740690589</v>
      </c>
      <c r="F59" s="153">
        <f t="shared" si="40"/>
        <v>22.683039865536937</v>
      </c>
      <c r="G59" s="151">
        <f t="shared" si="36"/>
        <v>22.495855054719506</v>
      </c>
      <c r="H59" s="151">
        <f t="shared" si="36"/>
        <v>22.870224676354368</v>
      </c>
      <c r="I59" s="154">
        <f t="shared" si="37"/>
        <v>93.897958552642834</v>
      </c>
      <c r="J59" s="153">
        <f t="shared" si="37"/>
        <v>1.4740773020529705</v>
      </c>
      <c r="K59" s="151">
        <f t="shared" si="38"/>
        <v>1.4150262697312634</v>
      </c>
      <c r="L59" s="151">
        <f t="shared" si="38"/>
        <v>1.5331283343746775</v>
      </c>
      <c r="M59" s="155">
        <f t="shared" si="41"/>
        <v>6.1020414473571698</v>
      </c>
    </row>
    <row r="60" spans="1:13" ht="14.45" customHeight="1" x14ac:dyDescent="0.15">
      <c r="A60" s="68"/>
      <c r="B60" s="86">
        <v>65</v>
      </c>
      <c r="C60" s="151">
        <f t="shared" si="39"/>
        <v>20.027704315146519</v>
      </c>
      <c r="D60" s="151">
        <f t="shared" si="35"/>
        <v>19.839751612638889</v>
      </c>
      <c r="E60" s="152">
        <f t="shared" si="35"/>
        <v>20.215657017654149</v>
      </c>
      <c r="F60" s="153">
        <f t="shared" si="40"/>
        <v>18.529235799585521</v>
      </c>
      <c r="G60" s="151">
        <f t="shared" si="36"/>
        <v>18.355619001399276</v>
      </c>
      <c r="H60" s="151">
        <f t="shared" si="36"/>
        <v>18.702852597771766</v>
      </c>
      <c r="I60" s="154">
        <f t="shared" si="37"/>
        <v>92.518021576603076</v>
      </c>
      <c r="J60" s="153">
        <f t="shared" si="37"/>
        <v>1.4984685155609976</v>
      </c>
      <c r="K60" s="151">
        <f t="shared" si="38"/>
        <v>1.4377733879400048</v>
      </c>
      <c r="L60" s="151">
        <f t="shared" si="38"/>
        <v>1.5591636431819904</v>
      </c>
      <c r="M60" s="155">
        <f t="shared" si="41"/>
        <v>7.4819784233969262</v>
      </c>
    </row>
    <row r="61" spans="1:13" ht="14.45" customHeight="1" x14ac:dyDescent="0.15">
      <c r="A61" s="68"/>
      <c r="B61" s="86">
        <v>70</v>
      </c>
      <c r="C61" s="151">
        <f t="shared" si="39"/>
        <v>16.214009984229456</v>
      </c>
      <c r="D61" s="151">
        <f t="shared" si="35"/>
        <v>16.041064896401892</v>
      </c>
      <c r="E61" s="152">
        <f t="shared" si="35"/>
        <v>16.38695507205702</v>
      </c>
      <c r="F61" s="153">
        <f t="shared" si="40"/>
        <v>14.684616851152288</v>
      </c>
      <c r="G61" s="151">
        <f t="shared" si="36"/>
        <v>14.524699049857873</v>
      </c>
      <c r="H61" s="151">
        <f t="shared" si="36"/>
        <v>14.844534652446704</v>
      </c>
      <c r="I61" s="154">
        <f t="shared" si="37"/>
        <v>90.567459039653173</v>
      </c>
      <c r="J61" s="153">
        <f t="shared" si="37"/>
        <v>1.5293931330771686</v>
      </c>
      <c r="K61" s="151">
        <f t="shared" si="38"/>
        <v>1.465895183117591</v>
      </c>
      <c r="L61" s="151">
        <f t="shared" si="38"/>
        <v>1.5928910830367462</v>
      </c>
      <c r="M61" s="155">
        <f t="shared" si="41"/>
        <v>9.4325409603468326</v>
      </c>
    </row>
    <row r="62" spans="1:13" ht="14.45" customHeight="1" x14ac:dyDescent="0.15">
      <c r="A62" s="68"/>
      <c r="B62" s="86">
        <v>75</v>
      </c>
      <c r="C62" s="151">
        <f t="shared" si="39"/>
        <v>12.570632223021146</v>
      </c>
      <c r="D62" s="151">
        <f t="shared" si="35"/>
        <v>12.41992908673344</v>
      </c>
      <c r="E62" s="152">
        <f t="shared" si="35"/>
        <v>12.721335359308853</v>
      </c>
      <c r="F62" s="153">
        <f t="shared" si="40"/>
        <v>11.055613783676208</v>
      </c>
      <c r="G62" s="151">
        <f t="shared" si="36"/>
        <v>10.914706601078647</v>
      </c>
      <c r="H62" s="151">
        <f t="shared" si="36"/>
        <v>11.196520966273768</v>
      </c>
      <c r="I62" s="154">
        <f t="shared" si="37"/>
        <v>87.947953512072218</v>
      </c>
      <c r="J62" s="153">
        <f t="shared" si="37"/>
        <v>1.5150184393449402</v>
      </c>
      <c r="K62" s="151">
        <f t="shared" si="38"/>
        <v>1.4487066448626287</v>
      </c>
      <c r="L62" s="151">
        <f t="shared" si="38"/>
        <v>1.5813302338272517</v>
      </c>
      <c r="M62" s="155">
        <f t="shared" si="41"/>
        <v>12.052046487927798</v>
      </c>
    </row>
    <row r="63" spans="1:13" ht="14.45" customHeight="1" x14ac:dyDescent="0.15">
      <c r="A63" s="68"/>
      <c r="B63" s="86">
        <v>80</v>
      </c>
      <c r="C63" s="151">
        <f>AB23</f>
        <v>9.2191646673869077</v>
      </c>
      <c r="D63" s="151">
        <f t="shared" si="35"/>
        <v>9.0992634477443595</v>
      </c>
      <c r="E63" s="152">
        <f t="shared" si="35"/>
        <v>9.3390658870294558</v>
      </c>
      <c r="F63" s="153">
        <f>AC23</f>
        <v>7.7492541358923788</v>
      </c>
      <c r="G63" s="151">
        <f t="shared" si="36"/>
        <v>7.6309694884431325</v>
      </c>
      <c r="H63" s="151">
        <f t="shared" si="36"/>
        <v>7.867538783341625</v>
      </c>
      <c r="I63" s="154">
        <f t="shared" si="37"/>
        <v>84.055924972309199</v>
      </c>
      <c r="J63" s="153">
        <f t="shared" si="37"/>
        <v>1.4699105314945302</v>
      </c>
      <c r="K63" s="151">
        <f t="shared" si="38"/>
        <v>1.3998010417867044</v>
      </c>
      <c r="L63" s="151">
        <f t="shared" si="38"/>
        <v>1.540020021202356</v>
      </c>
      <c r="M63" s="155">
        <f>AF23</f>
        <v>15.944075027690808</v>
      </c>
    </row>
    <row r="64" spans="1:13" ht="14.45" customHeight="1" x14ac:dyDescent="0.15">
      <c r="A64" s="44"/>
      <c r="B64" s="102">
        <v>85</v>
      </c>
      <c r="C64" s="156">
        <f>AB24</f>
        <v>6.5422763190599467</v>
      </c>
      <c r="D64" s="156">
        <f t="shared" si="35"/>
        <v>6.2690586509367616</v>
      </c>
      <c r="E64" s="157">
        <f t="shared" si="35"/>
        <v>6.8154939871831317</v>
      </c>
      <c r="F64" s="158">
        <f>AC24</f>
        <v>5.1302122923095652</v>
      </c>
      <c r="G64" s="156">
        <f t="shared" si="36"/>
        <v>4.9021637689361608</v>
      </c>
      <c r="H64" s="156">
        <f t="shared" si="36"/>
        <v>5.3582608156829696</v>
      </c>
      <c r="I64" s="159">
        <f t="shared" si="37"/>
        <v>78.416319368282515</v>
      </c>
      <c r="J64" s="158">
        <f t="shared" si="37"/>
        <v>1.412064026750381</v>
      </c>
      <c r="K64" s="156">
        <f t="shared" si="38"/>
        <v>1.3141775568372922</v>
      </c>
      <c r="L64" s="156">
        <f t="shared" si="38"/>
        <v>1.5099504966634698</v>
      </c>
      <c r="M64" s="160">
        <f>AF24</f>
        <v>21.583680631717481</v>
      </c>
    </row>
    <row r="65" spans="1:13" ht="14.45" customHeight="1" x14ac:dyDescent="0.15">
      <c r="A65" s="68" t="s">
        <v>6</v>
      </c>
      <c r="B65" s="161">
        <v>0</v>
      </c>
      <c r="C65" s="162">
        <f>AB25</f>
        <v>87.549723114540612</v>
      </c>
      <c r="D65" s="162">
        <f t="shared" si="35"/>
        <v>87.281664585233571</v>
      </c>
      <c r="E65" s="163">
        <f t="shared" si="35"/>
        <v>87.817781643847653</v>
      </c>
      <c r="F65" s="164">
        <f>AC25</f>
        <v>84.751497688854784</v>
      </c>
      <c r="G65" s="162">
        <f t="shared" si="36"/>
        <v>84.503053061048348</v>
      </c>
      <c r="H65" s="162">
        <f t="shared" si="36"/>
        <v>84.999942316661219</v>
      </c>
      <c r="I65" s="165">
        <f t="shared" si="37"/>
        <v>96.803844345658376</v>
      </c>
      <c r="J65" s="164">
        <f t="shared" si="37"/>
        <v>2.7982254256858186</v>
      </c>
      <c r="K65" s="162">
        <f t="shared" si="38"/>
        <v>2.725871377352679</v>
      </c>
      <c r="L65" s="162">
        <f t="shared" si="38"/>
        <v>2.8705794740189581</v>
      </c>
      <c r="M65" s="166">
        <f>AF25</f>
        <v>3.1961556543416161</v>
      </c>
    </row>
    <row r="66" spans="1:13" ht="14.45" customHeight="1" x14ac:dyDescent="0.15">
      <c r="A66" s="126"/>
      <c r="B66" s="86">
        <v>5</v>
      </c>
      <c r="C66" s="151">
        <f>AB26</f>
        <v>82.753794202468185</v>
      </c>
      <c r="D66" s="151">
        <f t="shared" si="35"/>
        <v>82.511244129542348</v>
      </c>
      <c r="E66" s="152">
        <f t="shared" si="35"/>
        <v>82.996344275394023</v>
      </c>
      <c r="F66" s="153">
        <f>AC26</f>
        <v>79.948985855433776</v>
      </c>
      <c r="G66" s="151">
        <f t="shared" si="36"/>
        <v>79.726498965385431</v>
      </c>
      <c r="H66" s="151">
        <f t="shared" si="36"/>
        <v>80.17147274548212</v>
      </c>
      <c r="I66" s="154">
        <f t="shared" si="37"/>
        <v>96.610658914113273</v>
      </c>
      <c r="J66" s="153">
        <f t="shared" si="37"/>
        <v>2.8048083470344189</v>
      </c>
      <c r="K66" s="151">
        <f t="shared" si="38"/>
        <v>2.7323800151485811</v>
      </c>
      <c r="L66" s="151">
        <f t="shared" si="38"/>
        <v>2.8772366789202568</v>
      </c>
      <c r="M66" s="155">
        <f>AF26</f>
        <v>3.389341085886747</v>
      </c>
    </row>
    <row r="67" spans="1:13" ht="14.45" customHeight="1" x14ac:dyDescent="0.15">
      <c r="A67" s="126"/>
      <c r="B67" s="86">
        <v>10</v>
      </c>
      <c r="C67" s="151">
        <f t="shared" ref="C67:C80" si="42">AB27</f>
        <v>77.776938895980564</v>
      </c>
      <c r="D67" s="151">
        <f t="shared" si="35"/>
        <v>77.536449472083191</v>
      </c>
      <c r="E67" s="152">
        <f t="shared" si="35"/>
        <v>78.017428319877936</v>
      </c>
      <c r="F67" s="153">
        <f t="shared" ref="F67:F80" si="43">AC27</f>
        <v>74.971323767580088</v>
      </c>
      <c r="G67" s="151">
        <f t="shared" si="36"/>
        <v>74.750937342787736</v>
      </c>
      <c r="H67" s="151">
        <f t="shared" si="36"/>
        <v>75.19171019237244</v>
      </c>
      <c r="I67" s="154">
        <f t="shared" si="37"/>
        <v>96.392741642670302</v>
      </c>
      <c r="J67" s="153">
        <f t="shared" si="37"/>
        <v>2.8056151284004791</v>
      </c>
      <c r="K67" s="151">
        <f t="shared" si="38"/>
        <v>2.7331745944670294</v>
      </c>
      <c r="L67" s="151">
        <f t="shared" si="38"/>
        <v>2.8780556623339288</v>
      </c>
      <c r="M67" s="155">
        <f t="shared" ref="M67:M80" si="44">AF27</f>
        <v>3.6072583573297083</v>
      </c>
    </row>
    <row r="68" spans="1:13" ht="14.45" customHeight="1" x14ac:dyDescent="0.15">
      <c r="A68" s="126"/>
      <c r="B68" s="86">
        <v>15</v>
      </c>
      <c r="C68" s="151">
        <f t="shared" si="42"/>
        <v>72.801854583427726</v>
      </c>
      <c r="D68" s="151">
        <f t="shared" si="35"/>
        <v>72.563777507287398</v>
      </c>
      <c r="E68" s="152">
        <f t="shared" si="35"/>
        <v>73.039931659568055</v>
      </c>
      <c r="F68" s="153">
        <f t="shared" si="43"/>
        <v>69.995309597671209</v>
      </c>
      <c r="G68" s="151">
        <f t="shared" si="36"/>
        <v>69.777371680972792</v>
      </c>
      <c r="H68" s="151">
        <f t="shared" si="36"/>
        <v>70.213247514369627</v>
      </c>
      <c r="I68" s="154">
        <f t="shared" si="37"/>
        <v>96.144953996274452</v>
      </c>
      <c r="J68" s="153">
        <f t="shared" si="37"/>
        <v>2.8065449857565095</v>
      </c>
      <c r="K68" s="151">
        <f t="shared" si="38"/>
        <v>2.7340919070904151</v>
      </c>
      <c r="L68" s="151">
        <f t="shared" si="38"/>
        <v>2.8789980644226039</v>
      </c>
      <c r="M68" s="155">
        <f t="shared" si="44"/>
        <v>3.8550460037255401</v>
      </c>
    </row>
    <row r="69" spans="1:13" ht="14.45" customHeight="1" x14ac:dyDescent="0.15">
      <c r="A69" s="126"/>
      <c r="B69" s="86">
        <v>20</v>
      </c>
      <c r="C69" s="151">
        <f t="shared" si="42"/>
        <v>67.811923546297265</v>
      </c>
      <c r="D69" s="151">
        <f t="shared" si="35"/>
        <v>67.574631650349687</v>
      </c>
      <c r="E69" s="152">
        <f t="shared" si="35"/>
        <v>68.049215442244844</v>
      </c>
      <c r="F69" s="153">
        <f t="shared" si="43"/>
        <v>65.004975476373559</v>
      </c>
      <c r="G69" s="151">
        <f t="shared" si="36"/>
        <v>64.787831260229126</v>
      </c>
      <c r="H69" s="151">
        <f t="shared" si="36"/>
        <v>65.222119692517992</v>
      </c>
      <c r="I69" s="154">
        <f t="shared" si="37"/>
        <v>95.860686553143836</v>
      </c>
      <c r="J69" s="153">
        <f t="shared" si="37"/>
        <v>2.8069480699236933</v>
      </c>
      <c r="K69" s="151">
        <f t="shared" si="38"/>
        <v>2.7344888928790496</v>
      </c>
      <c r="L69" s="151">
        <f t="shared" si="38"/>
        <v>2.8794072469683369</v>
      </c>
      <c r="M69" s="155">
        <f t="shared" si="44"/>
        <v>4.1393134468561481</v>
      </c>
    </row>
    <row r="70" spans="1:13" ht="14.45" customHeight="1" x14ac:dyDescent="0.15">
      <c r="A70" s="126"/>
      <c r="B70" s="86">
        <v>25</v>
      </c>
      <c r="C70" s="151">
        <f t="shared" si="42"/>
        <v>62.899830264506122</v>
      </c>
      <c r="D70" s="151">
        <f t="shared" si="35"/>
        <v>62.671328570906759</v>
      </c>
      <c r="E70" s="152">
        <f t="shared" si="35"/>
        <v>63.128331958105484</v>
      </c>
      <c r="F70" s="153">
        <f t="shared" si="43"/>
        <v>60.089090885383847</v>
      </c>
      <c r="G70" s="151">
        <f t="shared" si="36"/>
        <v>59.8807861915719</v>
      </c>
      <c r="H70" s="151">
        <f t="shared" si="36"/>
        <v>60.297395579195793</v>
      </c>
      <c r="I70" s="154">
        <f t="shared" si="37"/>
        <v>95.531403872947564</v>
      </c>
      <c r="J70" s="153">
        <f t="shared" si="37"/>
        <v>2.810739379122269</v>
      </c>
      <c r="K70" s="151">
        <f t="shared" si="38"/>
        <v>2.7382367866775557</v>
      </c>
      <c r="L70" s="151">
        <f t="shared" si="38"/>
        <v>2.8832419715669824</v>
      </c>
      <c r="M70" s="155">
        <f t="shared" si="44"/>
        <v>4.4685961270524235</v>
      </c>
    </row>
    <row r="71" spans="1:13" ht="14.45" customHeight="1" x14ac:dyDescent="0.15">
      <c r="A71" s="126"/>
      <c r="B71" s="86">
        <v>30</v>
      </c>
      <c r="C71" s="151">
        <f t="shared" si="42"/>
        <v>57.909423061338885</v>
      </c>
      <c r="D71" s="151">
        <f t="shared" si="35"/>
        <v>57.681659921549048</v>
      </c>
      <c r="E71" s="152">
        <f t="shared" si="35"/>
        <v>58.137186201128721</v>
      </c>
      <c r="F71" s="153">
        <f t="shared" si="43"/>
        <v>55.098237158784855</v>
      </c>
      <c r="G71" s="151">
        <f t="shared" si="36"/>
        <v>54.890672191822702</v>
      </c>
      <c r="H71" s="151">
        <f t="shared" si="36"/>
        <v>55.305802125747007</v>
      </c>
      <c r="I71" s="154">
        <f t="shared" si="37"/>
        <v>95.14554669353835</v>
      </c>
      <c r="J71" s="153">
        <f t="shared" si="37"/>
        <v>2.8111859025540267</v>
      </c>
      <c r="K71" s="151">
        <f t="shared" si="38"/>
        <v>2.7386770745257891</v>
      </c>
      <c r="L71" s="151">
        <f t="shared" si="38"/>
        <v>2.8836947305822642</v>
      </c>
      <c r="M71" s="155">
        <f t="shared" si="44"/>
        <v>4.8544533064616431</v>
      </c>
    </row>
    <row r="72" spans="1:13" ht="14.45" customHeight="1" x14ac:dyDescent="0.15">
      <c r="A72" s="126"/>
      <c r="B72" s="86">
        <v>35</v>
      </c>
      <c r="C72" s="151">
        <f t="shared" si="42"/>
        <v>52.982182673931227</v>
      </c>
      <c r="D72" s="151">
        <f t="shared" si="35"/>
        <v>52.758628818714321</v>
      </c>
      <c r="E72" s="152">
        <f t="shared" si="35"/>
        <v>53.205736529148133</v>
      </c>
      <c r="F72" s="153">
        <f t="shared" si="43"/>
        <v>50.167295725395761</v>
      </c>
      <c r="G72" s="151">
        <f t="shared" si="36"/>
        <v>49.963918666703393</v>
      </c>
      <c r="H72" s="151">
        <f t="shared" si="36"/>
        <v>50.370672784088129</v>
      </c>
      <c r="I72" s="154">
        <f t="shared" si="37"/>
        <v>94.687106482835645</v>
      </c>
      <c r="J72" s="153">
        <f t="shared" si="37"/>
        <v>2.81488694853546</v>
      </c>
      <c r="K72" s="151">
        <f t="shared" si="38"/>
        <v>2.7423189547128417</v>
      </c>
      <c r="L72" s="151">
        <f t="shared" si="38"/>
        <v>2.8874549423580782</v>
      </c>
      <c r="M72" s="155">
        <f t="shared" si="44"/>
        <v>5.3128935171643397</v>
      </c>
    </row>
    <row r="73" spans="1:13" ht="14.45" customHeight="1" x14ac:dyDescent="0.15">
      <c r="A73" s="126"/>
      <c r="B73" s="86">
        <v>40</v>
      </c>
      <c r="C73" s="151">
        <f t="shared" si="42"/>
        <v>48.111840246022147</v>
      </c>
      <c r="D73" s="151">
        <f t="shared" si="35"/>
        <v>47.894697804757769</v>
      </c>
      <c r="E73" s="152">
        <f t="shared" si="35"/>
        <v>48.328982687286526</v>
      </c>
      <c r="F73" s="153">
        <f t="shared" si="43"/>
        <v>45.289704062951955</v>
      </c>
      <c r="G73" s="151">
        <f t="shared" si="36"/>
        <v>45.092657244804307</v>
      </c>
      <c r="H73" s="151">
        <f t="shared" si="36"/>
        <v>45.486750881099603</v>
      </c>
      <c r="I73" s="154">
        <f t="shared" si="37"/>
        <v>94.134216923237474</v>
      </c>
      <c r="J73" s="153">
        <f t="shared" si="37"/>
        <v>2.8221361830701848</v>
      </c>
      <c r="K73" s="151">
        <f t="shared" si="38"/>
        <v>2.7494475708349109</v>
      </c>
      <c r="L73" s="151">
        <f t="shared" si="38"/>
        <v>2.8948247953054587</v>
      </c>
      <c r="M73" s="155">
        <f t="shared" si="44"/>
        <v>5.8657830767625168</v>
      </c>
    </row>
    <row r="74" spans="1:13" ht="14.45" customHeight="1" x14ac:dyDescent="0.15">
      <c r="A74" s="126"/>
      <c r="B74" s="86">
        <v>45</v>
      </c>
      <c r="C74" s="151">
        <f t="shared" si="42"/>
        <v>43.273603402532089</v>
      </c>
      <c r="D74" s="151">
        <f t="shared" si="35"/>
        <v>43.062818717526653</v>
      </c>
      <c r="E74" s="152">
        <f t="shared" si="35"/>
        <v>43.484388087537525</v>
      </c>
      <c r="F74" s="153">
        <f t="shared" si="43"/>
        <v>40.441418269493646</v>
      </c>
      <c r="G74" s="151">
        <f t="shared" si="36"/>
        <v>40.250589998065898</v>
      </c>
      <c r="H74" s="151">
        <f t="shared" si="36"/>
        <v>40.632246540921393</v>
      </c>
      <c r="I74" s="154">
        <f t="shared" si="37"/>
        <v>93.45516686767823</v>
      </c>
      <c r="J74" s="153">
        <f t="shared" si="37"/>
        <v>2.832185133038438</v>
      </c>
      <c r="K74" s="151">
        <f t="shared" si="38"/>
        <v>2.7593186007202752</v>
      </c>
      <c r="L74" s="151">
        <f t="shared" si="38"/>
        <v>2.9050516653566008</v>
      </c>
      <c r="M74" s="155">
        <f t="shared" si="44"/>
        <v>6.544833132321763</v>
      </c>
    </row>
    <row r="75" spans="1:13" ht="14.45" customHeight="1" x14ac:dyDescent="0.15">
      <c r="A75" s="126"/>
      <c r="B75" s="86">
        <v>50</v>
      </c>
      <c r="C75" s="151">
        <f t="shared" si="42"/>
        <v>38.477995764772288</v>
      </c>
      <c r="D75" s="151">
        <f t="shared" si="35"/>
        <v>38.275647212191949</v>
      </c>
      <c r="E75" s="152">
        <f t="shared" si="35"/>
        <v>38.680344317352628</v>
      </c>
      <c r="F75" s="153">
        <f t="shared" si="43"/>
        <v>35.636180513871615</v>
      </c>
      <c r="G75" s="151">
        <f t="shared" si="36"/>
        <v>35.453500044483256</v>
      </c>
      <c r="H75" s="151">
        <f t="shared" si="36"/>
        <v>35.818860983259974</v>
      </c>
      <c r="I75" s="154">
        <f t="shared" si="37"/>
        <v>92.614440553833532</v>
      </c>
      <c r="J75" s="153">
        <f t="shared" si="37"/>
        <v>2.8418152509006704</v>
      </c>
      <c r="K75" s="151">
        <f t="shared" si="38"/>
        <v>2.7687583317513762</v>
      </c>
      <c r="L75" s="151">
        <f t="shared" si="38"/>
        <v>2.9148721700499647</v>
      </c>
      <c r="M75" s="155">
        <f t="shared" si="44"/>
        <v>7.3855594461664609</v>
      </c>
    </row>
    <row r="76" spans="1:13" ht="14.45" customHeight="1" x14ac:dyDescent="0.15">
      <c r="A76" s="126"/>
      <c r="B76" s="86">
        <v>55</v>
      </c>
      <c r="C76" s="151">
        <f t="shared" si="42"/>
        <v>33.795130457722159</v>
      </c>
      <c r="D76" s="151">
        <f t="shared" si="35"/>
        <v>33.605775885881208</v>
      </c>
      <c r="E76" s="152">
        <f t="shared" si="35"/>
        <v>33.98448502956311</v>
      </c>
      <c r="F76" s="153">
        <f t="shared" si="43"/>
        <v>30.932928797940164</v>
      </c>
      <c r="G76" s="151">
        <f t="shared" si="36"/>
        <v>30.762558485758063</v>
      </c>
      <c r="H76" s="151">
        <f t="shared" si="36"/>
        <v>31.103299110122265</v>
      </c>
      <c r="I76" s="154">
        <f t="shared" si="37"/>
        <v>91.530727589992239</v>
      </c>
      <c r="J76" s="153">
        <f t="shared" si="37"/>
        <v>2.862201659781995</v>
      </c>
      <c r="K76" s="151">
        <f t="shared" si="38"/>
        <v>2.7887945860559746</v>
      </c>
      <c r="L76" s="151">
        <f t="shared" si="38"/>
        <v>2.9356087335080154</v>
      </c>
      <c r="M76" s="155">
        <f t="shared" si="44"/>
        <v>8.4692724100077701</v>
      </c>
    </row>
    <row r="77" spans="1:13" ht="14.45" customHeight="1" x14ac:dyDescent="0.15">
      <c r="A77" s="126"/>
      <c r="B77" s="86">
        <v>60</v>
      </c>
      <c r="C77" s="151">
        <f t="shared" si="42"/>
        <v>29.233906489577691</v>
      </c>
      <c r="D77" s="151">
        <f t="shared" si="35"/>
        <v>29.060194360613099</v>
      </c>
      <c r="E77" s="152">
        <f t="shared" si="35"/>
        <v>29.407618618542283</v>
      </c>
      <c r="F77" s="153">
        <f t="shared" si="43"/>
        <v>26.340616101064079</v>
      </c>
      <c r="G77" s="151">
        <f t="shared" si="36"/>
        <v>26.18469275705452</v>
      </c>
      <c r="H77" s="151">
        <f t="shared" si="36"/>
        <v>26.496539445073637</v>
      </c>
      <c r="I77" s="154">
        <f t="shared" si="37"/>
        <v>90.102963524409191</v>
      </c>
      <c r="J77" s="153">
        <f t="shared" si="37"/>
        <v>2.8932903885136096</v>
      </c>
      <c r="K77" s="151">
        <f t="shared" si="38"/>
        <v>2.8193184789591261</v>
      </c>
      <c r="L77" s="151">
        <f t="shared" si="38"/>
        <v>2.9672622980680932</v>
      </c>
      <c r="M77" s="155">
        <f t="shared" si="44"/>
        <v>9.8970364755907987</v>
      </c>
    </row>
    <row r="78" spans="1:13" ht="14.45" customHeight="1" x14ac:dyDescent="0.15">
      <c r="A78" s="126"/>
      <c r="B78" s="86">
        <v>65</v>
      </c>
      <c r="C78" s="151">
        <f t="shared" si="42"/>
        <v>24.76840309405425</v>
      </c>
      <c r="D78" s="151">
        <f t="shared" si="35"/>
        <v>24.608785496734967</v>
      </c>
      <c r="E78" s="152">
        <f t="shared" si="35"/>
        <v>24.928020691373533</v>
      </c>
      <c r="F78" s="153">
        <f t="shared" si="43"/>
        <v>21.841752409307766</v>
      </c>
      <c r="G78" s="151">
        <f t="shared" si="36"/>
        <v>21.698372248398339</v>
      </c>
      <c r="H78" s="151">
        <f t="shared" si="36"/>
        <v>21.985132570217193</v>
      </c>
      <c r="I78" s="154">
        <f t="shared" si="37"/>
        <v>88.183934694404925</v>
      </c>
      <c r="J78" s="153">
        <f t="shared" si="37"/>
        <v>2.9266506847464844</v>
      </c>
      <c r="K78" s="151">
        <f t="shared" si="38"/>
        <v>2.8518665230951887</v>
      </c>
      <c r="L78" s="151">
        <f t="shared" si="38"/>
        <v>3.00143484639778</v>
      </c>
      <c r="M78" s="155">
        <f t="shared" si="44"/>
        <v>11.816065305595087</v>
      </c>
    </row>
    <row r="79" spans="1:13" ht="14.45" customHeight="1" x14ac:dyDescent="0.15">
      <c r="A79" s="126"/>
      <c r="B79" s="86">
        <v>70</v>
      </c>
      <c r="C79" s="151">
        <f t="shared" si="42"/>
        <v>20.280370652308086</v>
      </c>
      <c r="D79" s="151">
        <f t="shared" si="35"/>
        <v>20.132227589508386</v>
      </c>
      <c r="E79" s="152">
        <f t="shared" si="35"/>
        <v>20.428513715107787</v>
      </c>
      <c r="F79" s="153">
        <f t="shared" si="43"/>
        <v>17.334496856058347</v>
      </c>
      <c r="G79" s="151">
        <f t="shared" si="36"/>
        <v>17.200716806912045</v>
      </c>
      <c r="H79" s="151">
        <f t="shared" si="36"/>
        <v>17.46827690520465</v>
      </c>
      <c r="I79" s="154">
        <f t="shared" si="37"/>
        <v>85.474260570703763</v>
      </c>
      <c r="J79" s="153">
        <f t="shared" si="37"/>
        <v>2.9458737962497374</v>
      </c>
      <c r="K79" s="151">
        <f t="shared" si="38"/>
        <v>2.8702758945253648</v>
      </c>
      <c r="L79" s="151">
        <f t="shared" si="38"/>
        <v>3.0214716979741101</v>
      </c>
      <c r="M79" s="155">
        <f t="shared" si="44"/>
        <v>14.525739429296234</v>
      </c>
    </row>
    <row r="80" spans="1:13" ht="14.45" customHeight="1" x14ac:dyDescent="0.15">
      <c r="A80" s="126"/>
      <c r="B80" s="86">
        <v>75</v>
      </c>
      <c r="C80" s="151">
        <f t="shared" si="42"/>
        <v>16.005211478234695</v>
      </c>
      <c r="D80" s="151">
        <f t="shared" si="35"/>
        <v>15.876677716521295</v>
      </c>
      <c r="E80" s="152">
        <f t="shared" si="35"/>
        <v>16.133745239948098</v>
      </c>
      <c r="F80" s="153">
        <f t="shared" si="43"/>
        <v>13.033615081001606</v>
      </c>
      <c r="G80" s="151">
        <f t="shared" si="36"/>
        <v>12.914574361200783</v>
      </c>
      <c r="H80" s="151">
        <f t="shared" si="36"/>
        <v>13.15265580080243</v>
      </c>
      <c r="I80" s="154">
        <f t="shared" si="37"/>
        <v>81.433569926432213</v>
      </c>
      <c r="J80" s="153">
        <f t="shared" si="37"/>
        <v>2.9715963972330877</v>
      </c>
      <c r="K80" s="151">
        <f t="shared" si="38"/>
        <v>2.8951691929996355</v>
      </c>
      <c r="L80" s="151">
        <f t="shared" si="38"/>
        <v>3.0480236014665398</v>
      </c>
      <c r="M80" s="155">
        <f t="shared" si="44"/>
        <v>18.566430073567773</v>
      </c>
    </row>
    <row r="81" spans="1:13" ht="14.45" customHeight="1" x14ac:dyDescent="0.15">
      <c r="A81" s="126"/>
      <c r="B81" s="86">
        <v>80</v>
      </c>
      <c r="C81" s="151">
        <f>AB41</f>
        <v>12.082290314589542</v>
      </c>
      <c r="D81" s="151">
        <f t="shared" si="35"/>
        <v>11.985133388265197</v>
      </c>
      <c r="E81" s="152">
        <f t="shared" si="35"/>
        <v>12.179447240913888</v>
      </c>
      <c r="F81" s="153">
        <f>AC41</f>
        <v>9.1270478364507781</v>
      </c>
      <c r="G81" s="151">
        <f t="shared" si="36"/>
        <v>9.0271730420631933</v>
      </c>
      <c r="H81" s="151">
        <f t="shared" si="36"/>
        <v>9.2269226308383629</v>
      </c>
      <c r="I81" s="154">
        <f t="shared" si="37"/>
        <v>75.540709574158583</v>
      </c>
      <c r="J81" s="153">
        <f t="shared" si="37"/>
        <v>2.9552424781387665</v>
      </c>
      <c r="K81" s="151">
        <f t="shared" si="38"/>
        <v>2.8785104459417292</v>
      </c>
      <c r="L81" s="151">
        <f t="shared" si="38"/>
        <v>3.0319745103358038</v>
      </c>
      <c r="M81" s="155">
        <f>AF41</f>
        <v>24.459290425841431</v>
      </c>
    </row>
    <row r="82" spans="1:13" ht="14.45" customHeight="1" thickBot="1" x14ac:dyDescent="0.2">
      <c r="A82" s="127"/>
      <c r="B82" s="128">
        <v>85</v>
      </c>
      <c r="C82" s="167">
        <f>AB42</f>
        <v>8.6405684462145089</v>
      </c>
      <c r="D82" s="167">
        <f t="shared" si="35"/>
        <v>8.3655017196943984</v>
      </c>
      <c r="E82" s="168">
        <f t="shared" si="35"/>
        <v>8.9156351727346195</v>
      </c>
      <c r="F82" s="169">
        <f>AC42</f>
        <v>5.8019503264931664</v>
      </c>
      <c r="G82" s="167">
        <f t="shared" si="36"/>
        <v>5.6023057917774812</v>
      </c>
      <c r="H82" s="167">
        <f t="shared" si="36"/>
        <v>6.0015948612088517</v>
      </c>
      <c r="I82" s="170">
        <f t="shared" si="37"/>
        <v>67.147785039941894</v>
      </c>
      <c r="J82" s="169">
        <f t="shared" si="37"/>
        <v>2.8386181197213425</v>
      </c>
      <c r="K82" s="167">
        <f t="shared" si="38"/>
        <v>2.7206803076775037</v>
      </c>
      <c r="L82" s="167">
        <f t="shared" si="38"/>
        <v>2.9565559317651813</v>
      </c>
      <c r="M82" s="171">
        <f>AF42</f>
        <v>32.852214960058099</v>
      </c>
    </row>
    <row r="83" spans="1:13" ht="14.45" customHeight="1" thickTop="1" x14ac:dyDescent="0.15"/>
    <row r="84" spans="1:13" ht="14.45" customHeight="1" x14ac:dyDescent="0.15"/>
  </sheetData>
  <protectedRanges>
    <protectedRange sqref="C7:F42" name="範囲1"/>
  </protectedRanges>
  <mergeCells count="30">
    <mergeCell ref="A45:A46"/>
    <mergeCell ref="B45:B46"/>
    <mergeCell ref="C45:E45"/>
    <mergeCell ref="F45:I45"/>
    <mergeCell ref="J45:M45"/>
    <mergeCell ref="D46:E46"/>
    <mergeCell ref="G46:H46"/>
    <mergeCell ref="K46:L46"/>
    <mergeCell ref="AL5:AM5"/>
    <mergeCell ref="AN5:AO5"/>
    <mergeCell ref="AP5:AQ5"/>
    <mergeCell ref="AR5:AS5"/>
    <mergeCell ref="AT5:AU5"/>
    <mergeCell ref="J44:M44"/>
    <mergeCell ref="X4:AA4"/>
    <mergeCell ref="AB4:AF4"/>
    <mergeCell ref="AH4:AO4"/>
    <mergeCell ref="AP4:AU4"/>
    <mergeCell ref="V5:W5"/>
    <mergeCell ref="X5:Y5"/>
    <mergeCell ref="Z5:AA5"/>
    <mergeCell ref="AC5:AD5"/>
    <mergeCell ref="AE5:AF5"/>
    <mergeCell ref="AJ5:AK5"/>
    <mergeCell ref="A1:M1"/>
    <mergeCell ref="B4:F4"/>
    <mergeCell ref="G4:L4"/>
    <mergeCell ref="O4:P4"/>
    <mergeCell ref="Q4:S4"/>
    <mergeCell ref="T4:W4"/>
  </mergeCells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4"/>
  <sheetViews>
    <sheetView workbookViewId="0">
      <selection activeCell="B2" sqref="B2"/>
    </sheetView>
  </sheetViews>
  <sheetFormatPr defaultRowHeight="13.5" x14ac:dyDescent="0.15"/>
  <cols>
    <col min="1" max="1" width="4.625" style="25" customWidth="1"/>
    <col min="2" max="2" width="7.625" style="25" customWidth="1"/>
    <col min="3" max="14" width="9.625" style="25" customWidth="1"/>
    <col min="15" max="16" width="8.625" style="25" customWidth="1"/>
    <col min="17" max="22" width="9.625" style="25" customWidth="1"/>
    <col min="23" max="23" width="10.625" style="25" customWidth="1"/>
    <col min="24" max="24" width="9.625" style="25" customWidth="1"/>
    <col min="25" max="25" width="10.625" style="25" customWidth="1"/>
    <col min="26" max="26" width="9.625" style="25" customWidth="1"/>
    <col min="27" max="32" width="10.625" style="25" customWidth="1"/>
    <col min="33" max="33" width="6.625" style="25" customWidth="1"/>
    <col min="34" max="41" width="10.625" style="25" customWidth="1"/>
    <col min="42" max="47" width="9.625" style="25" customWidth="1"/>
    <col min="48" max="16384" width="9" style="25"/>
  </cols>
  <sheetData>
    <row r="1" spans="1:47" ht="30" customHeight="1" x14ac:dyDescent="0.15">
      <c r="A1" s="192" t="s">
        <v>104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47" ht="15" customHeight="1" x14ac:dyDescent="0.15">
      <c r="A2" s="25" t="s">
        <v>349</v>
      </c>
      <c r="M2" s="25" t="s">
        <v>110</v>
      </c>
    </row>
    <row r="3" spans="1:47" ht="15" customHeight="1" thickBot="1" x14ac:dyDescent="0.2">
      <c r="A3" s="25" t="s">
        <v>33</v>
      </c>
      <c r="G3" s="25" t="s">
        <v>24</v>
      </c>
      <c r="O3" s="25" t="s">
        <v>100</v>
      </c>
      <c r="T3" s="25" t="s">
        <v>25</v>
      </c>
      <c r="X3" s="25" t="s">
        <v>101</v>
      </c>
      <c r="AB3" s="25" t="s">
        <v>102</v>
      </c>
      <c r="AH3" s="25" t="s">
        <v>103</v>
      </c>
    </row>
    <row r="4" spans="1:47" ht="14.45" customHeight="1" thickTop="1" x14ac:dyDescent="0.15">
      <c r="A4" s="26"/>
      <c r="B4" s="201" t="s">
        <v>34</v>
      </c>
      <c r="C4" s="210"/>
      <c r="D4" s="210"/>
      <c r="E4" s="210"/>
      <c r="F4" s="211"/>
      <c r="G4" s="200" t="s">
        <v>35</v>
      </c>
      <c r="H4" s="201"/>
      <c r="I4" s="201"/>
      <c r="J4" s="201"/>
      <c r="K4" s="201"/>
      <c r="L4" s="212"/>
      <c r="M4" s="27"/>
      <c r="N4" s="27"/>
      <c r="O4" s="207" t="s">
        <v>16</v>
      </c>
      <c r="P4" s="175"/>
      <c r="Q4" s="174" t="s">
        <v>18</v>
      </c>
      <c r="R4" s="175"/>
      <c r="S4" s="176"/>
      <c r="T4" s="207" t="s">
        <v>19</v>
      </c>
      <c r="U4" s="208"/>
      <c r="V4" s="208"/>
      <c r="W4" s="209"/>
      <c r="X4" s="207" t="s">
        <v>95</v>
      </c>
      <c r="Y4" s="175"/>
      <c r="Z4" s="175"/>
      <c r="AA4" s="176"/>
      <c r="AB4" s="200" t="s">
        <v>22</v>
      </c>
      <c r="AC4" s="202"/>
      <c r="AD4" s="202"/>
      <c r="AE4" s="202"/>
      <c r="AF4" s="203"/>
      <c r="AH4" s="200" t="s">
        <v>27</v>
      </c>
      <c r="AI4" s="201"/>
      <c r="AJ4" s="201"/>
      <c r="AK4" s="201"/>
      <c r="AL4" s="201"/>
      <c r="AM4" s="201"/>
      <c r="AN4" s="202"/>
      <c r="AO4" s="203"/>
      <c r="AP4" s="200" t="s">
        <v>28</v>
      </c>
      <c r="AQ4" s="201"/>
      <c r="AR4" s="202"/>
      <c r="AS4" s="202"/>
      <c r="AT4" s="202"/>
      <c r="AU4" s="203"/>
    </row>
    <row r="5" spans="1:47" ht="39.950000000000003" customHeight="1" x14ac:dyDescent="0.15">
      <c r="A5" s="28" t="s">
        <v>11</v>
      </c>
      <c r="B5" s="29" t="s">
        <v>15</v>
      </c>
      <c r="C5" s="30" t="s">
        <v>9</v>
      </c>
      <c r="D5" s="30" t="s">
        <v>0</v>
      </c>
      <c r="E5" s="31" t="s">
        <v>92</v>
      </c>
      <c r="F5" s="32" t="s">
        <v>93</v>
      </c>
      <c r="G5" s="33" t="s">
        <v>15</v>
      </c>
      <c r="H5" s="34" t="s">
        <v>9</v>
      </c>
      <c r="I5" s="34" t="s">
        <v>0</v>
      </c>
      <c r="J5" s="34" t="s">
        <v>7</v>
      </c>
      <c r="K5" s="34" t="s">
        <v>3</v>
      </c>
      <c r="L5" s="35" t="s">
        <v>4</v>
      </c>
      <c r="M5" s="36"/>
      <c r="N5" s="36"/>
      <c r="O5" s="28" t="s">
        <v>20</v>
      </c>
      <c r="P5" s="37" t="s">
        <v>21</v>
      </c>
      <c r="Q5" s="38" t="s">
        <v>17</v>
      </c>
      <c r="R5" s="37" t="s">
        <v>26</v>
      </c>
      <c r="S5" s="39" t="s">
        <v>94</v>
      </c>
      <c r="T5" s="28" t="s">
        <v>2</v>
      </c>
      <c r="U5" s="37" t="s">
        <v>3</v>
      </c>
      <c r="V5" s="177" t="s">
        <v>4</v>
      </c>
      <c r="W5" s="188"/>
      <c r="X5" s="185" t="s">
        <v>107</v>
      </c>
      <c r="Y5" s="177"/>
      <c r="Z5" s="177" t="s">
        <v>108</v>
      </c>
      <c r="AA5" s="188"/>
      <c r="AB5" s="172" t="s">
        <v>5</v>
      </c>
      <c r="AC5" s="189" t="s">
        <v>98</v>
      </c>
      <c r="AD5" s="190"/>
      <c r="AE5" s="189" t="s">
        <v>99</v>
      </c>
      <c r="AF5" s="191"/>
      <c r="AH5" s="40" t="s">
        <v>2</v>
      </c>
      <c r="AI5" s="173" t="s">
        <v>94</v>
      </c>
      <c r="AJ5" s="186" t="s">
        <v>5</v>
      </c>
      <c r="AK5" s="187"/>
      <c r="AL5" s="186" t="s">
        <v>98</v>
      </c>
      <c r="AM5" s="186"/>
      <c r="AN5" s="177" t="s">
        <v>99</v>
      </c>
      <c r="AO5" s="188"/>
      <c r="AP5" s="185" t="s">
        <v>5</v>
      </c>
      <c r="AQ5" s="199"/>
      <c r="AR5" s="177" t="s">
        <v>98</v>
      </c>
      <c r="AS5" s="199"/>
      <c r="AT5" s="177" t="s">
        <v>99</v>
      </c>
      <c r="AU5" s="178"/>
    </row>
    <row r="6" spans="1:47" ht="14.45" customHeight="1" x14ac:dyDescent="0.15">
      <c r="A6" s="41"/>
      <c r="B6" s="42" t="s">
        <v>8</v>
      </c>
      <c r="C6" s="173" t="s">
        <v>10</v>
      </c>
      <c r="D6" s="173" t="s">
        <v>10</v>
      </c>
      <c r="E6" s="173" t="s">
        <v>10</v>
      </c>
      <c r="F6" s="43" t="s">
        <v>10</v>
      </c>
      <c r="G6" s="44" t="s">
        <v>8</v>
      </c>
      <c r="H6" s="45" t="s">
        <v>10</v>
      </c>
      <c r="I6" s="45" t="s">
        <v>10</v>
      </c>
      <c r="J6" s="46" t="s">
        <v>111</v>
      </c>
      <c r="K6" s="46" t="s">
        <v>105</v>
      </c>
      <c r="L6" s="47" t="s">
        <v>106</v>
      </c>
      <c r="M6" s="36"/>
      <c r="N6" s="36"/>
      <c r="O6" s="48" t="s">
        <v>112</v>
      </c>
      <c r="P6" s="49" t="s">
        <v>113</v>
      </c>
      <c r="Q6" s="50"/>
      <c r="R6" s="49" t="s">
        <v>114</v>
      </c>
      <c r="S6" s="51" t="s">
        <v>41</v>
      </c>
      <c r="T6" s="52" t="s">
        <v>42</v>
      </c>
      <c r="U6" s="46" t="s">
        <v>115</v>
      </c>
      <c r="V6" s="46" t="s">
        <v>116</v>
      </c>
      <c r="W6" s="53" t="s">
        <v>45</v>
      </c>
      <c r="X6" s="52" t="s">
        <v>117</v>
      </c>
      <c r="Y6" s="54" t="s">
        <v>45</v>
      </c>
      <c r="Z6" s="55" t="s">
        <v>118</v>
      </c>
      <c r="AA6" s="53" t="s">
        <v>253</v>
      </c>
      <c r="AB6" s="56" t="s">
        <v>254</v>
      </c>
      <c r="AC6" s="57" t="s">
        <v>54</v>
      </c>
      <c r="AD6" s="57" t="s">
        <v>255</v>
      </c>
      <c r="AE6" s="58" t="s">
        <v>55</v>
      </c>
      <c r="AF6" s="59" t="s">
        <v>57</v>
      </c>
      <c r="AH6" s="60" t="s">
        <v>121</v>
      </c>
      <c r="AI6" s="61" t="s">
        <v>256</v>
      </c>
      <c r="AJ6" s="62"/>
      <c r="AK6" s="63" t="s">
        <v>50</v>
      </c>
      <c r="AL6" s="62"/>
      <c r="AM6" s="63" t="s">
        <v>52</v>
      </c>
      <c r="AN6" s="62"/>
      <c r="AO6" s="64" t="s">
        <v>122</v>
      </c>
      <c r="AP6" s="65" t="s">
        <v>29</v>
      </c>
      <c r="AQ6" s="66" t="s">
        <v>30</v>
      </c>
      <c r="AR6" s="66" t="s">
        <v>29</v>
      </c>
      <c r="AS6" s="66" t="s">
        <v>30</v>
      </c>
      <c r="AT6" s="66" t="s">
        <v>29</v>
      </c>
      <c r="AU6" s="67" t="s">
        <v>30</v>
      </c>
    </row>
    <row r="7" spans="1:47" ht="14.45" customHeight="1" x14ac:dyDescent="0.15">
      <c r="A7" s="68" t="s">
        <v>1</v>
      </c>
      <c r="B7" s="69" t="s">
        <v>248</v>
      </c>
      <c r="C7" s="9">
        <v>2237</v>
      </c>
      <c r="D7" s="9">
        <v>1</v>
      </c>
      <c r="E7" s="9">
        <v>747</v>
      </c>
      <c r="F7" s="12">
        <v>0</v>
      </c>
      <c r="G7" s="21" t="s">
        <v>59</v>
      </c>
      <c r="H7" s="1">
        <v>2528080</v>
      </c>
      <c r="I7" s="1">
        <v>1473</v>
      </c>
      <c r="J7" s="17">
        <v>0</v>
      </c>
      <c r="K7" s="1">
        <v>100000</v>
      </c>
      <c r="L7" s="2">
        <v>8097832</v>
      </c>
      <c r="M7" s="70"/>
      <c r="N7" s="70"/>
      <c r="O7" s="71">
        <f>IF(K7&lt;0.5,0.5,((L7-L8)-5*K8)/5/(K7-K8))</f>
        <v>0.17555555555555555</v>
      </c>
      <c r="P7" s="72">
        <f>IF(H7&lt;0.5,1,(I7/H7)/((K7-K8)/(L7-L8)))</f>
        <v>1.0765900384657308</v>
      </c>
      <c r="Q7" s="73">
        <f>IF(C7&lt;0.5,0,D7/C7)</f>
        <v>4.4702726866338848E-4</v>
      </c>
      <c r="R7" s="74">
        <f>IF(P7=0,Q7,Q7/P7)</f>
        <v>4.1522515785159564E-4</v>
      </c>
      <c r="S7" s="75">
        <f>IF(E7&lt;0.5,0,F7/E7)</f>
        <v>0</v>
      </c>
      <c r="T7" s="76">
        <f>5*R7/(1+5*(1-O7)*R7)</f>
        <v>2.0725782599065002E-3</v>
      </c>
      <c r="U7" s="77">
        <v>100000</v>
      </c>
      <c r="V7" s="77">
        <f>5*U7*((1-T7)+O7*T7)</f>
        <v>499145.63718397188</v>
      </c>
      <c r="W7" s="78">
        <f>SUM(V7:V$24)</f>
        <v>8083889.1899276702</v>
      </c>
      <c r="X7" s="79">
        <f t="shared" ref="X7:X42" si="0">V7*(1-S7)</f>
        <v>499145.63718397188</v>
      </c>
      <c r="Y7" s="77">
        <f>SUM(X7:X$24)</f>
        <v>7922358.8625102462</v>
      </c>
      <c r="Z7" s="77">
        <f t="shared" ref="Z7:Z42" si="1">V7*S7</f>
        <v>0</v>
      </c>
      <c r="AA7" s="78">
        <f>SUM(Z7:Z$24)</f>
        <v>161530.32741742412</v>
      </c>
      <c r="AB7" s="71">
        <f t="shared" ref="AB7:AB42" si="2">W7/U7</f>
        <v>80.838891899276703</v>
      </c>
      <c r="AC7" s="72">
        <f t="shared" ref="AC7:AC42" si="3">Y7/U7</f>
        <v>79.223588625102465</v>
      </c>
      <c r="AD7" s="80">
        <f>AC7/AB7*100</f>
        <v>98.001824077219084</v>
      </c>
      <c r="AE7" s="72">
        <f t="shared" ref="AE7:AE42" si="4">AA7/U7</f>
        <v>1.6153032741742412</v>
      </c>
      <c r="AF7" s="81">
        <f>AE7/AB7*100</f>
        <v>1.9981759227809184</v>
      </c>
      <c r="AH7" s="82">
        <f>IF(D7=0,0,T7*T7*(1-T7)/D7)</f>
        <v>4.2866777163817934E-6</v>
      </c>
      <c r="AI7" s="83">
        <f>IF(E7&lt;0.5,0,S7*(1-S7)/E7)</f>
        <v>0</v>
      </c>
      <c r="AJ7" s="83">
        <f>U7*U7*((1-O7)*5+AB8)^2*AH7</f>
        <v>275220382.03123599</v>
      </c>
      <c r="AK7" s="83">
        <f>SUM(AJ7:AJ$24)/U7/U7</f>
        <v>0.53513155379940169</v>
      </c>
      <c r="AL7" s="83">
        <f>U7*U7*((1-O7)*5*(1-S7)+AC8)^2*AH7+V7*V7*AI7</f>
        <v>264213180.79343253</v>
      </c>
      <c r="AM7" s="83">
        <f>SUM(AL7:AL$24)/U7/U7</f>
        <v>0.48263080834088351</v>
      </c>
      <c r="AN7" s="83">
        <f>U7*U7*((1-O7)*5*S7+AE8)^2*AH7+V7*V7*AI7</f>
        <v>112313.26868625682</v>
      </c>
      <c r="AO7" s="84">
        <f>SUM(AN7:AN$24)/U7/U7</f>
        <v>1.5536083936078811E-2</v>
      </c>
      <c r="AP7" s="71">
        <f t="shared" ref="AP7:AP42" si="5">AB7-1.96*SQRT(AK7)</f>
        <v>79.405099244435775</v>
      </c>
      <c r="AQ7" s="72">
        <f t="shared" ref="AQ7:AQ42" si="6">AB7+1.96*SQRT(AK7)</f>
        <v>82.272684554117632</v>
      </c>
      <c r="AR7" s="72">
        <f t="shared" ref="AR7:AR42" si="7">AC7-1.96*SQRT(AM7)</f>
        <v>77.861944577150751</v>
      </c>
      <c r="AS7" s="72">
        <f t="shared" ref="AS7:AS42" si="8">AC7+1.96*SQRT(AM7)</f>
        <v>80.585232673054179</v>
      </c>
      <c r="AT7" s="72">
        <f t="shared" ref="AT7:AT42" si="9">AE7-1.96*SQRT(AO7)</f>
        <v>1.371001370684235</v>
      </c>
      <c r="AU7" s="85">
        <f t="shared" ref="AU7:AU42" si="10">AE7+1.96*SQRT(AO7)</f>
        <v>1.8596051776642475</v>
      </c>
    </row>
    <row r="8" spans="1:47" ht="14.45" customHeight="1" x14ac:dyDescent="0.15">
      <c r="A8" s="68"/>
      <c r="B8" s="86" t="s">
        <v>123</v>
      </c>
      <c r="C8" s="11">
        <v>2197</v>
      </c>
      <c r="D8" s="11">
        <v>0</v>
      </c>
      <c r="E8" s="11">
        <v>740</v>
      </c>
      <c r="F8" s="12">
        <v>0</v>
      </c>
      <c r="G8" s="22" t="s">
        <v>61</v>
      </c>
      <c r="H8" s="3">
        <v>2698523</v>
      </c>
      <c r="I8" s="3">
        <v>253</v>
      </c>
      <c r="J8" s="18">
        <v>5</v>
      </c>
      <c r="K8" s="3">
        <v>99730</v>
      </c>
      <c r="L8" s="4">
        <v>7598945</v>
      </c>
      <c r="M8" s="70"/>
      <c r="N8" s="70"/>
      <c r="O8" s="87">
        <f t="shared" ref="O8:O22" si="11">IF(K8&lt;0.5,0.5,((L8-L9)-5*K9)/5/(K8-K9))</f>
        <v>0.46829268292682924</v>
      </c>
      <c r="P8" s="88">
        <f t="shared" ref="P8:P23" si="12">IF(H8&lt;0.5,1,(I8/H8)/((K8-K9)/(L8-L9)))</f>
        <v>1.1400172450253567</v>
      </c>
      <c r="Q8" s="89">
        <f t="shared" ref="Q8:Q42" si="13">IF(C8&lt;0.5,0,D8/C8)</f>
        <v>0</v>
      </c>
      <c r="R8" s="90">
        <f t="shared" ref="R8:R42" si="14">IF(P8=0,Q8,Q8/P8)</f>
        <v>0</v>
      </c>
      <c r="S8" s="91">
        <f t="shared" ref="S8:S42" si="15">IF(E8&lt;0.5,0,F8/E8)</f>
        <v>0</v>
      </c>
      <c r="T8" s="92">
        <f>5*R8/(1+5*(1-O8)*R8)</f>
        <v>0</v>
      </c>
      <c r="U8" s="93">
        <f>U7*(1-T7)</f>
        <v>99792.742174009356</v>
      </c>
      <c r="V8" s="93">
        <f>5*U8*((1-T8)+O8*T8)</f>
        <v>498963.71087004675</v>
      </c>
      <c r="W8" s="94">
        <f>SUM(V8:V$24)</f>
        <v>7584743.5527436985</v>
      </c>
      <c r="X8" s="95">
        <f t="shared" si="0"/>
        <v>498963.71087004675</v>
      </c>
      <c r="Y8" s="93">
        <f>SUM(X8:X$24)</f>
        <v>7423213.2253262745</v>
      </c>
      <c r="Z8" s="93">
        <f t="shared" si="1"/>
        <v>0</v>
      </c>
      <c r="AA8" s="94">
        <f>SUM(Z8:Z$24)</f>
        <v>161530.32741742412</v>
      </c>
      <c r="AB8" s="87">
        <f t="shared" si="2"/>
        <v>76.004961758823342</v>
      </c>
      <c r="AC8" s="88">
        <f t="shared" si="3"/>
        <v>74.386303689123622</v>
      </c>
      <c r="AD8" s="96">
        <f t="shared" ref="AD8:AD42" si="16">AC8/AB8*100</f>
        <v>97.870325788945195</v>
      </c>
      <c r="AE8" s="88">
        <f t="shared" si="4"/>
        <v>1.618658069699723</v>
      </c>
      <c r="AF8" s="97">
        <f t="shared" ref="AF8:AF42" si="17">AE8/AB8*100</f>
        <v>2.1296742110547995</v>
      </c>
      <c r="AH8" s="98">
        <f>IF(D8=0,0,T8*T8*(1-T8)/D8)</f>
        <v>0</v>
      </c>
      <c r="AI8" s="99">
        <f t="shared" ref="AI8:AI42" si="18">IF(E8&lt;0.5,0,S8*(1-S8)/E8)</f>
        <v>0</v>
      </c>
      <c r="AJ8" s="99">
        <f>U8*U8*((1-O8)*5+AB9)^2*AH8</f>
        <v>0</v>
      </c>
      <c r="AK8" s="99">
        <f>SUM(AJ8:AJ$24)/U8/U8</f>
        <v>0.50972019604599095</v>
      </c>
      <c r="AL8" s="99">
        <f>U8*U8*((1-O8)*5*(1-S8)+AC9)^2*AH8+V8*V8*AI8</f>
        <v>0</v>
      </c>
      <c r="AM8" s="99">
        <f>SUM(AL8:AL$24)/U8/U8</f>
        <v>0.45810644534705969</v>
      </c>
      <c r="AN8" s="99">
        <f>U8*U8*((1-O8)*5*S8+AE9)^2*AH8+V8*V8*AI8</f>
        <v>0</v>
      </c>
      <c r="AO8" s="100">
        <f>SUM(AN8:AN$24)/U8/U8</f>
        <v>1.5589406172293879E-2</v>
      </c>
      <c r="AP8" s="87">
        <f t="shared" si="5"/>
        <v>74.605625807334107</v>
      </c>
      <c r="AQ8" s="88">
        <f t="shared" si="6"/>
        <v>77.404297710312576</v>
      </c>
      <c r="AR8" s="88">
        <f t="shared" si="7"/>
        <v>73.059705890073261</v>
      </c>
      <c r="AS8" s="88">
        <f t="shared" si="8"/>
        <v>75.712901488173983</v>
      </c>
      <c r="AT8" s="88">
        <f t="shared" si="9"/>
        <v>1.3739372844127267</v>
      </c>
      <c r="AU8" s="101">
        <f t="shared" si="10"/>
        <v>1.8633788549867194</v>
      </c>
    </row>
    <row r="9" spans="1:47" ht="14.45" customHeight="1" x14ac:dyDescent="0.15">
      <c r="A9" s="68"/>
      <c r="B9" s="86" t="s">
        <v>257</v>
      </c>
      <c r="C9" s="11">
        <v>2004</v>
      </c>
      <c r="D9" s="11">
        <v>3</v>
      </c>
      <c r="E9" s="11">
        <v>645</v>
      </c>
      <c r="F9" s="12">
        <v>0</v>
      </c>
      <c r="G9" s="22" t="s">
        <v>63</v>
      </c>
      <c r="H9" s="3">
        <v>2855328</v>
      </c>
      <c r="I9" s="3">
        <v>267</v>
      </c>
      <c r="J9" s="18">
        <v>10</v>
      </c>
      <c r="K9" s="3">
        <v>99689</v>
      </c>
      <c r="L9" s="4">
        <v>7100404</v>
      </c>
      <c r="M9" s="70"/>
      <c r="N9" s="70"/>
      <c r="O9" s="87">
        <f t="shared" si="11"/>
        <v>0.57777777777777772</v>
      </c>
      <c r="P9" s="88">
        <f t="shared" si="12"/>
        <v>1.0355646239824872</v>
      </c>
      <c r="Q9" s="89">
        <f t="shared" si="13"/>
        <v>1.4970059880239522E-3</v>
      </c>
      <c r="R9" s="90">
        <f t="shared" si="14"/>
        <v>1.445593981635731E-3</v>
      </c>
      <c r="S9" s="91">
        <f t="shared" si="15"/>
        <v>0</v>
      </c>
      <c r="T9" s="92">
        <f t="shared" ref="T9:T22" si="19">5*R9/(1+5*(1-O9)*R9)</f>
        <v>7.2059786340056362E-3</v>
      </c>
      <c r="U9" s="93">
        <f t="shared" ref="U9:U23" si="20">U8*(1-T8)</f>
        <v>99792.742174009356</v>
      </c>
      <c r="V9" s="93">
        <f t="shared" ref="V9:V22" si="21">5*U9*((1-T9)+O9*T9)</f>
        <v>497445.60164885118</v>
      </c>
      <c r="W9" s="94">
        <f>SUM(V9:V$24)</f>
        <v>7085779.8418736523</v>
      </c>
      <c r="X9" s="95">
        <f t="shared" si="0"/>
        <v>497445.60164885118</v>
      </c>
      <c r="Y9" s="93">
        <f>SUM(X9:X$24)</f>
        <v>6924249.5144562274</v>
      </c>
      <c r="Z9" s="93">
        <f t="shared" si="1"/>
        <v>0</v>
      </c>
      <c r="AA9" s="94">
        <f>SUM(Z9:Z$24)</f>
        <v>161530.32741742412</v>
      </c>
      <c r="AB9" s="87">
        <f t="shared" si="2"/>
        <v>71.004961758823342</v>
      </c>
      <c r="AC9" s="88">
        <f t="shared" si="3"/>
        <v>69.386303689123622</v>
      </c>
      <c r="AD9" s="96">
        <f t="shared" si="16"/>
        <v>97.720359212082002</v>
      </c>
      <c r="AE9" s="88">
        <f t="shared" si="4"/>
        <v>1.618658069699723</v>
      </c>
      <c r="AF9" s="97">
        <f t="shared" si="17"/>
        <v>2.2796407879180114</v>
      </c>
      <c r="AH9" s="98">
        <f>IF(D9=0,0,T9*T9*(1-T9)/D9)</f>
        <v>1.7183983168099892E-5</v>
      </c>
      <c r="AI9" s="99">
        <f t="shared" si="18"/>
        <v>0</v>
      </c>
      <c r="AJ9" s="99">
        <f t="shared" ref="AJ9:AJ23" si="22">U9*U9*((1-O9)*5+AB10)^2*AH9</f>
        <v>805568820.25339937</v>
      </c>
      <c r="AK9" s="99">
        <f>SUM(AJ9:AJ$24)/U9/U9</f>
        <v>0.50972019604599095</v>
      </c>
      <c r="AL9" s="99">
        <f t="shared" ref="AL9:AL23" si="23">U9*U9*((1-O9)*5*(1-S9)+AC10)^2*AH9+V9*V9*AI9</f>
        <v>767737879.7107321</v>
      </c>
      <c r="AM9" s="99">
        <f>SUM(AL9:AL$24)/U9/U9</f>
        <v>0.45810644534705969</v>
      </c>
      <c r="AN9" s="99">
        <f t="shared" ref="AN9:AN23" si="24">U9*U9*((1-O9)*5*S9+AE10)^2*AH9+V9*V9*AI9</f>
        <v>454897.63509996707</v>
      </c>
      <c r="AO9" s="100">
        <f>SUM(AN9:AN$24)/U9/U9</f>
        <v>1.5589406172293879E-2</v>
      </c>
      <c r="AP9" s="87">
        <f t="shared" si="5"/>
        <v>69.605625807334107</v>
      </c>
      <c r="AQ9" s="88">
        <f t="shared" si="6"/>
        <v>72.404297710312576</v>
      </c>
      <c r="AR9" s="88">
        <f t="shared" si="7"/>
        <v>68.059705890073261</v>
      </c>
      <c r="AS9" s="88">
        <f t="shared" si="8"/>
        <v>70.712901488173983</v>
      </c>
      <c r="AT9" s="88">
        <f t="shared" si="9"/>
        <v>1.3739372844127267</v>
      </c>
      <c r="AU9" s="101">
        <f t="shared" si="10"/>
        <v>1.8633788549867194</v>
      </c>
    </row>
    <row r="10" spans="1:47" ht="14.45" customHeight="1" x14ac:dyDescent="0.15">
      <c r="A10" s="68"/>
      <c r="B10" s="86" t="s">
        <v>125</v>
      </c>
      <c r="C10" s="11">
        <v>1955</v>
      </c>
      <c r="D10" s="11">
        <v>0</v>
      </c>
      <c r="E10" s="11">
        <v>620</v>
      </c>
      <c r="F10" s="12">
        <v>0</v>
      </c>
      <c r="G10" s="22" t="s">
        <v>65</v>
      </c>
      <c r="H10" s="3">
        <v>3073597</v>
      </c>
      <c r="I10" s="3">
        <v>836</v>
      </c>
      <c r="J10" s="18">
        <v>15</v>
      </c>
      <c r="K10" s="3">
        <v>99644</v>
      </c>
      <c r="L10" s="4">
        <v>6602054</v>
      </c>
      <c r="M10" s="70"/>
      <c r="N10" s="70"/>
      <c r="O10" s="87">
        <f t="shared" si="11"/>
        <v>0.58484848484848484</v>
      </c>
      <c r="P10" s="88">
        <f t="shared" si="12"/>
        <v>1.0260479822175776</v>
      </c>
      <c r="Q10" s="89">
        <f t="shared" si="13"/>
        <v>0</v>
      </c>
      <c r="R10" s="90">
        <f t="shared" si="14"/>
        <v>0</v>
      </c>
      <c r="S10" s="91">
        <f t="shared" si="15"/>
        <v>0</v>
      </c>
      <c r="T10" s="92">
        <f t="shared" si="19"/>
        <v>0</v>
      </c>
      <c r="U10" s="93">
        <f t="shared" si="20"/>
        <v>99073.637806074606</v>
      </c>
      <c r="V10" s="93">
        <f t="shared" si="21"/>
        <v>495368.189030373</v>
      </c>
      <c r="W10" s="94">
        <f>SUM(V10:V$24)</f>
        <v>6588334.240224801</v>
      </c>
      <c r="X10" s="95">
        <f t="shared" si="0"/>
        <v>495368.189030373</v>
      </c>
      <c r="Y10" s="93">
        <f>SUM(X10:X$24)</f>
        <v>6426803.9128073761</v>
      </c>
      <c r="Z10" s="93">
        <f t="shared" si="1"/>
        <v>0</v>
      </c>
      <c r="AA10" s="94">
        <f>SUM(Z10:Z$24)</f>
        <v>161530.32741742412</v>
      </c>
      <c r="AB10" s="87">
        <f t="shared" si="2"/>
        <v>66.49936740105089</v>
      </c>
      <c r="AC10" s="88">
        <f t="shared" si="3"/>
        <v>64.868960655175641</v>
      </c>
      <c r="AD10" s="96">
        <f t="shared" si="16"/>
        <v>97.548237209472333</v>
      </c>
      <c r="AE10" s="88">
        <f t="shared" si="4"/>
        <v>1.6304067458752387</v>
      </c>
      <c r="AF10" s="97">
        <f t="shared" si="17"/>
        <v>2.4517627905276487</v>
      </c>
      <c r="AH10" s="98">
        <f t="shared" ref="AH10:AH22" si="25">IF(D10=0,0,T10*T10*(1-T10)/D10)</f>
        <v>0</v>
      </c>
      <c r="AI10" s="99">
        <f t="shared" si="18"/>
        <v>0</v>
      </c>
      <c r="AJ10" s="99">
        <f t="shared" si="22"/>
        <v>0</v>
      </c>
      <c r="AK10" s="99">
        <f>SUM(AJ10:AJ$24)/U10/U10</f>
        <v>0.43507605788338621</v>
      </c>
      <c r="AL10" s="99">
        <f t="shared" si="23"/>
        <v>0</v>
      </c>
      <c r="AM10" s="99">
        <f>SUM(AL10:AL$24)/U10/U10</f>
        <v>0.38656450422130068</v>
      </c>
      <c r="AN10" s="99">
        <f t="shared" si="24"/>
        <v>0</v>
      </c>
      <c r="AO10" s="100">
        <f>SUM(AN10:AN$24)/U10/U10</f>
        <v>1.5770187644411477E-2</v>
      </c>
      <c r="AP10" s="87">
        <f t="shared" si="5"/>
        <v>65.206545609787753</v>
      </c>
      <c r="AQ10" s="88">
        <f t="shared" si="6"/>
        <v>67.792189192314027</v>
      </c>
      <c r="AR10" s="88">
        <f t="shared" si="7"/>
        <v>63.650344144776838</v>
      </c>
      <c r="AS10" s="88">
        <f t="shared" si="8"/>
        <v>66.087577165574444</v>
      </c>
      <c r="AT10" s="88">
        <f t="shared" si="9"/>
        <v>1.3842711067354116</v>
      </c>
      <c r="AU10" s="101">
        <f t="shared" si="10"/>
        <v>1.8765423850150658</v>
      </c>
    </row>
    <row r="11" spans="1:47" ht="14.45" customHeight="1" x14ac:dyDescent="0.15">
      <c r="A11" s="68"/>
      <c r="B11" s="86" t="s">
        <v>249</v>
      </c>
      <c r="C11" s="11">
        <v>1157</v>
      </c>
      <c r="D11" s="11">
        <v>2</v>
      </c>
      <c r="E11" s="11">
        <v>401</v>
      </c>
      <c r="F11" s="12">
        <v>0</v>
      </c>
      <c r="G11" s="22" t="s">
        <v>67</v>
      </c>
      <c r="H11" s="3">
        <v>3014733</v>
      </c>
      <c r="I11" s="3">
        <v>1515</v>
      </c>
      <c r="J11" s="18">
        <v>20</v>
      </c>
      <c r="K11" s="3">
        <v>99512</v>
      </c>
      <c r="L11" s="4">
        <v>6104108</v>
      </c>
      <c r="M11" s="70"/>
      <c r="N11" s="70"/>
      <c r="O11" s="87">
        <f t="shared" si="11"/>
        <v>0.51311475409836071</v>
      </c>
      <c r="P11" s="88">
        <f t="shared" si="12"/>
        <v>1.0235301238894476</v>
      </c>
      <c r="Q11" s="89">
        <f t="shared" si="13"/>
        <v>1.7286084701815039E-3</v>
      </c>
      <c r="R11" s="90">
        <f t="shared" si="14"/>
        <v>1.6888691693926268E-3</v>
      </c>
      <c r="S11" s="91">
        <f t="shared" si="15"/>
        <v>0</v>
      </c>
      <c r="T11" s="92">
        <f t="shared" si="19"/>
        <v>8.4097696893993198E-3</v>
      </c>
      <c r="U11" s="93">
        <f t="shared" si="20"/>
        <v>99073.637806074606</v>
      </c>
      <c r="V11" s="93">
        <f t="shared" si="21"/>
        <v>493339.8580185427</v>
      </c>
      <c r="W11" s="94">
        <f>SUM(V11:V$24)</f>
        <v>6092966.0511944285</v>
      </c>
      <c r="X11" s="95">
        <f t="shared" si="0"/>
        <v>493339.8580185427</v>
      </c>
      <c r="Y11" s="93">
        <f>SUM(X11:X$24)</f>
        <v>5931435.7237770027</v>
      </c>
      <c r="Z11" s="93">
        <f t="shared" si="1"/>
        <v>0</v>
      </c>
      <c r="AA11" s="94">
        <f>SUM(Z11:Z$24)</f>
        <v>161530.32741742412</v>
      </c>
      <c r="AB11" s="87">
        <f t="shared" si="2"/>
        <v>61.499367401050897</v>
      </c>
      <c r="AC11" s="88">
        <f t="shared" si="3"/>
        <v>59.868960655175641</v>
      </c>
      <c r="AD11" s="96">
        <f t="shared" si="16"/>
        <v>97.34890485093446</v>
      </c>
      <c r="AE11" s="88">
        <f t="shared" si="4"/>
        <v>1.6304067458752387</v>
      </c>
      <c r="AF11" s="97">
        <f t="shared" si="17"/>
        <v>2.6510951490655148</v>
      </c>
      <c r="AH11" s="98">
        <f t="shared" si="25"/>
        <v>3.5064725887347424E-5</v>
      </c>
      <c r="AI11" s="99">
        <f t="shared" si="18"/>
        <v>0</v>
      </c>
      <c r="AJ11" s="99">
        <f t="shared" si="22"/>
        <v>1215768775.8965631</v>
      </c>
      <c r="AK11" s="99">
        <f>SUM(AJ11:AJ$24)/U11/U11</f>
        <v>0.43507605788338621</v>
      </c>
      <c r="AL11" s="99">
        <f t="shared" si="23"/>
        <v>1149430646.6678674</v>
      </c>
      <c r="AM11" s="99">
        <f>SUM(AL11:AL$24)/U11/U11</f>
        <v>0.38656450422130068</v>
      </c>
      <c r="AN11" s="99">
        <f t="shared" si="24"/>
        <v>930495.15588538174</v>
      </c>
      <c r="AO11" s="100">
        <f>SUM(AN11:AN$24)/U11/U11</f>
        <v>1.5770187644411477E-2</v>
      </c>
      <c r="AP11" s="87">
        <f t="shared" si="5"/>
        <v>60.206545609787767</v>
      </c>
      <c r="AQ11" s="88">
        <f t="shared" si="6"/>
        <v>62.792189192314027</v>
      </c>
      <c r="AR11" s="88">
        <f t="shared" si="7"/>
        <v>58.650344144776838</v>
      </c>
      <c r="AS11" s="88">
        <f t="shared" si="8"/>
        <v>61.087577165574444</v>
      </c>
      <c r="AT11" s="88">
        <f t="shared" si="9"/>
        <v>1.3842711067354116</v>
      </c>
      <c r="AU11" s="101">
        <f t="shared" si="10"/>
        <v>1.8765423850150658</v>
      </c>
    </row>
    <row r="12" spans="1:47" ht="14.45" customHeight="1" x14ac:dyDescent="0.15">
      <c r="A12" s="68"/>
      <c r="B12" s="86" t="s">
        <v>258</v>
      </c>
      <c r="C12" s="11">
        <v>1522</v>
      </c>
      <c r="D12" s="11">
        <v>0</v>
      </c>
      <c r="E12" s="11">
        <v>520</v>
      </c>
      <c r="F12" s="12">
        <v>0</v>
      </c>
      <c r="G12" s="22" t="s">
        <v>69</v>
      </c>
      <c r="H12" s="3">
        <v>3210180</v>
      </c>
      <c r="I12" s="3">
        <v>1786</v>
      </c>
      <c r="J12" s="18">
        <v>25</v>
      </c>
      <c r="K12" s="3">
        <v>99268</v>
      </c>
      <c r="L12" s="4">
        <v>5607142</v>
      </c>
      <c r="M12" s="70"/>
      <c r="N12" s="70"/>
      <c r="O12" s="87">
        <f t="shared" si="11"/>
        <v>0.50820895522388054</v>
      </c>
      <c r="P12" s="88">
        <f t="shared" si="12"/>
        <v>1.0290098881329293</v>
      </c>
      <c r="Q12" s="89">
        <f t="shared" si="13"/>
        <v>0</v>
      </c>
      <c r="R12" s="90">
        <f t="shared" si="14"/>
        <v>0</v>
      </c>
      <c r="S12" s="91">
        <f t="shared" si="15"/>
        <v>0</v>
      </c>
      <c r="T12" s="92">
        <f t="shared" si="19"/>
        <v>0</v>
      </c>
      <c r="U12" s="93">
        <f t="shared" si="20"/>
        <v>98240.451329834556</v>
      </c>
      <c r="V12" s="93">
        <f t="shared" si="21"/>
        <v>491202.25664917275</v>
      </c>
      <c r="W12" s="94">
        <f>SUM(V12:V$24)</f>
        <v>5599626.1931758858</v>
      </c>
      <c r="X12" s="95">
        <f t="shared" si="0"/>
        <v>491202.25664917275</v>
      </c>
      <c r="Y12" s="93">
        <f>SUM(X12:X$24)</f>
        <v>5438095.86575846</v>
      </c>
      <c r="Z12" s="93">
        <f t="shared" si="1"/>
        <v>0</v>
      </c>
      <c r="AA12" s="94">
        <f>SUM(Z12:Z$24)</f>
        <v>161530.32741742412</v>
      </c>
      <c r="AB12" s="87">
        <f t="shared" si="2"/>
        <v>56.999190428956631</v>
      </c>
      <c r="AC12" s="88">
        <f t="shared" si="3"/>
        <v>55.354956050644383</v>
      </c>
      <c r="AD12" s="96">
        <f t="shared" si="16"/>
        <v>97.115337312796385</v>
      </c>
      <c r="AE12" s="88">
        <f t="shared" si="4"/>
        <v>1.6442343783122373</v>
      </c>
      <c r="AF12" s="97">
        <f t="shared" si="17"/>
        <v>2.8846626872035994</v>
      </c>
      <c r="AH12" s="98">
        <f t="shared" si="25"/>
        <v>0</v>
      </c>
      <c r="AI12" s="99">
        <f t="shared" si="18"/>
        <v>0</v>
      </c>
      <c r="AJ12" s="99">
        <f t="shared" si="22"/>
        <v>0</v>
      </c>
      <c r="AK12" s="99">
        <f>SUM(AJ12:AJ$24)/U12/U12</f>
        <v>0.3165162781012455</v>
      </c>
      <c r="AL12" s="99">
        <f t="shared" si="23"/>
        <v>0</v>
      </c>
      <c r="AM12" s="99">
        <f>SUM(AL12:AL$24)/U12/U12</f>
        <v>0.2740519455526233</v>
      </c>
      <c r="AN12" s="99">
        <f t="shared" si="24"/>
        <v>0</v>
      </c>
      <c r="AO12" s="100">
        <f>SUM(AN12:AN$24)/U12/U12</f>
        <v>1.5942406340243017E-2</v>
      </c>
      <c r="AP12" s="87">
        <f t="shared" si="5"/>
        <v>55.896498752215692</v>
      </c>
      <c r="AQ12" s="88">
        <f t="shared" si="6"/>
        <v>58.10188210569757</v>
      </c>
      <c r="AR12" s="88">
        <f t="shared" si="7"/>
        <v>54.328896620574682</v>
      </c>
      <c r="AS12" s="88">
        <f t="shared" si="8"/>
        <v>56.381015480714083</v>
      </c>
      <c r="AT12" s="88">
        <f t="shared" si="9"/>
        <v>1.3967584235273782</v>
      </c>
      <c r="AU12" s="101">
        <f t="shared" si="10"/>
        <v>1.8917103330970964</v>
      </c>
    </row>
    <row r="13" spans="1:47" ht="14.45" customHeight="1" x14ac:dyDescent="0.15">
      <c r="A13" s="68"/>
      <c r="B13" s="86" t="s">
        <v>259</v>
      </c>
      <c r="C13" s="11">
        <v>2194</v>
      </c>
      <c r="D13" s="11">
        <v>1</v>
      </c>
      <c r="E13" s="11">
        <v>729</v>
      </c>
      <c r="F13" s="12">
        <v>0</v>
      </c>
      <c r="G13" s="22" t="s">
        <v>71</v>
      </c>
      <c r="H13" s="3">
        <v>3652706</v>
      </c>
      <c r="I13" s="3">
        <v>2325</v>
      </c>
      <c r="J13" s="18">
        <v>30</v>
      </c>
      <c r="K13" s="3">
        <v>99000</v>
      </c>
      <c r="L13" s="4">
        <v>5111461</v>
      </c>
      <c r="M13" s="70"/>
      <c r="N13" s="70"/>
      <c r="O13" s="87">
        <f t="shared" si="11"/>
        <v>0.51578947368421058</v>
      </c>
      <c r="P13" s="88">
        <f t="shared" si="12"/>
        <v>1.0348886767638479</v>
      </c>
      <c r="Q13" s="89">
        <f t="shared" si="13"/>
        <v>4.5578851412944393E-4</v>
      </c>
      <c r="R13" s="90">
        <f t="shared" si="14"/>
        <v>4.4042274726081545E-4</v>
      </c>
      <c r="S13" s="91">
        <f t="shared" si="15"/>
        <v>0</v>
      </c>
      <c r="T13" s="92">
        <f t="shared" si="19"/>
        <v>2.1997681528867804E-3</v>
      </c>
      <c r="U13" s="93">
        <f t="shared" si="20"/>
        <v>98240.451329834556</v>
      </c>
      <c r="V13" s="93">
        <f t="shared" si="21"/>
        <v>490679.05212583655</v>
      </c>
      <c r="W13" s="94">
        <f>SUM(V13:V$24)</f>
        <v>5108423.936526713</v>
      </c>
      <c r="X13" s="95">
        <f t="shared" si="0"/>
        <v>490679.05212583655</v>
      </c>
      <c r="Y13" s="93">
        <f>SUM(X13:X$24)</f>
        <v>4946893.6091092872</v>
      </c>
      <c r="Z13" s="93">
        <f t="shared" si="1"/>
        <v>0</v>
      </c>
      <c r="AA13" s="94">
        <f>SUM(Z13:Z$24)</f>
        <v>161530.32741742412</v>
      </c>
      <c r="AB13" s="87">
        <f t="shared" si="2"/>
        <v>51.999190428956631</v>
      </c>
      <c r="AC13" s="88">
        <f t="shared" si="3"/>
        <v>50.354956050644375</v>
      </c>
      <c r="AD13" s="96">
        <f t="shared" si="16"/>
        <v>96.83796158219296</v>
      </c>
      <c r="AE13" s="88">
        <f t="shared" si="4"/>
        <v>1.6442343783122373</v>
      </c>
      <c r="AF13" s="97">
        <f t="shared" si="17"/>
        <v>3.1620384178070156</v>
      </c>
      <c r="AH13" s="98">
        <f t="shared" si="25"/>
        <v>4.8283352925202439E-6</v>
      </c>
      <c r="AI13" s="99">
        <f t="shared" si="18"/>
        <v>0</v>
      </c>
      <c r="AJ13" s="99">
        <f t="shared" si="22"/>
        <v>114314329.16435716</v>
      </c>
      <c r="AK13" s="99">
        <f>SUM(AJ13:AJ$24)/U13/U13</f>
        <v>0.3165162781012455</v>
      </c>
      <c r="AL13" s="99">
        <f t="shared" si="23"/>
        <v>106834285.0425946</v>
      </c>
      <c r="AM13" s="99">
        <f>SUM(AL13:AL$24)/U13/U13</f>
        <v>0.2740519455526233</v>
      </c>
      <c r="AN13" s="99">
        <f t="shared" si="24"/>
        <v>126537.2426999029</v>
      </c>
      <c r="AO13" s="100">
        <f>SUM(AN13:AN$24)/U13/U13</f>
        <v>1.5942406340243017E-2</v>
      </c>
      <c r="AP13" s="87">
        <f t="shared" si="5"/>
        <v>50.896498752215692</v>
      </c>
      <c r="AQ13" s="88">
        <f t="shared" si="6"/>
        <v>53.10188210569757</v>
      </c>
      <c r="AR13" s="88">
        <f t="shared" si="7"/>
        <v>49.328896620574675</v>
      </c>
      <c r="AS13" s="88">
        <f t="shared" si="8"/>
        <v>51.381015480714076</v>
      </c>
      <c r="AT13" s="88">
        <f t="shared" si="9"/>
        <v>1.3967584235273782</v>
      </c>
      <c r="AU13" s="101">
        <f t="shared" si="10"/>
        <v>1.8917103330970964</v>
      </c>
    </row>
    <row r="14" spans="1:47" ht="14.45" customHeight="1" x14ac:dyDescent="0.15">
      <c r="A14" s="68"/>
      <c r="B14" s="86" t="s">
        <v>260</v>
      </c>
      <c r="C14" s="11">
        <v>2306</v>
      </c>
      <c r="D14" s="11">
        <v>1</v>
      </c>
      <c r="E14" s="11">
        <v>765</v>
      </c>
      <c r="F14" s="12">
        <v>0</v>
      </c>
      <c r="G14" s="22" t="s">
        <v>73</v>
      </c>
      <c r="H14" s="3">
        <v>4191265</v>
      </c>
      <c r="I14" s="3">
        <v>3455</v>
      </c>
      <c r="J14" s="18">
        <v>35</v>
      </c>
      <c r="K14" s="3">
        <v>98696</v>
      </c>
      <c r="L14" s="4">
        <v>4617197</v>
      </c>
      <c r="M14" s="70"/>
      <c r="N14" s="70"/>
      <c r="O14" s="87">
        <f t="shared" si="11"/>
        <v>0.5252525252525253</v>
      </c>
      <c r="P14" s="88">
        <f t="shared" si="12"/>
        <v>1.0252959717918388</v>
      </c>
      <c r="Q14" s="89">
        <f t="shared" si="13"/>
        <v>4.3365134431916737E-4</v>
      </c>
      <c r="R14" s="90">
        <f t="shared" si="14"/>
        <v>4.229523535153512E-4</v>
      </c>
      <c r="S14" s="91">
        <f t="shared" si="15"/>
        <v>0</v>
      </c>
      <c r="T14" s="92">
        <f t="shared" si="19"/>
        <v>2.1126407231726193E-3</v>
      </c>
      <c r="U14" s="93">
        <f t="shared" si="20"/>
        <v>98024.34511367396</v>
      </c>
      <c r="V14" s="93">
        <f t="shared" si="21"/>
        <v>489630.1477654695</v>
      </c>
      <c r="W14" s="94">
        <f>SUM(V14:V$24)</f>
        <v>4617744.8844008753</v>
      </c>
      <c r="X14" s="95">
        <f t="shared" si="0"/>
        <v>489630.1477654695</v>
      </c>
      <c r="Y14" s="93">
        <f>SUM(X14:X$24)</f>
        <v>4456214.5569834514</v>
      </c>
      <c r="Z14" s="93">
        <f t="shared" si="1"/>
        <v>0</v>
      </c>
      <c r="AA14" s="94">
        <f>SUM(Z14:Z$24)</f>
        <v>161530.32741742412</v>
      </c>
      <c r="AB14" s="87">
        <f t="shared" si="2"/>
        <v>47.108143176533403</v>
      </c>
      <c r="AC14" s="88">
        <f t="shared" si="3"/>
        <v>45.460283889841861</v>
      </c>
      <c r="AD14" s="96">
        <f t="shared" si="16"/>
        <v>96.501965105021554</v>
      </c>
      <c r="AE14" s="88">
        <f t="shared" si="4"/>
        <v>1.64785928669154</v>
      </c>
      <c r="AF14" s="97">
        <f t="shared" si="17"/>
        <v>3.4980348949784328</v>
      </c>
      <c r="AH14" s="98">
        <f t="shared" si="25"/>
        <v>4.4538215797562607E-6</v>
      </c>
      <c r="AI14" s="99">
        <f t="shared" si="18"/>
        <v>0</v>
      </c>
      <c r="AJ14" s="99">
        <f t="shared" si="22"/>
        <v>85036220.779356256</v>
      </c>
      <c r="AK14" s="99">
        <f>SUM(AJ14:AJ$24)/U14/U14</f>
        <v>0.30601653975610948</v>
      </c>
      <c r="AL14" s="99">
        <f t="shared" si="23"/>
        <v>78852481.941394255</v>
      </c>
      <c r="AM14" s="99">
        <f>SUM(AL14:AL$24)/U14/U14</f>
        <v>0.26414322549540009</v>
      </c>
      <c r="AN14" s="99">
        <f t="shared" si="24"/>
        <v>116701.89803839906</v>
      </c>
      <c r="AO14" s="100">
        <f>SUM(AN14:AN$24)/U14/U14</f>
        <v>1.5999608722017129E-2</v>
      </c>
      <c r="AP14" s="87">
        <f t="shared" si="5"/>
        <v>46.023895446940635</v>
      </c>
      <c r="AQ14" s="88">
        <f t="shared" si="6"/>
        <v>48.192390906126171</v>
      </c>
      <c r="AR14" s="88">
        <f t="shared" si="7"/>
        <v>44.452944515518027</v>
      </c>
      <c r="AS14" s="88">
        <f t="shared" si="8"/>
        <v>46.467623264165695</v>
      </c>
      <c r="AT14" s="88">
        <f t="shared" si="9"/>
        <v>1.399939749610452</v>
      </c>
      <c r="AU14" s="101">
        <f t="shared" si="10"/>
        <v>1.8957788237726281</v>
      </c>
    </row>
    <row r="15" spans="1:47" ht="14.45" customHeight="1" x14ac:dyDescent="0.15">
      <c r="A15" s="68"/>
      <c r="B15" s="86" t="s">
        <v>127</v>
      </c>
      <c r="C15" s="11">
        <v>2202</v>
      </c>
      <c r="D15" s="11">
        <v>3</v>
      </c>
      <c r="E15" s="11">
        <v>743</v>
      </c>
      <c r="F15" s="12">
        <v>0</v>
      </c>
      <c r="G15" s="22" t="s">
        <v>75</v>
      </c>
      <c r="H15" s="3">
        <v>4922423</v>
      </c>
      <c r="I15" s="3">
        <v>6214</v>
      </c>
      <c r="J15" s="18">
        <v>40</v>
      </c>
      <c r="K15" s="3">
        <v>98300</v>
      </c>
      <c r="L15" s="4">
        <v>4124657</v>
      </c>
      <c r="M15" s="70"/>
      <c r="N15" s="70"/>
      <c r="O15" s="87">
        <f t="shared" si="11"/>
        <v>0.53822525597269621</v>
      </c>
      <c r="P15" s="88">
        <f t="shared" si="12"/>
        <v>1.0558957708401631</v>
      </c>
      <c r="Q15" s="89">
        <f t="shared" si="13"/>
        <v>1.3623978201634877E-3</v>
      </c>
      <c r="R15" s="90">
        <f t="shared" si="14"/>
        <v>1.2902768036275444E-3</v>
      </c>
      <c r="S15" s="91">
        <f t="shared" si="15"/>
        <v>0</v>
      </c>
      <c r="T15" s="92">
        <f t="shared" si="19"/>
        <v>6.4322218746923491E-3</v>
      </c>
      <c r="U15" s="93">
        <f t="shared" si="20"/>
        <v>97817.25489032449</v>
      </c>
      <c r="V15" s="93">
        <f t="shared" si="21"/>
        <v>487633.57200485189</v>
      </c>
      <c r="W15" s="94">
        <f>SUM(V15:V$24)</f>
        <v>4128114.7366354056</v>
      </c>
      <c r="X15" s="95">
        <f t="shared" si="0"/>
        <v>487633.57200485189</v>
      </c>
      <c r="Y15" s="93">
        <f>SUM(X15:X$24)</f>
        <v>3966584.4092179816</v>
      </c>
      <c r="Z15" s="93">
        <f t="shared" si="1"/>
        <v>0</v>
      </c>
      <c r="AA15" s="94">
        <f>SUM(Z15:Z$24)</f>
        <v>161530.32741742412</v>
      </c>
      <c r="AB15" s="87">
        <f t="shared" si="2"/>
        <v>42.202316362935825</v>
      </c>
      <c r="AC15" s="88">
        <f t="shared" si="3"/>
        <v>40.550968371228876</v>
      </c>
      <c r="AD15" s="96">
        <f t="shared" si="16"/>
        <v>96.087067881522145</v>
      </c>
      <c r="AE15" s="88">
        <f t="shared" si="4"/>
        <v>1.6513479917069493</v>
      </c>
      <c r="AF15" s="97">
        <f t="shared" si="17"/>
        <v>3.9129321184778507</v>
      </c>
      <c r="AH15" s="98">
        <f t="shared" si="25"/>
        <v>1.3702451617823139E-5</v>
      </c>
      <c r="AI15" s="99">
        <f t="shared" si="18"/>
        <v>0</v>
      </c>
      <c r="AJ15" s="99">
        <f t="shared" si="22"/>
        <v>207335869.91832978</v>
      </c>
      <c r="AK15" s="99">
        <f>SUM(AJ15:AJ$24)/U15/U15</f>
        <v>0.2984262899760326</v>
      </c>
      <c r="AL15" s="99">
        <f t="shared" si="23"/>
        <v>190367066.64628908</v>
      </c>
      <c r="AM15" s="99">
        <f>SUM(AL15:AL$24)/U15/U15</f>
        <v>0.25702176614922162</v>
      </c>
      <c r="AN15" s="99">
        <f t="shared" si="24"/>
        <v>362169.12735219573</v>
      </c>
      <c r="AO15" s="100">
        <f>SUM(AN15:AN$24)/U15/U15</f>
        <v>1.6055229577549433E-2</v>
      </c>
      <c r="AP15" s="87">
        <f t="shared" si="5"/>
        <v>41.131599577052683</v>
      </c>
      <c r="AQ15" s="88">
        <f t="shared" si="6"/>
        <v>43.273033148818968</v>
      </c>
      <c r="AR15" s="88">
        <f t="shared" si="7"/>
        <v>39.557301013991633</v>
      </c>
      <c r="AS15" s="88">
        <f t="shared" si="8"/>
        <v>41.544635728466119</v>
      </c>
      <c r="AT15" s="88">
        <f t="shared" si="9"/>
        <v>1.4029978961863034</v>
      </c>
      <c r="AU15" s="101">
        <f t="shared" si="10"/>
        <v>1.8996980872275953</v>
      </c>
    </row>
    <row r="16" spans="1:47" ht="14.45" customHeight="1" x14ac:dyDescent="0.15">
      <c r="A16" s="68"/>
      <c r="B16" s="86" t="s">
        <v>221</v>
      </c>
      <c r="C16" s="11">
        <v>2002</v>
      </c>
      <c r="D16" s="11">
        <v>5</v>
      </c>
      <c r="E16" s="11">
        <v>630</v>
      </c>
      <c r="F16" s="12">
        <v>1.3</v>
      </c>
      <c r="G16" s="22" t="s">
        <v>77</v>
      </c>
      <c r="H16" s="3">
        <v>4365334</v>
      </c>
      <c r="I16" s="3">
        <v>8656</v>
      </c>
      <c r="J16" s="18">
        <v>45</v>
      </c>
      <c r="K16" s="3">
        <v>97714</v>
      </c>
      <c r="L16" s="4">
        <v>3634510</v>
      </c>
      <c r="M16" s="70"/>
      <c r="N16" s="70"/>
      <c r="O16" s="87">
        <f t="shared" si="11"/>
        <v>0.54229166666666673</v>
      </c>
      <c r="P16" s="88">
        <f t="shared" si="12"/>
        <v>1.0046111515560245</v>
      </c>
      <c r="Q16" s="89">
        <f t="shared" si="13"/>
        <v>2.4975024975024975E-3</v>
      </c>
      <c r="R16" s="90">
        <f t="shared" si="14"/>
        <v>2.4860389949227218E-3</v>
      </c>
      <c r="S16" s="91">
        <f t="shared" si="15"/>
        <v>2.0634920634920637E-3</v>
      </c>
      <c r="T16" s="92">
        <f t="shared" si="19"/>
        <v>1.2359874656468569E-2</v>
      </c>
      <c r="U16" s="93">
        <f t="shared" si="20"/>
        <v>97188.072603696579</v>
      </c>
      <c r="V16" s="93">
        <f t="shared" si="21"/>
        <v>483191.29263006465</v>
      </c>
      <c r="W16" s="94">
        <f>SUM(V16:V$24)</f>
        <v>3640481.1646305537</v>
      </c>
      <c r="X16" s="95">
        <f t="shared" si="0"/>
        <v>482194.23123257403</v>
      </c>
      <c r="Y16" s="93">
        <f>SUM(X16:X$24)</f>
        <v>3478950.8372131297</v>
      </c>
      <c r="Z16" s="93">
        <f t="shared" si="1"/>
        <v>997.06139749060969</v>
      </c>
      <c r="AA16" s="94">
        <f>SUM(Z16:Z$24)</f>
        <v>161530.32741742412</v>
      </c>
      <c r="AB16" s="87">
        <f t="shared" si="2"/>
        <v>37.458106402370269</v>
      </c>
      <c r="AC16" s="88">
        <f t="shared" si="3"/>
        <v>35.796067809670781</v>
      </c>
      <c r="AD16" s="96">
        <f t="shared" si="16"/>
        <v>95.562940168821996</v>
      </c>
      <c r="AE16" s="88">
        <f t="shared" si="4"/>
        <v>1.6620385926994941</v>
      </c>
      <c r="AF16" s="97">
        <f t="shared" si="17"/>
        <v>4.4370598311780221</v>
      </c>
      <c r="AH16" s="98">
        <f t="shared" si="25"/>
        <v>3.0175665342614985E-5</v>
      </c>
      <c r="AI16" s="99">
        <f t="shared" si="18"/>
        <v>3.2686254984062996E-6</v>
      </c>
      <c r="AJ16" s="99">
        <f t="shared" si="22"/>
        <v>352785862.35796833</v>
      </c>
      <c r="AK16" s="99">
        <f>SUM(AJ16:AJ$24)/U16/U16</f>
        <v>0.2803520326715816</v>
      </c>
      <c r="AL16" s="99">
        <f t="shared" si="23"/>
        <v>320714708.26069134</v>
      </c>
      <c r="AM16" s="99">
        <f>SUM(AL16:AL$24)/U16/U16</f>
        <v>0.24020617104882716</v>
      </c>
      <c r="AN16" s="99">
        <f t="shared" si="24"/>
        <v>1564887.829479238</v>
      </c>
      <c r="AO16" s="100">
        <f>SUM(AN16:AN$24)/U16/U16</f>
        <v>1.6225438239710524E-2</v>
      </c>
      <c r="AP16" s="87">
        <f t="shared" si="5"/>
        <v>36.420320119597584</v>
      </c>
      <c r="AQ16" s="88">
        <f t="shared" si="6"/>
        <v>38.495892685142955</v>
      </c>
      <c r="AR16" s="88">
        <f t="shared" si="7"/>
        <v>34.835455491042097</v>
      </c>
      <c r="AS16" s="88">
        <f t="shared" si="8"/>
        <v>36.756680128299465</v>
      </c>
      <c r="AT16" s="88">
        <f t="shared" si="9"/>
        <v>1.4123755326732419</v>
      </c>
      <c r="AU16" s="101">
        <f t="shared" si="10"/>
        <v>1.9117016527257462</v>
      </c>
    </row>
    <row r="17" spans="1:47" ht="14.45" customHeight="1" x14ac:dyDescent="0.15">
      <c r="A17" s="68"/>
      <c r="B17" s="86" t="s">
        <v>261</v>
      </c>
      <c r="C17" s="11">
        <v>2027</v>
      </c>
      <c r="D17" s="11">
        <v>10</v>
      </c>
      <c r="E17" s="11">
        <v>677</v>
      </c>
      <c r="F17" s="12">
        <v>1.3</v>
      </c>
      <c r="G17" s="22" t="s">
        <v>79</v>
      </c>
      <c r="H17" s="3">
        <v>3982000</v>
      </c>
      <c r="I17" s="3">
        <v>12838</v>
      </c>
      <c r="J17" s="18">
        <v>50</v>
      </c>
      <c r="K17" s="3">
        <v>96754</v>
      </c>
      <c r="L17" s="4">
        <v>3148137</v>
      </c>
      <c r="M17" s="70"/>
      <c r="N17" s="70"/>
      <c r="O17" s="87">
        <f t="shared" si="11"/>
        <v>0.53543307086614178</v>
      </c>
      <c r="P17" s="88">
        <f t="shared" si="12"/>
        <v>1.0159221648336147</v>
      </c>
      <c r="Q17" s="89">
        <f t="shared" si="13"/>
        <v>4.9333991119881598E-3</v>
      </c>
      <c r="R17" s="90">
        <f t="shared" si="14"/>
        <v>4.8560798088268303E-3</v>
      </c>
      <c r="S17" s="91">
        <f t="shared" si="15"/>
        <v>1.9202363367799115E-3</v>
      </c>
      <c r="T17" s="92">
        <f t="shared" si="19"/>
        <v>2.4009574158734358E-2</v>
      </c>
      <c r="U17" s="93">
        <f t="shared" si="20"/>
        <v>95986.840208211113</v>
      </c>
      <c r="V17" s="93">
        <f t="shared" si="21"/>
        <v>474580.98898057302</v>
      </c>
      <c r="W17" s="94">
        <f>SUM(V17:V$24)</f>
        <v>3157289.8720004894</v>
      </c>
      <c r="X17" s="95">
        <f t="shared" si="0"/>
        <v>473669.68132078758</v>
      </c>
      <c r="Y17" s="93">
        <f>SUM(X17:X$24)</f>
        <v>2996756.605980556</v>
      </c>
      <c r="Z17" s="93">
        <f t="shared" si="1"/>
        <v>911.30765978544309</v>
      </c>
      <c r="AA17" s="94">
        <f>SUM(Z17:Z$24)</f>
        <v>160533.26601993351</v>
      </c>
      <c r="AB17" s="87">
        <f t="shared" si="2"/>
        <v>32.892945169898425</v>
      </c>
      <c r="AC17" s="88">
        <f t="shared" si="3"/>
        <v>31.220494387356663</v>
      </c>
      <c r="AD17" s="96">
        <f t="shared" si="16"/>
        <v>94.915472682962161</v>
      </c>
      <c r="AE17" s="88">
        <f t="shared" si="4"/>
        <v>1.6724507825417596</v>
      </c>
      <c r="AF17" s="97">
        <f t="shared" si="17"/>
        <v>5.0845273170378267</v>
      </c>
      <c r="AH17" s="98">
        <f t="shared" si="25"/>
        <v>5.6261910053674897E-5</v>
      </c>
      <c r="AI17" s="99">
        <f t="shared" si="18"/>
        <v>2.8309439131326757E-6</v>
      </c>
      <c r="AJ17" s="99">
        <f t="shared" si="22"/>
        <v>496837493.5892123</v>
      </c>
      <c r="AK17" s="99">
        <f>SUM(AJ17:AJ$24)/U17/U17</f>
        <v>0.24912268747477714</v>
      </c>
      <c r="AL17" s="99">
        <f t="shared" si="23"/>
        <v>444156798.66676098</v>
      </c>
      <c r="AM17" s="99">
        <f>SUM(AL17:AL$24)/U17/U17</f>
        <v>0.21144662062498326</v>
      </c>
      <c r="AN17" s="99">
        <f t="shared" si="24"/>
        <v>2150398.1481988407</v>
      </c>
      <c r="AO17" s="100">
        <f>SUM(AN17:AN$24)/U17/U17</f>
        <v>1.6464239824016128E-2</v>
      </c>
      <c r="AP17" s="87">
        <f t="shared" si="5"/>
        <v>31.914666213668095</v>
      </c>
      <c r="AQ17" s="88">
        <f t="shared" si="6"/>
        <v>33.871224126128752</v>
      </c>
      <c r="AR17" s="88">
        <f t="shared" si="7"/>
        <v>30.319221211347891</v>
      </c>
      <c r="AS17" s="88">
        <f t="shared" si="8"/>
        <v>32.121767563365431</v>
      </c>
      <c r="AT17" s="88">
        <f t="shared" si="9"/>
        <v>1.4209571967230745</v>
      </c>
      <c r="AU17" s="101">
        <f t="shared" si="10"/>
        <v>1.9239443683604447</v>
      </c>
    </row>
    <row r="18" spans="1:47" ht="14.45" customHeight="1" x14ac:dyDescent="0.15">
      <c r="A18" s="68"/>
      <c r="B18" s="86" t="s">
        <v>251</v>
      </c>
      <c r="C18" s="11">
        <v>2419</v>
      </c>
      <c r="D18" s="11">
        <v>4</v>
      </c>
      <c r="E18" s="11">
        <v>805</v>
      </c>
      <c r="F18" s="12">
        <v>2.6</v>
      </c>
      <c r="G18" s="22" t="s">
        <v>81</v>
      </c>
      <c r="H18" s="3">
        <v>3749854</v>
      </c>
      <c r="I18" s="3">
        <v>19460</v>
      </c>
      <c r="J18" s="18">
        <v>55</v>
      </c>
      <c r="K18" s="3">
        <v>95230</v>
      </c>
      <c r="L18" s="4">
        <v>2667907</v>
      </c>
      <c r="M18" s="70"/>
      <c r="N18" s="70"/>
      <c r="O18" s="87">
        <f t="shared" si="11"/>
        <v>0.53868552412645587</v>
      </c>
      <c r="P18" s="88">
        <f t="shared" si="12"/>
        <v>1.0158990420753615</v>
      </c>
      <c r="Q18" s="89">
        <f t="shared" si="13"/>
        <v>1.6535758577924762E-3</v>
      </c>
      <c r="R18" s="90">
        <f t="shared" si="14"/>
        <v>1.6276970341604184E-3</v>
      </c>
      <c r="S18" s="91">
        <f t="shared" si="15"/>
        <v>3.2298136645962732E-3</v>
      </c>
      <c r="T18" s="92">
        <f t="shared" si="19"/>
        <v>8.1080443209255136E-3</v>
      </c>
      <c r="U18" s="93">
        <f t="shared" si="20"/>
        <v>93682.237049969481</v>
      </c>
      <c r="V18" s="93">
        <f t="shared" si="21"/>
        <v>466659.15962450672</v>
      </c>
      <c r="W18" s="94">
        <f>SUM(V18:V$24)</f>
        <v>2682708.8830199162</v>
      </c>
      <c r="X18" s="95">
        <f t="shared" si="0"/>
        <v>465151.93749404245</v>
      </c>
      <c r="Y18" s="93">
        <f>SUM(X18:X$24)</f>
        <v>2523086.9246597681</v>
      </c>
      <c r="Z18" s="93">
        <f t="shared" si="1"/>
        <v>1507.2221304642453</v>
      </c>
      <c r="AA18" s="94">
        <f>SUM(Z18:Z$24)</f>
        <v>159621.95836014807</v>
      </c>
      <c r="AB18" s="87">
        <f t="shared" si="2"/>
        <v>28.636259844958413</v>
      </c>
      <c r="AC18" s="88">
        <f t="shared" si="3"/>
        <v>26.932394060081744</v>
      </c>
      <c r="AD18" s="96">
        <f t="shared" si="16"/>
        <v>94.049970931603184</v>
      </c>
      <c r="AE18" s="88">
        <f t="shared" si="4"/>
        <v>1.7038657848766654</v>
      </c>
      <c r="AF18" s="97">
        <f t="shared" si="17"/>
        <v>5.9500290683967973</v>
      </c>
      <c r="AH18" s="98">
        <f t="shared" si="25"/>
        <v>1.630183919335111E-5</v>
      </c>
      <c r="AI18" s="99">
        <f t="shared" si="18"/>
        <v>3.9992322587431805E-6</v>
      </c>
      <c r="AJ18" s="99">
        <f t="shared" si="22"/>
        <v>97871703.65122743</v>
      </c>
      <c r="AK18" s="99">
        <f>SUM(AJ18:AJ$24)/U18/U18</f>
        <v>0.20491951887760562</v>
      </c>
      <c r="AL18" s="99">
        <f t="shared" si="23"/>
        <v>86370154.269464284</v>
      </c>
      <c r="AM18" s="99">
        <f>SUM(AL18:AL$24)/U18/U18</f>
        <v>0.17136953953518841</v>
      </c>
      <c r="AN18" s="99">
        <f t="shared" si="24"/>
        <v>1288791.5813282409</v>
      </c>
      <c r="AO18" s="100">
        <f>SUM(AN18:AN$24)/U18/U18</f>
        <v>1.7039229570951105E-2</v>
      </c>
      <c r="AP18" s="87">
        <f t="shared" si="5"/>
        <v>27.749006316523495</v>
      </c>
      <c r="AQ18" s="88">
        <f t="shared" si="6"/>
        <v>29.523513373393332</v>
      </c>
      <c r="AR18" s="88">
        <f t="shared" si="7"/>
        <v>26.121016698382281</v>
      </c>
      <c r="AS18" s="88">
        <f t="shared" si="8"/>
        <v>27.743771421781208</v>
      </c>
      <c r="AT18" s="88">
        <f t="shared" si="9"/>
        <v>1.4480183609698263</v>
      </c>
      <c r="AU18" s="101">
        <f t="shared" si="10"/>
        <v>1.9597132087835045</v>
      </c>
    </row>
    <row r="19" spans="1:47" ht="14.45" customHeight="1" x14ac:dyDescent="0.15">
      <c r="A19" s="68"/>
      <c r="B19" s="86" t="s">
        <v>262</v>
      </c>
      <c r="C19" s="11">
        <v>2725</v>
      </c>
      <c r="D19" s="11">
        <v>32</v>
      </c>
      <c r="E19" s="11">
        <v>920</v>
      </c>
      <c r="F19" s="12">
        <v>7.8</v>
      </c>
      <c r="G19" s="22" t="s">
        <v>83</v>
      </c>
      <c r="H19" s="3">
        <v>4181397</v>
      </c>
      <c r="I19" s="3">
        <v>36141</v>
      </c>
      <c r="J19" s="18">
        <v>60</v>
      </c>
      <c r="K19" s="3">
        <v>92826</v>
      </c>
      <c r="L19" s="4">
        <v>2197302</v>
      </c>
      <c r="M19" s="70"/>
      <c r="N19" s="70"/>
      <c r="O19" s="87">
        <f t="shared" si="11"/>
        <v>0.53726956986374563</v>
      </c>
      <c r="P19" s="88">
        <f t="shared" si="12"/>
        <v>1.051764992985494</v>
      </c>
      <c r="Q19" s="89">
        <f t="shared" si="13"/>
        <v>1.1743119266055046E-2</v>
      </c>
      <c r="R19" s="90">
        <f t="shared" si="14"/>
        <v>1.1165155091083174E-2</v>
      </c>
      <c r="S19" s="91">
        <f t="shared" si="15"/>
        <v>8.4782608695652181E-3</v>
      </c>
      <c r="T19" s="92">
        <f t="shared" si="19"/>
        <v>5.4419982941522442E-2</v>
      </c>
      <c r="U19" s="93">
        <f t="shared" si="20"/>
        <v>92922.657319884878</v>
      </c>
      <c r="V19" s="93">
        <f t="shared" si="21"/>
        <v>452913.49604875816</v>
      </c>
      <c r="W19" s="94">
        <f>SUM(V19:V$24)</f>
        <v>2216049.7233954095</v>
      </c>
      <c r="X19" s="95">
        <f t="shared" si="0"/>
        <v>449073.57727790996</v>
      </c>
      <c r="Y19" s="93">
        <f>SUM(X19:X$24)</f>
        <v>2057934.9871657258</v>
      </c>
      <c r="Z19" s="93">
        <f t="shared" si="1"/>
        <v>3839.9187708481672</v>
      </c>
      <c r="AA19" s="94">
        <f>SUM(Z19:Z$24)</f>
        <v>158114.7362296838</v>
      </c>
      <c r="AB19" s="87">
        <f t="shared" si="2"/>
        <v>23.848324911401221</v>
      </c>
      <c r="AC19" s="88">
        <f t="shared" si="3"/>
        <v>22.146751357758905</v>
      </c>
      <c r="AD19" s="96">
        <f t="shared" si="16"/>
        <v>92.865018570638298</v>
      </c>
      <c r="AE19" s="88">
        <f t="shared" si="4"/>
        <v>1.7015735536423173</v>
      </c>
      <c r="AF19" s="97">
        <f t="shared" si="17"/>
        <v>7.1349814293617007</v>
      </c>
      <c r="AH19" s="98">
        <f t="shared" si="25"/>
        <v>8.7511496375795403E-5</v>
      </c>
      <c r="AI19" s="99">
        <f t="shared" si="18"/>
        <v>9.1373695241226274E-6</v>
      </c>
      <c r="AJ19" s="99">
        <f t="shared" si="22"/>
        <v>378463724.49268889</v>
      </c>
      <c r="AK19" s="99">
        <f>SUM(AJ19:AJ$24)/U19/U19</f>
        <v>0.19694856663261404</v>
      </c>
      <c r="AL19" s="99">
        <f t="shared" si="23"/>
        <v>322672186.33522868</v>
      </c>
      <c r="AM19" s="99">
        <f>SUM(AL19:AL$24)/U19/U19</f>
        <v>0.16417987606288093</v>
      </c>
      <c r="AN19" s="99">
        <f t="shared" si="24"/>
        <v>4256172.9135196442</v>
      </c>
      <c r="AO19" s="100">
        <f>SUM(AN19:AN$24)/U19/U19</f>
        <v>1.7169677796488224E-2</v>
      </c>
      <c r="AP19" s="87">
        <f t="shared" si="5"/>
        <v>22.978498714063011</v>
      </c>
      <c r="AQ19" s="88">
        <f t="shared" si="6"/>
        <v>24.718151108739431</v>
      </c>
      <c r="AR19" s="88">
        <f t="shared" si="7"/>
        <v>21.352576684350616</v>
      </c>
      <c r="AS19" s="88">
        <f t="shared" si="8"/>
        <v>22.940926031167194</v>
      </c>
      <c r="AT19" s="88">
        <f t="shared" si="9"/>
        <v>1.4447486439801329</v>
      </c>
      <c r="AU19" s="101">
        <f t="shared" si="10"/>
        <v>1.9583984633045017</v>
      </c>
    </row>
    <row r="20" spans="1:47" ht="14.45" customHeight="1" x14ac:dyDescent="0.15">
      <c r="A20" s="68"/>
      <c r="B20" s="86" t="s">
        <v>234</v>
      </c>
      <c r="C20" s="11">
        <v>2733</v>
      </c>
      <c r="D20" s="11">
        <v>41</v>
      </c>
      <c r="E20" s="11">
        <v>905</v>
      </c>
      <c r="F20" s="12">
        <v>13</v>
      </c>
      <c r="G20" s="22" t="s">
        <v>85</v>
      </c>
      <c r="H20" s="3">
        <v>4699236</v>
      </c>
      <c r="I20" s="3">
        <v>61424</v>
      </c>
      <c r="J20" s="18">
        <v>65</v>
      </c>
      <c r="K20" s="3">
        <v>89083</v>
      </c>
      <c r="L20" s="4">
        <v>1741832</v>
      </c>
      <c r="M20" s="70"/>
      <c r="N20" s="70"/>
      <c r="O20" s="87">
        <f t="shared" si="11"/>
        <v>0.53169541732009062</v>
      </c>
      <c r="P20" s="88">
        <f t="shared" si="12"/>
        <v>0.98386438054770797</v>
      </c>
      <c r="Q20" s="89">
        <f t="shared" si="13"/>
        <v>1.500182949140139E-2</v>
      </c>
      <c r="R20" s="90">
        <f t="shared" si="14"/>
        <v>1.5247863209612298E-2</v>
      </c>
      <c r="S20" s="91">
        <f t="shared" si="15"/>
        <v>1.4364640883977901E-2</v>
      </c>
      <c r="T20" s="92">
        <f t="shared" si="19"/>
        <v>7.3611160509998844E-2</v>
      </c>
      <c r="U20" s="93">
        <f t="shared" si="20"/>
        <v>87865.807893655816</v>
      </c>
      <c r="V20" s="93">
        <f t="shared" si="21"/>
        <v>424184.29384408676</v>
      </c>
      <c r="W20" s="94">
        <f>SUM(V20:V$24)</f>
        <v>1763136.2273466513</v>
      </c>
      <c r="X20" s="95">
        <f t="shared" si="0"/>
        <v>418091.03879439266</v>
      </c>
      <c r="Y20" s="93">
        <f>SUM(X20:X$24)</f>
        <v>1608861.4098878158</v>
      </c>
      <c r="Z20" s="93">
        <f t="shared" si="1"/>
        <v>6093.2550496940639</v>
      </c>
      <c r="AA20" s="94">
        <f>SUM(Z20:Z$24)</f>
        <v>154274.81745883563</v>
      </c>
      <c r="AB20" s="87">
        <f t="shared" si="2"/>
        <v>20.066238160361298</v>
      </c>
      <c r="AC20" s="88">
        <f t="shared" si="3"/>
        <v>18.310437796634435</v>
      </c>
      <c r="AD20" s="96">
        <f t="shared" si="16"/>
        <v>91.249977451203293</v>
      </c>
      <c r="AE20" s="88">
        <f t="shared" si="4"/>
        <v>1.755800363726864</v>
      </c>
      <c r="AF20" s="97">
        <f t="shared" si="17"/>
        <v>8.7500225487967107</v>
      </c>
      <c r="AH20" s="98">
        <f t="shared" si="25"/>
        <v>1.2243251951259783E-4</v>
      </c>
      <c r="AI20" s="99">
        <f t="shared" si="18"/>
        <v>1.5644528150554972E-5</v>
      </c>
      <c r="AJ20" s="99">
        <f t="shared" si="22"/>
        <v>333761167.42005199</v>
      </c>
      <c r="AK20" s="99">
        <f>SUM(AJ20:AJ$24)/U20/U20</f>
        <v>0.17124919980273176</v>
      </c>
      <c r="AL20" s="99">
        <f t="shared" si="23"/>
        <v>273961513.53170305</v>
      </c>
      <c r="AM20" s="99">
        <f>SUM(AL20:AL$24)/U20/U20</f>
        <v>0.14182667571138874</v>
      </c>
      <c r="AN20" s="99">
        <f t="shared" si="24"/>
        <v>6064334.2893034667</v>
      </c>
      <c r="AO20" s="100">
        <f>SUM(AN20:AN$24)/U20/U20</f>
        <v>1.865155573413085E-2</v>
      </c>
      <c r="AP20" s="87">
        <f t="shared" si="5"/>
        <v>19.255145732852462</v>
      </c>
      <c r="AQ20" s="88">
        <f t="shared" si="6"/>
        <v>20.877330587870134</v>
      </c>
      <c r="AR20" s="88">
        <f t="shared" si="7"/>
        <v>17.572304097760803</v>
      </c>
      <c r="AS20" s="88">
        <f t="shared" si="8"/>
        <v>19.048571495508067</v>
      </c>
      <c r="AT20" s="88">
        <f t="shared" si="9"/>
        <v>1.4881217943414216</v>
      </c>
      <c r="AU20" s="101">
        <f t="shared" si="10"/>
        <v>2.0234789331123064</v>
      </c>
    </row>
    <row r="21" spans="1:47" ht="14.45" customHeight="1" x14ac:dyDescent="0.15">
      <c r="A21" s="68"/>
      <c r="B21" s="86" t="s">
        <v>131</v>
      </c>
      <c r="C21" s="11">
        <v>1813</v>
      </c>
      <c r="D21" s="11">
        <v>45</v>
      </c>
      <c r="E21" s="11">
        <v>612</v>
      </c>
      <c r="F21" s="12">
        <v>21</v>
      </c>
      <c r="G21" s="22" t="s">
        <v>87</v>
      </c>
      <c r="H21" s="3">
        <v>3608735</v>
      </c>
      <c r="I21" s="3">
        <v>76916</v>
      </c>
      <c r="J21" s="18">
        <v>70</v>
      </c>
      <c r="K21" s="3">
        <v>83344</v>
      </c>
      <c r="L21" s="4">
        <v>1309855</v>
      </c>
      <c r="M21" s="70"/>
      <c r="N21" s="70"/>
      <c r="O21" s="87">
        <f t="shared" si="11"/>
        <v>0.5290487804878049</v>
      </c>
      <c r="P21" s="88">
        <f t="shared" si="12"/>
        <v>1.0329700518325673</v>
      </c>
      <c r="Q21" s="89">
        <f t="shared" si="13"/>
        <v>2.4820739106453393E-2</v>
      </c>
      <c r="R21" s="90">
        <f t="shared" si="14"/>
        <v>2.4028517634581484E-2</v>
      </c>
      <c r="S21" s="91">
        <f t="shared" si="15"/>
        <v>3.4313725490196081E-2</v>
      </c>
      <c r="T21" s="92">
        <f t="shared" si="19"/>
        <v>0.113708796808246</v>
      </c>
      <c r="U21" s="93">
        <f t="shared" si="20"/>
        <v>81397.903805455193</v>
      </c>
      <c r="V21" s="93">
        <f t="shared" si="21"/>
        <v>385194.70261082833</v>
      </c>
      <c r="W21" s="94">
        <f>SUM(V21:V$24)</f>
        <v>1338951.9335025647</v>
      </c>
      <c r="X21" s="95">
        <f t="shared" si="0"/>
        <v>371977.23732516269</v>
      </c>
      <c r="Y21" s="93">
        <f>SUM(X21:X$24)</f>
        <v>1190770.3710934231</v>
      </c>
      <c r="Z21" s="93">
        <f t="shared" si="1"/>
        <v>13217.465285665679</v>
      </c>
      <c r="AA21" s="94">
        <f>SUM(Z21:Z$24)</f>
        <v>148181.56240914157</v>
      </c>
      <c r="AB21" s="87">
        <f t="shared" si="2"/>
        <v>16.449464555042137</v>
      </c>
      <c r="AC21" s="88">
        <f t="shared" si="3"/>
        <v>14.629005360376603</v>
      </c>
      <c r="AD21" s="96">
        <f t="shared" si="16"/>
        <v>88.933018527295943</v>
      </c>
      <c r="AE21" s="88">
        <f t="shared" si="4"/>
        <v>1.820459194665534</v>
      </c>
      <c r="AF21" s="97">
        <f t="shared" si="17"/>
        <v>11.066981472704056</v>
      </c>
      <c r="AH21" s="98">
        <f t="shared" si="25"/>
        <v>2.5465490944339309E-4</v>
      </c>
      <c r="AI21" s="99">
        <f t="shared" si="18"/>
        <v>5.4144270805848939E-5</v>
      </c>
      <c r="AJ21" s="99">
        <f t="shared" si="22"/>
        <v>409307217.4390431</v>
      </c>
      <c r="AK21" s="99">
        <f>SUM(AJ21:AJ$24)/U21/U21</f>
        <v>0.14917115316154728</v>
      </c>
      <c r="AL21" s="99">
        <f t="shared" si="23"/>
        <v>321193492.67683184</v>
      </c>
      <c r="AM21" s="99">
        <f>SUM(AL21:AL$24)/U21/U21</f>
        <v>0.12391253002533542</v>
      </c>
      <c r="AN21" s="99">
        <f t="shared" si="24"/>
        <v>14459978.871452779</v>
      </c>
      <c r="AO21" s="100">
        <f>SUM(AN21:AN$24)/U21/U21</f>
        <v>2.0818152326939492E-2</v>
      </c>
      <c r="AP21" s="87">
        <f t="shared" si="5"/>
        <v>15.692459996280832</v>
      </c>
      <c r="AQ21" s="88">
        <f t="shared" si="6"/>
        <v>17.206469113803443</v>
      </c>
      <c r="AR21" s="88">
        <f t="shared" si="7"/>
        <v>13.93906161241933</v>
      </c>
      <c r="AS21" s="88">
        <f t="shared" si="8"/>
        <v>15.318949108333875</v>
      </c>
      <c r="AT21" s="88">
        <f t="shared" si="9"/>
        <v>1.5376606551021714</v>
      </c>
      <c r="AU21" s="101">
        <f t="shared" si="10"/>
        <v>2.1032577342288965</v>
      </c>
    </row>
    <row r="22" spans="1:47" ht="14.45" customHeight="1" x14ac:dyDescent="0.15">
      <c r="A22" s="68"/>
      <c r="B22" s="86" t="s">
        <v>252</v>
      </c>
      <c r="C22" s="11">
        <v>1596</v>
      </c>
      <c r="D22" s="11">
        <v>53</v>
      </c>
      <c r="E22" s="11">
        <v>532</v>
      </c>
      <c r="F22" s="12">
        <v>43</v>
      </c>
      <c r="G22" s="22" t="s">
        <v>89</v>
      </c>
      <c r="H22" s="3">
        <v>2806665</v>
      </c>
      <c r="I22" s="3">
        <v>96964</v>
      </c>
      <c r="J22" s="18">
        <v>75</v>
      </c>
      <c r="K22" s="3">
        <v>75144</v>
      </c>
      <c r="L22" s="4">
        <v>912444</v>
      </c>
      <c r="M22" s="70"/>
      <c r="N22" s="70"/>
      <c r="O22" s="87">
        <f t="shared" si="11"/>
        <v>0.53289495869162029</v>
      </c>
      <c r="P22" s="88">
        <f t="shared" si="12"/>
        <v>1.0135874751634408</v>
      </c>
      <c r="Q22" s="89">
        <f t="shared" si="13"/>
        <v>3.3208020050125311E-2</v>
      </c>
      <c r="R22" s="90">
        <f t="shared" si="14"/>
        <v>3.2762855563867856E-2</v>
      </c>
      <c r="S22" s="91">
        <f t="shared" si="15"/>
        <v>8.0827067669172928E-2</v>
      </c>
      <c r="T22" s="92">
        <f t="shared" si="19"/>
        <v>0.15217042867579847</v>
      </c>
      <c r="U22" s="93">
        <f t="shared" si="20"/>
        <v>72142.246101023542</v>
      </c>
      <c r="V22" s="93">
        <f t="shared" si="21"/>
        <v>335072.02976942499</v>
      </c>
      <c r="W22" s="94">
        <f>SUM(V22:V$24)</f>
        <v>953757.23089173634</v>
      </c>
      <c r="X22" s="95">
        <f t="shared" si="0"/>
        <v>307989.14014520455</v>
      </c>
      <c r="Y22" s="93">
        <f>SUM(X22:X$24)</f>
        <v>818793.13376826048</v>
      </c>
      <c r="Z22" s="93">
        <f t="shared" si="1"/>
        <v>27082.889624220439</v>
      </c>
      <c r="AA22" s="94">
        <f>SUM(Z22:Z$24)</f>
        <v>134964.09712347589</v>
      </c>
      <c r="AB22" s="87">
        <f t="shared" si="2"/>
        <v>13.220509236102155</v>
      </c>
      <c r="AC22" s="88">
        <f t="shared" si="3"/>
        <v>11.34970392551506</v>
      </c>
      <c r="AD22" s="96">
        <f t="shared" si="16"/>
        <v>85.849218988642605</v>
      </c>
      <c r="AE22" s="88">
        <f t="shared" si="4"/>
        <v>1.8708053105870937</v>
      </c>
      <c r="AF22" s="97">
        <f t="shared" si="17"/>
        <v>14.150781011357392</v>
      </c>
      <c r="AH22" s="98">
        <f t="shared" si="25"/>
        <v>3.7041896907742211E-4</v>
      </c>
      <c r="AI22" s="99">
        <f t="shared" si="18"/>
        <v>1.3965047519018021E-4</v>
      </c>
      <c r="AJ22" s="99">
        <f t="shared" si="22"/>
        <v>298852583.69079673</v>
      </c>
      <c r="AK22" s="99">
        <f>SUM(AJ22:AJ$24)/U22/U22</f>
        <v>0.1112582500537207</v>
      </c>
      <c r="AL22" s="99">
        <f t="shared" si="23"/>
        <v>228146799.3284778</v>
      </c>
      <c r="AM22" s="99">
        <f>SUM(AL22:AL$24)/U22/U22</f>
        <v>9.6032920777189251E-2</v>
      </c>
      <c r="AN22" s="99">
        <f t="shared" si="24"/>
        <v>23028961.866208922</v>
      </c>
      <c r="AO22" s="100">
        <f>SUM(AN22:AN$24)/U22/U22</f>
        <v>2.3724291338700833E-2</v>
      </c>
      <c r="AP22" s="87">
        <f t="shared" si="5"/>
        <v>12.566743457396681</v>
      </c>
      <c r="AQ22" s="88">
        <f t="shared" si="6"/>
        <v>13.874275014807628</v>
      </c>
      <c r="AR22" s="88">
        <f t="shared" si="7"/>
        <v>10.742316019430612</v>
      </c>
      <c r="AS22" s="88">
        <f t="shared" si="8"/>
        <v>11.957091831599508</v>
      </c>
      <c r="AT22" s="88">
        <f t="shared" si="9"/>
        <v>1.5689125521334448</v>
      </c>
      <c r="AU22" s="101">
        <f t="shared" si="10"/>
        <v>2.1726980690407425</v>
      </c>
    </row>
    <row r="23" spans="1:47" ht="14.45" customHeight="1" x14ac:dyDescent="0.15">
      <c r="A23" s="68"/>
      <c r="B23" s="86" t="s">
        <v>236</v>
      </c>
      <c r="C23" s="11">
        <v>1076</v>
      </c>
      <c r="D23" s="11">
        <v>61</v>
      </c>
      <c r="E23" s="11">
        <v>358</v>
      </c>
      <c r="F23" s="12">
        <v>42</v>
      </c>
      <c r="G23" s="22" t="s">
        <v>90</v>
      </c>
      <c r="H23" s="3">
        <v>2009820</v>
      </c>
      <c r="I23" s="3">
        <v>126762</v>
      </c>
      <c r="J23" s="18">
        <v>80</v>
      </c>
      <c r="K23" s="3">
        <v>63282</v>
      </c>
      <c r="L23" s="4">
        <v>564428</v>
      </c>
      <c r="M23" s="70"/>
      <c r="N23" s="70"/>
      <c r="O23" s="87">
        <f>IF(K23&lt;0.5,0.5,((L23-L24)-5*K24)/5/(K23-K24))</f>
        <v>0.5270425643110157</v>
      </c>
      <c r="P23" s="88">
        <f t="shared" si="12"/>
        <v>1.0096904869525449</v>
      </c>
      <c r="Q23" s="89">
        <f t="shared" si="13"/>
        <v>5.6691449814126396E-2</v>
      </c>
      <c r="R23" s="90">
        <f t="shared" si="14"/>
        <v>5.6147354606888432E-2</v>
      </c>
      <c r="S23" s="91">
        <f t="shared" si="15"/>
        <v>0.11731843575418995</v>
      </c>
      <c r="T23" s="92">
        <f>5*R23/(1+5*(1-O23)*R23)</f>
        <v>0.24783067274171297</v>
      </c>
      <c r="U23" s="93">
        <f t="shared" si="20"/>
        <v>61164.32958619584</v>
      </c>
      <c r="V23" s="93">
        <f>5*U23*((1-T23)+O23*T23)</f>
        <v>269975.26517986774</v>
      </c>
      <c r="W23" s="94">
        <f>SUM(V23:V$24)</f>
        <v>618685.20112231141</v>
      </c>
      <c r="X23" s="95">
        <f t="shared" si="0"/>
        <v>238302.18937664301</v>
      </c>
      <c r="Y23" s="93">
        <f>SUM(X23:X$24)</f>
        <v>510803.99362305598</v>
      </c>
      <c r="Z23" s="93">
        <f t="shared" si="1"/>
        <v>31673.075803224707</v>
      </c>
      <c r="AA23" s="94">
        <f>SUM(Z23:Z$24)</f>
        <v>107881.20749925546</v>
      </c>
      <c r="AB23" s="87">
        <f t="shared" si="2"/>
        <v>10.115130915486112</v>
      </c>
      <c r="AC23" s="88">
        <f t="shared" si="3"/>
        <v>8.3513380605799892</v>
      </c>
      <c r="AD23" s="96">
        <f t="shared" si="16"/>
        <v>82.562827217532273</v>
      </c>
      <c r="AE23" s="88">
        <f t="shared" si="4"/>
        <v>1.7637928549061239</v>
      </c>
      <c r="AF23" s="97">
        <f t="shared" si="17"/>
        <v>17.437172782467737</v>
      </c>
      <c r="AH23" s="98">
        <f>IF(D23=0,0,T23*T23*(1-T23)/D23)</f>
        <v>7.5734872025878721E-4</v>
      </c>
      <c r="AI23" s="99">
        <f t="shared" si="18"/>
        <v>2.8925927482229035E-4</v>
      </c>
      <c r="AJ23" s="99">
        <f t="shared" si="22"/>
        <v>280191387.30978781</v>
      </c>
      <c r="AK23" s="99">
        <f>SUM(AJ23:AJ$24)/U23/U23</f>
        <v>7.4895951378244646E-2</v>
      </c>
      <c r="AL23" s="99">
        <f t="shared" si="23"/>
        <v>202892474.35386857</v>
      </c>
      <c r="AM23" s="99">
        <f>SUM(AL23:AL$24)/U23/U23</f>
        <v>7.2614655952506879E-2</v>
      </c>
      <c r="AN23" s="99">
        <f t="shared" si="24"/>
        <v>31679784.350036092</v>
      </c>
      <c r="AO23" s="100">
        <f>SUM(AN23:AN$24)/U23/U23</f>
        <v>2.6849019010612315E-2</v>
      </c>
      <c r="AP23" s="87">
        <f t="shared" si="5"/>
        <v>9.5787352715676839</v>
      </c>
      <c r="AQ23" s="88">
        <f t="shared" si="6"/>
        <v>10.651526559404541</v>
      </c>
      <c r="AR23" s="88">
        <f t="shared" si="7"/>
        <v>7.8231747692513034</v>
      </c>
      <c r="AS23" s="88">
        <f t="shared" si="8"/>
        <v>8.8795013519086758</v>
      </c>
      <c r="AT23" s="88">
        <f t="shared" si="9"/>
        <v>1.4426337176685726</v>
      </c>
      <c r="AU23" s="101">
        <f t="shared" si="10"/>
        <v>2.084951992143675</v>
      </c>
    </row>
    <row r="24" spans="1:47" ht="14.45" customHeight="1" x14ac:dyDescent="0.15">
      <c r="A24" s="44"/>
      <c r="B24" s="102" t="s">
        <v>263</v>
      </c>
      <c r="C24" s="13">
        <v>920</v>
      </c>
      <c r="D24" s="13">
        <v>108</v>
      </c>
      <c r="E24" s="13">
        <v>302</v>
      </c>
      <c r="F24" s="14">
        <v>66</v>
      </c>
      <c r="G24" s="23" t="s">
        <v>91</v>
      </c>
      <c r="H24" s="5">
        <v>1472880</v>
      </c>
      <c r="I24" s="5">
        <v>209063</v>
      </c>
      <c r="J24" s="19">
        <v>85</v>
      </c>
      <c r="K24" s="5">
        <v>46061</v>
      </c>
      <c r="L24" s="6">
        <v>288742</v>
      </c>
      <c r="M24" s="70"/>
      <c r="N24" s="70"/>
      <c r="O24" s="103">
        <v>1</v>
      </c>
      <c r="P24" s="104">
        <f>IF(H24&lt;0.5,1,(I24/H24)/(K24/L24))</f>
        <v>0.88978772677593732</v>
      </c>
      <c r="Q24" s="105">
        <f t="shared" si="13"/>
        <v>0.11739130434782609</v>
      </c>
      <c r="R24" s="106">
        <f t="shared" si="14"/>
        <v>0.13193180891939532</v>
      </c>
      <c r="S24" s="107">
        <f t="shared" si="15"/>
        <v>0.2185430463576159</v>
      </c>
      <c r="T24" s="103">
        <v>1</v>
      </c>
      <c r="U24" s="108">
        <f>U23*(1-T23)</f>
        <v>46005.932637053062</v>
      </c>
      <c r="V24" s="108">
        <f>U24/R24</f>
        <v>348709.93594244367</v>
      </c>
      <c r="W24" s="109">
        <f>SUM(V24:V$24)</f>
        <v>348709.93594244367</v>
      </c>
      <c r="X24" s="103">
        <f t="shared" si="0"/>
        <v>272501.80424641294</v>
      </c>
      <c r="Y24" s="108">
        <f>SUM(X24:X$24)</f>
        <v>272501.80424641294</v>
      </c>
      <c r="Z24" s="108">
        <f t="shared" si="1"/>
        <v>76208.131696030745</v>
      </c>
      <c r="AA24" s="109">
        <f>SUM(Z24:Z$24)</f>
        <v>76208.131696030745</v>
      </c>
      <c r="AB24" s="110">
        <f t="shared" si="2"/>
        <v>7.579673228091317</v>
      </c>
      <c r="AC24" s="104">
        <f t="shared" si="3"/>
        <v>5.9231883504289762</v>
      </c>
      <c r="AD24" s="111">
        <f t="shared" si="16"/>
        <v>78.145695364238406</v>
      </c>
      <c r="AE24" s="104">
        <f t="shared" si="4"/>
        <v>1.6564848776623411</v>
      </c>
      <c r="AF24" s="112">
        <f t="shared" si="17"/>
        <v>21.854304635761594</v>
      </c>
      <c r="AH24" s="113">
        <f>0</f>
        <v>0</v>
      </c>
      <c r="AI24" s="114">
        <f t="shared" si="18"/>
        <v>5.6550325578261207E-4</v>
      </c>
      <c r="AJ24" s="114">
        <v>0</v>
      </c>
      <c r="AK24" s="114">
        <f>(1-R24)/R24/R24/D24</f>
        <v>0.46177567607919384</v>
      </c>
      <c r="AL24" s="114">
        <f>V24*V24*AI24</f>
        <v>68764415.183498755</v>
      </c>
      <c r="AM24" s="114">
        <f>(1-S24)*(1-S24)*(1-R24)/R24/R24/D24+AI24/R24/R24</f>
        <v>0.31448382722003693</v>
      </c>
      <c r="AN24" s="114">
        <f>V24*V24*AI24</f>
        <v>68764415.183498755</v>
      </c>
      <c r="AO24" s="115">
        <f>S24*S24*(1-R24)/R24/R24/D24+AI24/R24/R24</f>
        <v>5.4543877109232433E-2</v>
      </c>
      <c r="AP24" s="110">
        <f t="shared" si="5"/>
        <v>6.2477732929513561</v>
      </c>
      <c r="AQ24" s="104">
        <f t="shared" si="6"/>
        <v>8.911573163231278</v>
      </c>
      <c r="AR24" s="104">
        <f t="shared" si="7"/>
        <v>4.8240427410357105</v>
      </c>
      <c r="AS24" s="104">
        <f t="shared" si="8"/>
        <v>7.0223339598222418</v>
      </c>
      <c r="AT24" s="104">
        <f t="shared" si="9"/>
        <v>1.1987341176380379</v>
      </c>
      <c r="AU24" s="116">
        <f t="shared" si="10"/>
        <v>2.1142356376866442</v>
      </c>
    </row>
    <row r="25" spans="1:47" ht="14.45" customHeight="1" x14ac:dyDescent="0.15">
      <c r="A25" s="68" t="s">
        <v>6</v>
      </c>
      <c r="B25" s="69" t="s">
        <v>59</v>
      </c>
      <c r="C25" s="9">
        <v>2175</v>
      </c>
      <c r="D25" s="9">
        <v>1</v>
      </c>
      <c r="E25" s="9">
        <v>737</v>
      </c>
      <c r="F25" s="10">
        <v>0</v>
      </c>
      <c r="G25" s="21" t="s">
        <v>59</v>
      </c>
      <c r="H25" s="1">
        <v>2414909</v>
      </c>
      <c r="I25" s="1">
        <v>1219</v>
      </c>
      <c r="J25" s="17">
        <v>0</v>
      </c>
      <c r="K25" s="1">
        <v>100000</v>
      </c>
      <c r="L25" s="2">
        <v>8713724</v>
      </c>
      <c r="M25" s="70"/>
      <c r="N25" s="70"/>
      <c r="O25" s="117">
        <f t="shared" ref="O25:O40" si="26">IF(K25&lt;0.5,0.5,((L25-L26)-5*K26)/5/(K25-K26))</f>
        <v>0.16090225563909774</v>
      </c>
      <c r="P25" s="118">
        <f t="shared" ref="P25:P40" si="27">IF(H25&lt;0.5,1,(I25/H25)/((K25-K26)/(L25-L26)))</f>
        <v>0.94671852343370566</v>
      </c>
      <c r="Q25" s="73">
        <f t="shared" si="13"/>
        <v>4.5977011494252872E-4</v>
      </c>
      <c r="R25" s="119">
        <f t="shared" si="14"/>
        <v>4.856460537763253E-4</v>
      </c>
      <c r="S25" s="120">
        <f t="shared" si="15"/>
        <v>0</v>
      </c>
      <c r="T25" s="121">
        <f>5*R25/(1+5*(1-O25)*R25)</f>
        <v>2.4232927552683375E-3</v>
      </c>
      <c r="U25" s="122">
        <v>100000</v>
      </c>
      <c r="V25" s="122">
        <f>5*U25*((1-T25)+O25*T25)</f>
        <v>498983.31025756412</v>
      </c>
      <c r="W25" s="123">
        <f>SUM(V25:V$42)</f>
        <v>8936683.4342342913</v>
      </c>
      <c r="X25" s="124">
        <f t="shared" si="0"/>
        <v>498983.31025756412</v>
      </c>
      <c r="Y25" s="122">
        <f>SUM(X25:X$42)</f>
        <v>8557260.0616234392</v>
      </c>
      <c r="Z25" s="122">
        <f t="shared" si="1"/>
        <v>0</v>
      </c>
      <c r="AA25" s="123">
        <f>SUM(Z25:Z$42)</f>
        <v>379423.37261085276</v>
      </c>
      <c r="AB25" s="117">
        <f t="shared" si="2"/>
        <v>89.366834342342912</v>
      </c>
      <c r="AC25" s="118">
        <f t="shared" si="3"/>
        <v>85.572600616234396</v>
      </c>
      <c r="AD25" s="80">
        <f t="shared" si="16"/>
        <v>95.754315620520117</v>
      </c>
      <c r="AE25" s="118">
        <f t="shared" si="4"/>
        <v>3.7942337261085277</v>
      </c>
      <c r="AF25" s="81">
        <f t="shared" si="17"/>
        <v>4.2456843794798953</v>
      </c>
      <c r="AH25" s="82">
        <f>IF(D25=0,0,T25*T25*(1-T25)/D25)</f>
        <v>5.8581173599098072E-6</v>
      </c>
      <c r="AI25" s="83">
        <f t="shared" si="18"/>
        <v>0</v>
      </c>
      <c r="AJ25" s="83">
        <f>U25*U25*((1-O25)*5+AB26)^2*AH25</f>
        <v>461703819.82686085</v>
      </c>
      <c r="AK25" s="83">
        <f>SUM(AJ25:AJ$42)/U25/U25</f>
        <v>0.26564651375504211</v>
      </c>
      <c r="AL25" s="83">
        <f>U25*U25*((1-O25)*5*(1-S25)+AC26)^2*AH25+V25*V25*AI25</f>
        <v>422990152.1085816</v>
      </c>
      <c r="AM25" s="83">
        <f>SUM(AL25:AL$42)/U25/U25</f>
        <v>0.21930482768430143</v>
      </c>
      <c r="AN25" s="83">
        <f>U25*U25*((1-O25)*5*S25+AE26)^2*AH25+V25*V25*AI25</f>
        <v>847449.10995320615</v>
      </c>
      <c r="AO25" s="84">
        <f>SUM(AN25:AN$42)/U25/U25</f>
        <v>2.8895440505665136E-2</v>
      </c>
      <c r="AP25" s="117">
        <f t="shared" si="5"/>
        <v>88.356632556934983</v>
      </c>
      <c r="AQ25" s="118">
        <f t="shared" si="6"/>
        <v>90.377036127750841</v>
      </c>
      <c r="AR25" s="118">
        <f t="shared" si="7"/>
        <v>84.654732746640946</v>
      </c>
      <c r="AS25" s="118">
        <f t="shared" si="8"/>
        <v>86.490468485827847</v>
      </c>
      <c r="AT25" s="118">
        <f t="shared" si="9"/>
        <v>3.4610600112891214</v>
      </c>
      <c r="AU25" s="125">
        <f t="shared" si="10"/>
        <v>4.127407440927934</v>
      </c>
    </row>
    <row r="26" spans="1:47" ht="14.45" customHeight="1" x14ac:dyDescent="0.15">
      <c r="A26" s="126"/>
      <c r="B26" s="86" t="s">
        <v>61</v>
      </c>
      <c r="C26" s="11">
        <v>2115</v>
      </c>
      <c r="D26" s="11">
        <v>0</v>
      </c>
      <c r="E26" s="11">
        <v>705</v>
      </c>
      <c r="F26" s="12">
        <v>0</v>
      </c>
      <c r="G26" s="22" t="s">
        <v>61</v>
      </c>
      <c r="H26" s="3">
        <v>2569226</v>
      </c>
      <c r="I26" s="3">
        <v>199</v>
      </c>
      <c r="J26" s="18">
        <v>5</v>
      </c>
      <c r="K26" s="3">
        <v>99734</v>
      </c>
      <c r="L26" s="4">
        <v>8214840</v>
      </c>
      <c r="M26" s="70"/>
      <c r="N26" s="70"/>
      <c r="O26" s="87">
        <f t="shared" si="26"/>
        <v>0.45806451612903226</v>
      </c>
      <c r="P26" s="88">
        <f t="shared" si="27"/>
        <v>1.2457450032083215</v>
      </c>
      <c r="Q26" s="89">
        <f t="shared" si="13"/>
        <v>0</v>
      </c>
      <c r="R26" s="90">
        <f t="shared" si="14"/>
        <v>0</v>
      </c>
      <c r="S26" s="91">
        <f t="shared" si="15"/>
        <v>0</v>
      </c>
      <c r="T26" s="92">
        <f>5*R26/(1+5*(1-O26)*R26)</f>
        <v>0</v>
      </c>
      <c r="U26" s="93">
        <f>U25*(1-T25)</f>
        <v>99757.670724473166</v>
      </c>
      <c r="V26" s="93">
        <f>5*U26*((1-T26)+O26*T26)</f>
        <v>498788.35362236586</v>
      </c>
      <c r="W26" s="94">
        <f>SUM(V26:V$42)</f>
        <v>8437700.1239767261</v>
      </c>
      <c r="X26" s="95">
        <f t="shared" si="0"/>
        <v>498788.35362236586</v>
      </c>
      <c r="Y26" s="93">
        <f>SUM(X26:X$42)</f>
        <v>8058276.7513658758</v>
      </c>
      <c r="Z26" s="93">
        <f t="shared" si="1"/>
        <v>0</v>
      </c>
      <c r="AA26" s="94">
        <f>SUM(Z26:Z$42)</f>
        <v>379423.37261085276</v>
      </c>
      <c r="AB26" s="87">
        <f t="shared" si="2"/>
        <v>84.58196811031533</v>
      </c>
      <c r="AC26" s="88">
        <f t="shared" si="3"/>
        <v>80.778517509921869</v>
      </c>
      <c r="AD26" s="96">
        <f t="shared" si="16"/>
        <v>95.503237054696058</v>
      </c>
      <c r="AE26" s="88">
        <f t="shared" si="4"/>
        <v>3.8034506003934823</v>
      </c>
      <c r="AF26" s="97">
        <f t="shared" si="17"/>
        <v>4.4967629453039724</v>
      </c>
      <c r="AH26" s="98">
        <f>IF(D26=0,0,T26*T26*(1-T26)/D26)</f>
        <v>0</v>
      </c>
      <c r="AI26" s="99">
        <f t="shared" si="18"/>
        <v>0</v>
      </c>
      <c r="AJ26" s="99">
        <f>U26*U26*((1-O26)*5+AB27)^2*AH26</f>
        <v>0</v>
      </c>
      <c r="AK26" s="99">
        <f>SUM(AJ26:AJ$42)/U26/U26</f>
        <v>0.22054372066393779</v>
      </c>
      <c r="AL26" s="99">
        <f>U26*U26*((1-O26)*5*(1-S26)+AC27)^2*AH26+V26*V26*AI26</f>
        <v>0</v>
      </c>
      <c r="AM26" s="99">
        <f>SUM(AL26:AL$42)/U26/U26</f>
        <v>0.17786681470460183</v>
      </c>
      <c r="AN26" s="99">
        <f>U26*U26*((1-O26)*5*S26+AE27)^2*AH26+V26*V26*AI26</f>
        <v>0</v>
      </c>
      <c r="AO26" s="100">
        <f>SUM(AN26:AN$42)/U26/U26</f>
        <v>2.8950838298695214E-2</v>
      </c>
      <c r="AP26" s="87">
        <f t="shared" si="5"/>
        <v>83.661511290414154</v>
      </c>
      <c r="AQ26" s="88">
        <f t="shared" si="6"/>
        <v>85.502424930216506</v>
      </c>
      <c r="AR26" s="88">
        <f t="shared" si="7"/>
        <v>79.951902027748204</v>
      </c>
      <c r="AS26" s="88">
        <f t="shared" si="8"/>
        <v>81.605132992095534</v>
      </c>
      <c r="AT26" s="88">
        <f t="shared" si="9"/>
        <v>3.4699576613254002</v>
      </c>
      <c r="AU26" s="101">
        <f t="shared" si="10"/>
        <v>4.1369435394615648</v>
      </c>
    </row>
    <row r="27" spans="1:47" ht="14.45" customHeight="1" x14ac:dyDescent="0.15">
      <c r="A27" s="126"/>
      <c r="B27" s="86" t="s">
        <v>63</v>
      </c>
      <c r="C27" s="11">
        <v>2103</v>
      </c>
      <c r="D27" s="11">
        <v>1</v>
      </c>
      <c r="E27" s="11">
        <v>692</v>
      </c>
      <c r="F27" s="12">
        <v>0</v>
      </c>
      <c r="G27" s="22" t="s">
        <v>63</v>
      </c>
      <c r="H27" s="3">
        <v>2718493</v>
      </c>
      <c r="I27" s="3">
        <v>203</v>
      </c>
      <c r="J27" s="18">
        <v>10</v>
      </c>
      <c r="K27" s="3">
        <v>99703</v>
      </c>
      <c r="L27" s="4">
        <v>7716254</v>
      </c>
      <c r="M27" s="70"/>
      <c r="N27" s="70"/>
      <c r="O27" s="87">
        <f t="shared" si="26"/>
        <v>0.52</v>
      </c>
      <c r="P27" s="88">
        <f t="shared" si="27"/>
        <v>1.0634199904138066</v>
      </c>
      <c r="Q27" s="89">
        <f t="shared" si="13"/>
        <v>4.7551117451260106E-4</v>
      </c>
      <c r="R27" s="90">
        <f t="shared" si="14"/>
        <v>4.4715275131095315E-4</v>
      </c>
      <c r="S27" s="91">
        <f t="shared" si="15"/>
        <v>0</v>
      </c>
      <c r="T27" s="92">
        <f t="shared" ref="T27:T40" si="28">5*R27/(1+5*(1-O27)*R27)</f>
        <v>2.2333669816974387E-3</v>
      </c>
      <c r="U27" s="93">
        <f t="shared" ref="U27:U41" si="29">U26*(1-T26)</f>
        <v>99757.670724473166</v>
      </c>
      <c r="V27" s="93">
        <f t="shared" ref="V27:V40" si="30">5*U27*((1-T27)+O27*T27)</f>
        <v>498253.64445124485</v>
      </c>
      <c r="W27" s="94">
        <f>SUM(V27:V$42)</f>
        <v>7938911.7703543613</v>
      </c>
      <c r="X27" s="95">
        <f t="shared" si="0"/>
        <v>498253.64445124485</v>
      </c>
      <c r="Y27" s="93">
        <f>SUM(X27:X$42)</f>
        <v>7559488.3977435101</v>
      </c>
      <c r="Z27" s="93">
        <f t="shared" si="1"/>
        <v>0</v>
      </c>
      <c r="AA27" s="94">
        <f>SUM(Z27:Z$42)</f>
        <v>379423.37261085276</v>
      </c>
      <c r="AB27" s="87">
        <f t="shared" si="2"/>
        <v>79.58196811031533</v>
      </c>
      <c r="AC27" s="88">
        <f t="shared" si="3"/>
        <v>75.778517509921869</v>
      </c>
      <c r="AD27" s="96">
        <f t="shared" si="16"/>
        <v>95.220713070175421</v>
      </c>
      <c r="AE27" s="88">
        <f t="shared" si="4"/>
        <v>3.8034506003934823</v>
      </c>
      <c r="AF27" s="97">
        <f t="shared" si="17"/>
        <v>4.7792869298246003</v>
      </c>
      <c r="AH27" s="98">
        <f t="shared" ref="AH27:AH40" si="31">IF(D27=0,0,T27*T27*(1-T27)/D27)</f>
        <v>4.9767882010666829E-6</v>
      </c>
      <c r="AI27" s="99">
        <f t="shared" si="18"/>
        <v>0</v>
      </c>
      <c r="AJ27" s="99">
        <f t="shared" ref="AJ27:AJ40" si="32">U27*U27*((1-O27)*5+AB28)^2*AH27</f>
        <v>294823315.82287157</v>
      </c>
      <c r="AK27" s="99">
        <f>SUM(AJ27:AJ$42)/U27/U27</f>
        <v>0.22054372066393779</v>
      </c>
      <c r="AL27" s="99">
        <f t="shared" ref="AL27:AL40" si="33">U27*U27*((1-O27)*5*(1-S27)+AC28)^2*AH27+V27*V27*AI27</f>
        <v>266410305.41731292</v>
      </c>
      <c r="AM27" s="99">
        <f>SUM(AL27:AL$42)/U27/U27</f>
        <v>0.17786681470460183</v>
      </c>
      <c r="AN27" s="99">
        <f t="shared" ref="AN27:AN40" si="34">U27*U27*((1-O27)*5*S27+AE28)^2*AH27+V27*V27*AI27</f>
        <v>719679.88808531233</v>
      </c>
      <c r="AO27" s="100">
        <f>SUM(AN27:AN$42)/U27/U27</f>
        <v>2.8950838298695214E-2</v>
      </c>
      <c r="AP27" s="87">
        <f t="shared" si="5"/>
        <v>78.661511290414154</v>
      </c>
      <c r="AQ27" s="88">
        <f t="shared" si="6"/>
        <v>80.502424930216506</v>
      </c>
      <c r="AR27" s="88">
        <f t="shared" si="7"/>
        <v>74.951902027748204</v>
      </c>
      <c r="AS27" s="88">
        <f t="shared" si="8"/>
        <v>76.605132992095534</v>
      </c>
      <c r="AT27" s="88">
        <f t="shared" si="9"/>
        <v>3.4699576613254002</v>
      </c>
      <c r="AU27" s="101">
        <f t="shared" si="10"/>
        <v>4.1369435394615648</v>
      </c>
    </row>
    <row r="28" spans="1:47" ht="14.45" customHeight="1" x14ac:dyDescent="0.15">
      <c r="A28" s="126"/>
      <c r="B28" s="86" t="s">
        <v>65</v>
      </c>
      <c r="C28" s="11">
        <v>1966</v>
      </c>
      <c r="D28" s="11">
        <v>0</v>
      </c>
      <c r="E28" s="11">
        <v>617</v>
      </c>
      <c r="F28" s="12">
        <v>0</v>
      </c>
      <c r="G28" s="22" t="s">
        <v>65</v>
      </c>
      <c r="H28" s="3">
        <v>2904186</v>
      </c>
      <c r="I28" s="3">
        <v>384</v>
      </c>
      <c r="J28" s="18">
        <v>15</v>
      </c>
      <c r="K28" s="3">
        <v>99668</v>
      </c>
      <c r="L28" s="4">
        <v>7217823</v>
      </c>
      <c r="M28" s="70"/>
      <c r="N28" s="70"/>
      <c r="O28" s="87">
        <f t="shared" si="26"/>
        <v>0.53898305084745768</v>
      </c>
      <c r="P28" s="88">
        <f t="shared" si="27"/>
        <v>1.1165084012513697</v>
      </c>
      <c r="Q28" s="89">
        <f t="shared" si="13"/>
        <v>0</v>
      </c>
      <c r="R28" s="90">
        <f t="shared" si="14"/>
        <v>0</v>
      </c>
      <c r="S28" s="91">
        <f t="shared" si="15"/>
        <v>0</v>
      </c>
      <c r="T28" s="92">
        <f t="shared" si="28"/>
        <v>0</v>
      </c>
      <c r="U28" s="93">
        <f t="shared" si="29"/>
        <v>99534.875236506079</v>
      </c>
      <c r="V28" s="93">
        <f t="shared" si="30"/>
        <v>497674.37618253042</v>
      </c>
      <c r="W28" s="94">
        <f>SUM(V28:V$42)</f>
        <v>7440658.1259031165</v>
      </c>
      <c r="X28" s="95">
        <f t="shared" si="0"/>
        <v>497674.37618253042</v>
      </c>
      <c r="Y28" s="93">
        <f>SUM(X28:X$42)</f>
        <v>7061234.7532922644</v>
      </c>
      <c r="Z28" s="93">
        <f t="shared" si="1"/>
        <v>0</v>
      </c>
      <c r="AA28" s="94">
        <f>SUM(Z28:Z$42)</f>
        <v>379423.37261085276</v>
      </c>
      <c r="AB28" s="87">
        <f t="shared" si="2"/>
        <v>74.754281936087978</v>
      </c>
      <c r="AC28" s="88">
        <f t="shared" si="3"/>
        <v>70.942317820904236</v>
      </c>
      <c r="AD28" s="96">
        <f t="shared" si="16"/>
        <v>94.900674561434727</v>
      </c>
      <c r="AE28" s="88">
        <f t="shared" si="4"/>
        <v>3.8119641151837493</v>
      </c>
      <c r="AF28" s="97">
        <f t="shared" si="17"/>
        <v>5.0993254385652875</v>
      </c>
      <c r="AH28" s="98">
        <f t="shared" si="31"/>
        <v>0</v>
      </c>
      <c r="AI28" s="99">
        <f t="shared" si="18"/>
        <v>0</v>
      </c>
      <c r="AJ28" s="99">
        <f t="shared" si="32"/>
        <v>0</v>
      </c>
      <c r="AK28" s="99">
        <f>SUM(AJ28:AJ$42)/U28/U28</f>
        <v>0.19177362457491826</v>
      </c>
      <c r="AL28" s="99">
        <f t="shared" si="33"/>
        <v>0</v>
      </c>
      <c r="AM28" s="99">
        <f>SUM(AL28:AL$42)/U28/U28</f>
        <v>0.15177336950265846</v>
      </c>
      <c r="AN28" s="99">
        <f t="shared" si="34"/>
        <v>0</v>
      </c>
      <c r="AO28" s="100">
        <f>SUM(AN28:AN$42)/U28/U28</f>
        <v>2.9007946328426373E-2</v>
      </c>
      <c r="AP28" s="87">
        <f t="shared" si="5"/>
        <v>73.895959411528011</v>
      </c>
      <c r="AQ28" s="88">
        <f t="shared" si="6"/>
        <v>75.612604460647944</v>
      </c>
      <c r="AR28" s="88">
        <f t="shared" si="7"/>
        <v>70.178739025833679</v>
      </c>
      <c r="AS28" s="88">
        <f t="shared" si="8"/>
        <v>71.705896615974794</v>
      </c>
      <c r="AT28" s="88">
        <f t="shared" si="9"/>
        <v>3.4781424163454582</v>
      </c>
      <c r="AU28" s="101">
        <f t="shared" si="10"/>
        <v>4.1457858140220409</v>
      </c>
    </row>
    <row r="29" spans="1:47" ht="14.45" customHeight="1" x14ac:dyDescent="0.15">
      <c r="A29" s="126"/>
      <c r="B29" s="86" t="s">
        <v>67</v>
      </c>
      <c r="C29" s="11">
        <v>1475</v>
      </c>
      <c r="D29" s="11">
        <v>0</v>
      </c>
      <c r="E29" s="11">
        <v>472</v>
      </c>
      <c r="F29" s="12">
        <v>0</v>
      </c>
      <c r="G29" s="22" t="s">
        <v>67</v>
      </c>
      <c r="H29" s="3">
        <v>2868752</v>
      </c>
      <c r="I29" s="3">
        <v>586</v>
      </c>
      <c r="J29" s="18">
        <v>20</v>
      </c>
      <c r="K29" s="3">
        <v>99609</v>
      </c>
      <c r="L29" s="4">
        <v>6719619</v>
      </c>
      <c r="M29" s="70"/>
      <c r="N29" s="70"/>
      <c r="O29" s="87">
        <f t="shared" si="26"/>
        <v>0.54579439252336448</v>
      </c>
      <c r="P29" s="88">
        <f t="shared" si="27"/>
        <v>0.950336631451423</v>
      </c>
      <c r="Q29" s="89">
        <f t="shared" si="13"/>
        <v>0</v>
      </c>
      <c r="R29" s="90">
        <f t="shared" si="14"/>
        <v>0</v>
      </c>
      <c r="S29" s="91">
        <f t="shared" si="15"/>
        <v>0</v>
      </c>
      <c r="T29" s="92">
        <f t="shared" si="28"/>
        <v>0</v>
      </c>
      <c r="U29" s="93">
        <f t="shared" si="29"/>
        <v>99534.875236506079</v>
      </c>
      <c r="V29" s="93">
        <f t="shared" si="30"/>
        <v>497674.37618253042</v>
      </c>
      <c r="W29" s="94">
        <f>SUM(V29:V$42)</f>
        <v>6942983.7497205855</v>
      </c>
      <c r="X29" s="95">
        <f t="shared" si="0"/>
        <v>497674.37618253042</v>
      </c>
      <c r="Y29" s="93">
        <f>SUM(X29:X$42)</f>
        <v>6563560.3771097343</v>
      </c>
      <c r="Z29" s="93">
        <f t="shared" si="1"/>
        <v>0</v>
      </c>
      <c r="AA29" s="94">
        <f>SUM(Z29:Z$42)</f>
        <v>379423.37261085276</v>
      </c>
      <c r="AB29" s="87">
        <f t="shared" si="2"/>
        <v>69.754281936087963</v>
      </c>
      <c r="AC29" s="88">
        <f t="shared" si="3"/>
        <v>65.942317820904236</v>
      </c>
      <c r="AD29" s="96">
        <f t="shared" si="16"/>
        <v>94.53515395846749</v>
      </c>
      <c r="AE29" s="88">
        <f t="shared" si="4"/>
        <v>3.8119641151837493</v>
      </c>
      <c r="AF29" s="97">
        <f t="shared" si="17"/>
        <v>5.4648460415325379</v>
      </c>
      <c r="AH29" s="98">
        <f t="shared" si="31"/>
        <v>0</v>
      </c>
      <c r="AI29" s="99">
        <f t="shared" si="18"/>
        <v>0</v>
      </c>
      <c r="AJ29" s="99">
        <f t="shared" si="32"/>
        <v>0</v>
      </c>
      <c r="AK29" s="99">
        <f>SUM(AJ29:AJ$42)/U29/U29</f>
        <v>0.19177362457491826</v>
      </c>
      <c r="AL29" s="99">
        <f t="shared" si="33"/>
        <v>0</v>
      </c>
      <c r="AM29" s="99">
        <f>SUM(AL29:AL$42)/U29/U29</f>
        <v>0.15177336950265846</v>
      </c>
      <c r="AN29" s="99">
        <f t="shared" si="34"/>
        <v>0</v>
      </c>
      <c r="AO29" s="100">
        <f>SUM(AN29:AN$42)/U29/U29</f>
        <v>2.9007946328426373E-2</v>
      </c>
      <c r="AP29" s="87">
        <f t="shared" si="5"/>
        <v>68.895959411527997</v>
      </c>
      <c r="AQ29" s="88">
        <f t="shared" si="6"/>
        <v>70.61260446064793</v>
      </c>
      <c r="AR29" s="88">
        <f t="shared" si="7"/>
        <v>65.178739025833679</v>
      </c>
      <c r="AS29" s="88">
        <f t="shared" si="8"/>
        <v>66.705896615974794</v>
      </c>
      <c r="AT29" s="88">
        <f t="shared" si="9"/>
        <v>3.4781424163454582</v>
      </c>
      <c r="AU29" s="101">
        <f t="shared" si="10"/>
        <v>4.1457858140220409</v>
      </c>
    </row>
    <row r="30" spans="1:47" ht="14.45" customHeight="1" x14ac:dyDescent="0.15">
      <c r="A30" s="126"/>
      <c r="B30" s="86" t="s">
        <v>69</v>
      </c>
      <c r="C30" s="11">
        <v>1774</v>
      </c>
      <c r="D30" s="11">
        <v>0</v>
      </c>
      <c r="E30" s="11">
        <v>600</v>
      </c>
      <c r="F30" s="12">
        <v>0</v>
      </c>
      <c r="G30" s="22" t="s">
        <v>69</v>
      </c>
      <c r="H30" s="3">
        <v>3082677</v>
      </c>
      <c r="I30" s="3">
        <v>830</v>
      </c>
      <c r="J30" s="18">
        <v>25</v>
      </c>
      <c r="K30" s="3">
        <v>99502</v>
      </c>
      <c r="L30" s="4">
        <v>6221817</v>
      </c>
      <c r="M30" s="70"/>
      <c r="N30" s="70"/>
      <c r="O30" s="87">
        <f t="shared" si="26"/>
        <v>0.50317460317460316</v>
      </c>
      <c r="P30" s="88">
        <f t="shared" si="27"/>
        <v>1.0624488349903631</v>
      </c>
      <c r="Q30" s="89">
        <f t="shared" si="13"/>
        <v>0</v>
      </c>
      <c r="R30" s="90">
        <f t="shared" si="14"/>
        <v>0</v>
      </c>
      <c r="S30" s="91">
        <f t="shared" si="15"/>
        <v>0</v>
      </c>
      <c r="T30" s="92">
        <f t="shared" si="28"/>
        <v>0</v>
      </c>
      <c r="U30" s="93">
        <f t="shared" si="29"/>
        <v>99534.875236506079</v>
      </c>
      <c r="V30" s="93">
        <f t="shared" si="30"/>
        <v>497674.37618253042</v>
      </c>
      <c r="W30" s="94">
        <f>SUM(V30:V$42)</f>
        <v>6445309.3735380545</v>
      </c>
      <c r="X30" s="95">
        <f t="shared" si="0"/>
        <v>497674.37618253042</v>
      </c>
      <c r="Y30" s="93">
        <f>SUM(X30:X$42)</f>
        <v>6065886.0009272024</v>
      </c>
      <c r="Z30" s="93">
        <f t="shared" si="1"/>
        <v>0</v>
      </c>
      <c r="AA30" s="94">
        <f>SUM(Z30:Z$42)</f>
        <v>379423.37261085276</v>
      </c>
      <c r="AB30" s="87">
        <f t="shared" si="2"/>
        <v>64.754281936087963</v>
      </c>
      <c r="AC30" s="88">
        <f t="shared" si="3"/>
        <v>60.942317820904215</v>
      </c>
      <c r="AD30" s="96">
        <f t="shared" si="16"/>
        <v>94.113186030004741</v>
      </c>
      <c r="AE30" s="88">
        <f t="shared" si="4"/>
        <v>3.8119641151837493</v>
      </c>
      <c r="AF30" s="97">
        <f t="shared" si="17"/>
        <v>5.8868139699952691</v>
      </c>
      <c r="AH30" s="98">
        <f t="shared" si="31"/>
        <v>0</v>
      </c>
      <c r="AI30" s="99">
        <f t="shared" si="18"/>
        <v>0</v>
      </c>
      <c r="AJ30" s="99">
        <f t="shared" si="32"/>
        <v>0</v>
      </c>
      <c r="AK30" s="99">
        <f>SUM(AJ30:AJ$42)/U30/U30</f>
        <v>0.19177362457491826</v>
      </c>
      <c r="AL30" s="99">
        <f t="shared" si="33"/>
        <v>0</v>
      </c>
      <c r="AM30" s="99">
        <f>SUM(AL30:AL$42)/U30/U30</f>
        <v>0.15177336950265846</v>
      </c>
      <c r="AN30" s="99">
        <f t="shared" si="34"/>
        <v>0</v>
      </c>
      <c r="AO30" s="100">
        <f>SUM(AN30:AN$42)/U30/U30</f>
        <v>2.9007946328426373E-2</v>
      </c>
      <c r="AP30" s="87">
        <f t="shared" si="5"/>
        <v>63.89595941152799</v>
      </c>
      <c r="AQ30" s="88">
        <f t="shared" si="6"/>
        <v>65.61260446064793</v>
      </c>
      <c r="AR30" s="88">
        <f t="shared" si="7"/>
        <v>60.17873902583365</v>
      </c>
      <c r="AS30" s="88">
        <f t="shared" si="8"/>
        <v>61.70589661597478</v>
      </c>
      <c r="AT30" s="88">
        <f t="shared" si="9"/>
        <v>3.4781424163454582</v>
      </c>
      <c r="AU30" s="101">
        <f t="shared" si="10"/>
        <v>4.1457858140220409</v>
      </c>
    </row>
    <row r="31" spans="1:47" ht="14.45" customHeight="1" x14ac:dyDescent="0.15">
      <c r="A31" s="126"/>
      <c r="B31" s="86" t="s">
        <v>71</v>
      </c>
      <c r="C31" s="11">
        <v>2427</v>
      </c>
      <c r="D31" s="11">
        <v>0</v>
      </c>
      <c r="E31" s="11">
        <v>819</v>
      </c>
      <c r="F31" s="12">
        <v>0</v>
      </c>
      <c r="G31" s="22" t="s">
        <v>71</v>
      </c>
      <c r="H31" s="3">
        <v>3531534</v>
      </c>
      <c r="I31" s="3">
        <v>1224</v>
      </c>
      <c r="J31" s="18">
        <v>30</v>
      </c>
      <c r="K31" s="3">
        <v>99376</v>
      </c>
      <c r="L31" s="4">
        <v>5724620</v>
      </c>
      <c r="M31" s="70"/>
      <c r="N31" s="70"/>
      <c r="O31" s="87">
        <f t="shared" si="26"/>
        <v>0.52874999999999994</v>
      </c>
      <c r="P31" s="88">
        <f t="shared" si="27"/>
        <v>1.0755235401952805</v>
      </c>
      <c r="Q31" s="89">
        <f t="shared" si="13"/>
        <v>0</v>
      </c>
      <c r="R31" s="90">
        <f t="shared" si="14"/>
        <v>0</v>
      </c>
      <c r="S31" s="91">
        <f t="shared" si="15"/>
        <v>0</v>
      </c>
      <c r="T31" s="92">
        <f t="shared" si="28"/>
        <v>0</v>
      </c>
      <c r="U31" s="93">
        <f t="shared" si="29"/>
        <v>99534.875236506079</v>
      </c>
      <c r="V31" s="93">
        <f t="shared" si="30"/>
        <v>497674.37618253042</v>
      </c>
      <c r="W31" s="94">
        <f>SUM(V31:V$42)</f>
        <v>5947634.9973555245</v>
      </c>
      <c r="X31" s="95">
        <f t="shared" si="0"/>
        <v>497674.37618253042</v>
      </c>
      <c r="Y31" s="93">
        <f>SUM(X31:X$42)</f>
        <v>5568211.6247446723</v>
      </c>
      <c r="Z31" s="93">
        <f t="shared" si="1"/>
        <v>0</v>
      </c>
      <c r="AA31" s="94">
        <f>SUM(Z31:Z$42)</f>
        <v>379423.37261085276</v>
      </c>
      <c r="AB31" s="87">
        <f t="shared" si="2"/>
        <v>59.754281936087963</v>
      </c>
      <c r="AC31" s="88">
        <f t="shared" si="3"/>
        <v>55.942317820904222</v>
      </c>
      <c r="AD31" s="96">
        <f t="shared" si="16"/>
        <v>93.620600914824905</v>
      </c>
      <c r="AE31" s="88">
        <f t="shared" si="4"/>
        <v>3.8119641151837493</v>
      </c>
      <c r="AF31" s="97">
        <f t="shared" si="17"/>
        <v>6.3793990851751063</v>
      </c>
      <c r="AH31" s="98">
        <f t="shared" si="31"/>
        <v>0</v>
      </c>
      <c r="AI31" s="99">
        <f t="shared" si="18"/>
        <v>0</v>
      </c>
      <c r="AJ31" s="99">
        <f t="shared" si="32"/>
        <v>0</v>
      </c>
      <c r="AK31" s="99">
        <f>SUM(AJ31:AJ$42)/U31/U31</f>
        <v>0.19177362457491826</v>
      </c>
      <c r="AL31" s="99">
        <f t="shared" si="33"/>
        <v>0</v>
      </c>
      <c r="AM31" s="99">
        <f>SUM(AL31:AL$42)/U31/U31</f>
        <v>0.15177336950265846</v>
      </c>
      <c r="AN31" s="99">
        <f t="shared" si="34"/>
        <v>0</v>
      </c>
      <c r="AO31" s="100">
        <f>SUM(AN31:AN$42)/U31/U31</f>
        <v>2.9007946328426373E-2</v>
      </c>
      <c r="AP31" s="87">
        <f t="shared" si="5"/>
        <v>58.89595941152799</v>
      </c>
      <c r="AQ31" s="88">
        <f t="shared" si="6"/>
        <v>60.612604460647937</v>
      </c>
      <c r="AR31" s="88">
        <f t="shared" si="7"/>
        <v>55.178739025833657</v>
      </c>
      <c r="AS31" s="88">
        <f t="shared" si="8"/>
        <v>56.705896615974787</v>
      </c>
      <c r="AT31" s="88">
        <f t="shared" si="9"/>
        <v>3.4781424163454582</v>
      </c>
      <c r="AU31" s="101">
        <f t="shared" si="10"/>
        <v>4.1457858140220409</v>
      </c>
    </row>
    <row r="32" spans="1:47" ht="14.45" customHeight="1" x14ac:dyDescent="0.15">
      <c r="A32" s="126"/>
      <c r="B32" s="86" t="s">
        <v>73</v>
      </c>
      <c r="C32" s="11">
        <v>2470</v>
      </c>
      <c r="D32" s="11">
        <v>0</v>
      </c>
      <c r="E32" s="11">
        <v>832</v>
      </c>
      <c r="F32" s="12">
        <v>0</v>
      </c>
      <c r="G32" s="22" t="s">
        <v>73</v>
      </c>
      <c r="H32" s="3">
        <v>4046870</v>
      </c>
      <c r="I32" s="3">
        <v>1947</v>
      </c>
      <c r="J32" s="18">
        <v>35</v>
      </c>
      <c r="K32" s="3">
        <v>99216</v>
      </c>
      <c r="L32" s="4">
        <v>5228117</v>
      </c>
      <c r="M32" s="70"/>
      <c r="N32" s="70"/>
      <c r="O32" s="87">
        <f t="shared" si="26"/>
        <v>0.52719665271966532</v>
      </c>
      <c r="P32" s="88">
        <f t="shared" si="27"/>
        <v>0.99748322979463022</v>
      </c>
      <c r="Q32" s="89">
        <f t="shared" si="13"/>
        <v>0</v>
      </c>
      <c r="R32" s="90">
        <f t="shared" si="14"/>
        <v>0</v>
      </c>
      <c r="S32" s="91">
        <f t="shared" si="15"/>
        <v>0</v>
      </c>
      <c r="T32" s="92">
        <f t="shared" si="28"/>
        <v>0</v>
      </c>
      <c r="U32" s="93">
        <f t="shared" si="29"/>
        <v>99534.875236506079</v>
      </c>
      <c r="V32" s="93">
        <f t="shared" si="30"/>
        <v>497674.37618253042</v>
      </c>
      <c r="W32" s="94">
        <f>SUM(V32:V$42)</f>
        <v>5449960.6211729934</v>
      </c>
      <c r="X32" s="95">
        <f t="shared" si="0"/>
        <v>497674.37618253042</v>
      </c>
      <c r="Y32" s="93">
        <f>SUM(X32:X$42)</f>
        <v>5070537.2485621413</v>
      </c>
      <c r="Z32" s="93">
        <f t="shared" si="1"/>
        <v>0</v>
      </c>
      <c r="AA32" s="94">
        <f>SUM(Z32:Z$42)</f>
        <v>379423.37261085276</v>
      </c>
      <c r="AB32" s="87">
        <f t="shared" si="2"/>
        <v>54.754281936087956</v>
      </c>
      <c r="AC32" s="88">
        <f t="shared" si="3"/>
        <v>50.942317820904215</v>
      </c>
      <c r="AD32" s="96">
        <f t="shared" si="16"/>
        <v>93.038052951487401</v>
      </c>
      <c r="AE32" s="88">
        <f t="shared" si="4"/>
        <v>3.8119641151837493</v>
      </c>
      <c r="AF32" s="97">
        <f t="shared" si="17"/>
        <v>6.9619470485126111</v>
      </c>
      <c r="AH32" s="98">
        <f t="shared" si="31"/>
        <v>0</v>
      </c>
      <c r="AI32" s="99">
        <f t="shared" si="18"/>
        <v>0</v>
      </c>
      <c r="AJ32" s="99">
        <f t="shared" si="32"/>
        <v>0</v>
      </c>
      <c r="AK32" s="99">
        <f>SUM(AJ32:AJ$42)/U32/U32</f>
        <v>0.19177362457491826</v>
      </c>
      <c r="AL32" s="99">
        <f t="shared" si="33"/>
        <v>0</v>
      </c>
      <c r="AM32" s="99">
        <f>SUM(AL32:AL$42)/U32/U32</f>
        <v>0.15177336950265846</v>
      </c>
      <c r="AN32" s="99">
        <f t="shared" si="34"/>
        <v>0</v>
      </c>
      <c r="AO32" s="100">
        <f>SUM(AN32:AN$42)/U32/U32</f>
        <v>2.9007946328426373E-2</v>
      </c>
      <c r="AP32" s="87">
        <f t="shared" si="5"/>
        <v>53.895959411527983</v>
      </c>
      <c r="AQ32" s="88">
        <f t="shared" si="6"/>
        <v>55.61260446064793</v>
      </c>
      <c r="AR32" s="88">
        <f t="shared" si="7"/>
        <v>50.17873902583365</v>
      </c>
      <c r="AS32" s="88">
        <f t="shared" si="8"/>
        <v>51.70589661597478</v>
      </c>
      <c r="AT32" s="88">
        <f t="shared" si="9"/>
        <v>3.4781424163454582</v>
      </c>
      <c r="AU32" s="101">
        <f t="shared" si="10"/>
        <v>4.1457858140220409</v>
      </c>
    </row>
    <row r="33" spans="1:47" ht="14.45" customHeight="1" x14ac:dyDescent="0.15">
      <c r="A33" s="126"/>
      <c r="B33" s="86" t="s">
        <v>75</v>
      </c>
      <c r="C33" s="11">
        <v>2449</v>
      </c>
      <c r="D33" s="11">
        <v>0</v>
      </c>
      <c r="E33" s="11">
        <v>805</v>
      </c>
      <c r="F33" s="12">
        <v>0</v>
      </c>
      <c r="G33" s="22" t="s">
        <v>75</v>
      </c>
      <c r="H33" s="3">
        <v>4763673</v>
      </c>
      <c r="I33" s="3">
        <v>3556</v>
      </c>
      <c r="J33" s="18">
        <v>40</v>
      </c>
      <c r="K33" s="3">
        <v>98977</v>
      </c>
      <c r="L33" s="4">
        <v>4732602</v>
      </c>
      <c r="M33" s="70"/>
      <c r="N33" s="70"/>
      <c r="O33" s="87">
        <f t="shared" si="26"/>
        <v>0.53649025069637879</v>
      </c>
      <c r="P33" s="88">
        <f t="shared" si="27"/>
        <v>1.0273038189609276</v>
      </c>
      <c r="Q33" s="89">
        <f t="shared" si="13"/>
        <v>0</v>
      </c>
      <c r="R33" s="90">
        <f t="shared" si="14"/>
        <v>0</v>
      </c>
      <c r="S33" s="91">
        <f t="shared" si="15"/>
        <v>0</v>
      </c>
      <c r="T33" s="92">
        <f t="shared" si="28"/>
        <v>0</v>
      </c>
      <c r="U33" s="93">
        <f t="shared" si="29"/>
        <v>99534.875236506079</v>
      </c>
      <c r="V33" s="93">
        <f t="shared" si="30"/>
        <v>497674.37618253042</v>
      </c>
      <c r="W33" s="94">
        <f>SUM(V33:V$42)</f>
        <v>4952286.2449904634</v>
      </c>
      <c r="X33" s="95">
        <f t="shared" si="0"/>
        <v>497674.37618253042</v>
      </c>
      <c r="Y33" s="93">
        <f>SUM(X33:X$42)</f>
        <v>4572862.8723796103</v>
      </c>
      <c r="Z33" s="93">
        <f t="shared" si="1"/>
        <v>0</v>
      </c>
      <c r="AA33" s="94">
        <f>SUM(Z33:Z$42)</f>
        <v>379423.37261085276</v>
      </c>
      <c r="AB33" s="87">
        <f t="shared" si="2"/>
        <v>49.754281936087963</v>
      </c>
      <c r="AC33" s="88">
        <f t="shared" si="3"/>
        <v>45.942317820904208</v>
      </c>
      <c r="AD33" s="96">
        <f t="shared" si="16"/>
        <v>92.338419997538239</v>
      </c>
      <c r="AE33" s="88">
        <f t="shared" si="4"/>
        <v>3.8119641151837493</v>
      </c>
      <c r="AF33" s="97">
        <f t="shared" si="17"/>
        <v>7.66158000246174</v>
      </c>
      <c r="AH33" s="98">
        <f t="shared" si="31"/>
        <v>0</v>
      </c>
      <c r="AI33" s="99">
        <f t="shared" si="18"/>
        <v>0</v>
      </c>
      <c r="AJ33" s="99">
        <f t="shared" si="32"/>
        <v>0</v>
      </c>
      <c r="AK33" s="99">
        <f>SUM(AJ33:AJ$42)/U33/U33</f>
        <v>0.19177362457491826</v>
      </c>
      <c r="AL33" s="99">
        <f t="shared" si="33"/>
        <v>0</v>
      </c>
      <c r="AM33" s="99">
        <f>SUM(AL33:AL$42)/U33/U33</f>
        <v>0.15177336950265846</v>
      </c>
      <c r="AN33" s="99">
        <f t="shared" si="34"/>
        <v>0</v>
      </c>
      <c r="AO33" s="100">
        <f>SUM(AN33:AN$42)/U33/U33</f>
        <v>2.9007946328426373E-2</v>
      </c>
      <c r="AP33" s="87">
        <f t="shared" si="5"/>
        <v>48.89595941152799</v>
      </c>
      <c r="AQ33" s="88">
        <f t="shared" si="6"/>
        <v>50.612604460647937</v>
      </c>
      <c r="AR33" s="88">
        <f t="shared" si="7"/>
        <v>45.178739025833643</v>
      </c>
      <c r="AS33" s="88">
        <f t="shared" si="8"/>
        <v>46.705896615974773</v>
      </c>
      <c r="AT33" s="88">
        <f t="shared" si="9"/>
        <v>3.4781424163454582</v>
      </c>
      <c r="AU33" s="101">
        <f t="shared" si="10"/>
        <v>4.1457858140220409</v>
      </c>
    </row>
    <row r="34" spans="1:47" ht="14.45" customHeight="1" x14ac:dyDescent="0.15">
      <c r="A34" s="126"/>
      <c r="B34" s="86" t="s">
        <v>77</v>
      </c>
      <c r="C34" s="11">
        <v>2300</v>
      </c>
      <c r="D34" s="11">
        <v>2</v>
      </c>
      <c r="E34" s="11">
        <v>755</v>
      </c>
      <c r="F34" s="12">
        <v>1.2</v>
      </c>
      <c r="G34" s="22" t="s">
        <v>77</v>
      </c>
      <c r="H34" s="3">
        <v>4254117</v>
      </c>
      <c r="I34" s="3">
        <v>4884</v>
      </c>
      <c r="J34" s="18">
        <v>45</v>
      </c>
      <c r="K34" s="3">
        <v>98618</v>
      </c>
      <c r="L34" s="4">
        <v>4238549</v>
      </c>
      <c r="M34" s="70"/>
      <c r="N34" s="70"/>
      <c r="O34" s="87">
        <f t="shared" si="26"/>
        <v>0.54067495559502665</v>
      </c>
      <c r="P34" s="88">
        <f t="shared" si="27"/>
        <v>1.0028678423201143</v>
      </c>
      <c r="Q34" s="89">
        <f t="shared" si="13"/>
        <v>8.6956521739130438E-4</v>
      </c>
      <c r="R34" s="90">
        <f t="shared" si="14"/>
        <v>8.6707857276546328E-4</v>
      </c>
      <c r="S34" s="91">
        <f t="shared" si="15"/>
        <v>1.5894039735099338E-3</v>
      </c>
      <c r="T34" s="92">
        <f t="shared" si="28"/>
        <v>4.32677671745532E-3</v>
      </c>
      <c r="U34" s="93">
        <f t="shared" si="29"/>
        <v>99534.875236506079</v>
      </c>
      <c r="V34" s="93">
        <f t="shared" si="30"/>
        <v>496685.29966617638</v>
      </c>
      <c r="W34" s="94">
        <f>SUM(V34:V$42)</f>
        <v>4454611.8688079324</v>
      </c>
      <c r="X34" s="95">
        <f t="shared" si="0"/>
        <v>495895.86607730301</v>
      </c>
      <c r="Y34" s="93">
        <f>SUM(X34:X$42)</f>
        <v>4075188.4961970798</v>
      </c>
      <c r="Z34" s="93">
        <f t="shared" si="1"/>
        <v>789.43358887339286</v>
      </c>
      <c r="AA34" s="94">
        <f>SUM(Z34:Z$42)</f>
        <v>379423.37261085276</v>
      </c>
      <c r="AB34" s="87">
        <f t="shared" si="2"/>
        <v>44.754281936087956</v>
      </c>
      <c r="AC34" s="88">
        <f t="shared" si="3"/>
        <v>40.942317820904208</v>
      </c>
      <c r="AD34" s="96">
        <f t="shared" si="16"/>
        <v>91.482459442366917</v>
      </c>
      <c r="AE34" s="88">
        <f t="shared" si="4"/>
        <v>3.8119641151837493</v>
      </c>
      <c r="AF34" s="97">
        <f t="shared" si="17"/>
        <v>8.5175405576330849</v>
      </c>
      <c r="AH34" s="98">
        <f t="shared" si="31"/>
        <v>9.3199975948964845E-6</v>
      </c>
      <c r="AI34" s="99">
        <f t="shared" si="18"/>
        <v>2.1018248589654631E-6</v>
      </c>
      <c r="AJ34" s="99">
        <f t="shared" si="32"/>
        <v>164696145.80088881</v>
      </c>
      <c r="AK34" s="99">
        <f>SUM(AJ34:AJ$42)/U34/U34</f>
        <v>0.19177362457491826</v>
      </c>
      <c r="AL34" s="99">
        <f t="shared" si="33"/>
        <v>136738880.92130423</v>
      </c>
      <c r="AM34" s="99">
        <f>SUM(AL34:AL$42)/U34/U34</f>
        <v>0.15177336950265846</v>
      </c>
      <c r="AN34" s="99">
        <f t="shared" si="34"/>
        <v>1868875.9177938516</v>
      </c>
      <c r="AO34" s="100">
        <f>SUM(AN34:AN$42)/U34/U34</f>
        <v>2.9007946328426373E-2</v>
      </c>
      <c r="AP34" s="87">
        <f t="shared" si="5"/>
        <v>43.895959411527983</v>
      </c>
      <c r="AQ34" s="88">
        <f t="shared" si="6"/>
        <v>45.61260446064793</v>
      </c>
      <c r="AR34" s="88">
        <f t="shared" si="7"/>
        <v>40.178739025833643</v>
      </c>
      <c r="AS34" s="88">
        <f t="shared" si="8"/>
        <v>41.705896615974773</v>
      </c>
      <c r="AT34" s="88">
        <f t="shared" si="9"/>
        <v>3.4781424163454582</v>
      </c>
      <c r="AU34" s="101">
        <f t="shared" si="10"/>
        <v>4.1457858140220409</v>
      </c>
    </row>
    <row r="35" spans="1:47" ht="14.45" customHeight="1" x14ac:dyDescent="0.15">
      <c r="A35" s="126"/>
      <c r="B35" s="86" t="s">
        <v>79</v>
      </c>
      <c r="C35" s="11">
        <v>2423</v>
      </c>
      <c r="D35" s="11">
        <v>4</v>
      </c>
      <c r="E35" s="11">
        <v>826</v>
      </c>
      <c r="F35" s="12">
        <v>1.2</v>
      </c>
      <c r="G35" s="22" t="s">
        <v>79</v>
      </c>
      <c r="H35" s="3">
        <v>3926558</v>
      </c>
      <c r="I35" s="3">
        <v>6879</v>
      </c>
      <c r="J35" s="18">
        <v>50</v>
      </c>
      <c r="K35" s="3">
        <v>98055</v>
      </c>
      <c r="L35" s="4">
        <v>3746752</v>
      </c>
      <c r="M35" s="70"/>
      <c r="N35" s="70"/>
      <c r="O35" s="87">
        <f t="shared" si="26"/>
        <v>0.52857142857142858</v>
      </c>
      <c r="P35" s="88">
        <f t="shared" si="27"/>
        <v>0.98541039571569933</v>
      </c>
      <c r="Q35" s="89">
        <f t="shared" si="13"/>
        <v>1.6508460586050352E-3</v>
      </c>
      <c r="R35" s="90">
        <f t="shared" si="14"/>
        <v>1.675287845330709E-3</v>
      </c>
      <c r="S35" s="91">
        <f t="shared" si="15"/>
        <v>1.4527845036319612E-3</v>
      </c>
      <c r="T35" s="92">
        <f t="shared" si="28"/>
        <v>8.3434916726418135E-3</v>
      </c>
      <c r="U35" s="93">
        <f t="shared" si="29"/>
        <v>99104.210055757954</v>
      </c>
      <c r="V35" s="93">
        <f t="shared" si="30"/>
        <v>493571.98742209759</v>
      </c>
      <c r="W35" s="94">
        <f>SUM(V35:V$42)</f>
        <v>3957926.5691417563</v>
      </c>
      <c r="X35" s="95">
        <f t="shared" si="0"/>
        <v>492854.93368734396</v>
      </c>
      <c r="Y35" s="93">
        <f>SUM(X35:X$42)</f>
        <v>3579292.6301197768</v>
      </c>
      <c r="Z35" s="93">
        <f t="shared" si="1"/>
        <v>717.05373475365263</v>
      </c>
      <c r="AA35" s="94">
        <f>SUM(Z35:Z$42)</f>
        <v>378633.93902197934</v>
      </c>
      <c r="AB35" s="87">
        <f t="shared" si="2"/>
        <v>39.937017478015818</v>
      </c>
      <c r="AC35" s="88">
        <f t="shared" si="3"/>
        <v>36.116453863120419</v>
      </c>
      <c r="AD35" s="96">
        <f t="shared" si="16"/>
        <v>90.433527949355479</v>
      </c>
      <c r="AE35" s="88">
        <f t="shared" si="4"/>
        <v>3.8205636148953968</v>
      </c>
      <c r="AF35" s="97">
        <f t="shared" si="17"/>
        <v>9.5664720506445118</v>
      </c>
      <c r="AH35" s="98">
        <f t="shared" si="31"/>
        <v>1.7258257671551403E-5</v>
      </c>
      <c r="AI35" s="99">
        <f t="shared" si="18"/>
        <v>1.7562638266561357E-6</v>
      </c>
      <c r="AJ35" s="99">
        <f t="shared" si="32"/>
        <v>239739884.28802744</v>
      </c>
      <c r="AK35" s="99">
        <f>SUM(AJ35:AJ$42)/U35/U35</f>
        <v>0.17667528740187047</v>
      </c>
      <c r="AL35" s="99">
        <f t="shared" si="33"/>
        <v>193608225.15238184</v>
      </c>
      <c r="AM35" s="99">
        <f>SUM(AL35:AL$42)/U35/U35</f>
        <v>0.13917312373162166</v>
      </c>
      <c r="AN35" s="99">
        <f t="shared" si="34"/>
        <v>2938811.360810475</v>
      </c>
      <c r="AO35" s="100">
        <f>SUM(AN35:AN$42)/U35/U35</f>
        <v>2.907032539935472E-2</v>
      </c>
      <c r="AP35" s="87">
        <f t="shared" si="5"/>
        <v>39.113175391155096</v>
      </c>
      <c r="AQ35" s="88">
        <f t="shared" si="6"/>
        <v>40.76085956487654</v>
      </c>
      <c r="AR35" s="88">
        <f t="shared" si="7"/>
        <v>35.385257944007492</v>
      </c>
      <c r="AS35" s="88">
        <f t="shared" si="8"/>
        <v>36.847649782233347</v>
      </c>
      <c r="AT35" s="88">
        <f t="shared" si="9"/>
        <v>3.4863831815152224</v>
      </c>
      <c r="AU35" s="101">
        <f t="shared" si="10"/>
        <v>4.1547440482755711</v>
      </c>
    </row>
    <row r="36" spans="1:47" ht="14.45" customHeight="1" x14ac:dyDescent="0.15">
      <c r="A36" s="126"/>
      <c r="B36" s="86" t="s">
        <v>81</v>
      </c>
      <c r="C36" s="11">
        <v>2777</v>
      </c>
      <c r="D36" s="11">
        <v>12</v>
      </c>
      <c r="E36" s="11">
        <v>917</v>
      </c>
      <c r="F36" s="12">
        <v>2.4</v>
      </c>
      <c r="G36" s="22" t="s">
        <v>81</v>
      </c>
      <c r="H36" s="3">
        <v>3770396</v>
      </c>
      <c r="I36" s="3">
        <v>9275</v>
      </c>
      <c r="J36" s="18">
        <v>55</v>
      </c>
      <c r="K36" s="3">
        <v>97187</v>
      </c>
      <c r="L36" s="4">
        <v>3258523</v>
      </c>
      <c r="M36" s="70"/>
      <c r="N36" s="70"/>
      <c r="O36" s="87">
        <f t="shared" si="26"/>
        <v>0.52993311036789292</v>
      </c>
      <c r="P36" s="88">
        <f t="shared" si="27"/>
        <v>0.99369792960650705</v>
      </c>
      <c r="Q36" s="89">
        <f t="shared" si="13"/>
        <v>4.3212099387828591E-3</v>
      </c>
      <c r="R36" s="90">
        <f t="shared" si="14"/>
        <v>4.3486152180009152E-3</v>
      </c>
      <c r="S36" s="91">
        <f t="shared" si="15"/>
        <v>2.6172300981461287E-3</v>
      </c>
      <c r="T36" s="92">
        <f t="shared" si="28"/>
        <v>2.1523094989842215E-2</v>
      </c>
      <c r="U36" s="93">
        <f t="shared" si="29"/>
        <v>98277.334904433999</v>
      </c>
      <c r="V36" s="93">
        <f t="shared" si="30"/>
        <v>486415.17091251269</v>
      </c>
      <c r="W36" s="94">
        <f>SUM(V36:V$42)</f>
        <v>3464354.5817196588</v>
      </c>
      <c r="X36" s="95">
        <f t="shared" si="0"/>
        <v>485142.11048700556</v>
      </c>
      <c r="Y36" s="93">
        <f>SUM(X36:X$42)</f>
        <v>3086437.6964324326</v>
      </c>
      <c r="Z36" s="93">
        <f t="shared" si="1"/>
        <v>1273.0604255071216</v>
      </c>
      <c r="AA36" s="94">
        <f>SUM(Z36:Z$42)</f>
        <v>377916.88528722571</v>
      </c>
      <c r="AB36" s="87">
        <f t="shared" si="2"/>
        <v>35.25079902795936</v>
      </c>
      <c r="AC36" s="88">
        <f t="shared" si="3"/>
        <v>31.405386597364689</v>
      </c>
      <c r="AD36" s="96">
        <f t="shared" si="16"/>
        <v>89.091275838755706</v>
      </c>
      <c r="AE36" s="88">
        <f t="shared" si="4"/>
        <v>3.8454124305946675</v>
      </c>
      <c r="AF36" s="97">
        <f t="shared" si="17"/>
        <v>10.908724161244283</v>
      </c>
      <c r="AH36" s="98">
        <f t="shared" si="31"/>
        <v>3.7772765129114346E-5</v>
      </c>
      <c r="AI36" s="99">
        <f t="shared" si="18"/>
        <v>2.8466523497922427E-6</v>
      </c>
      <c r="AJ36" s="99">
        <f t="shared" si="32"/>
        <v>404995092.29835755</v>
      </c>
      <c r="AK36" s="99">
        <f>SUM(AJ36:AJ$42)/U36/U36</f>
        <v>0.15483896102970349</v>
      </c>
      <c r="AL36" s="99">
        <f t="shared" si="33"/>
        <v>315914251.06972462</v>
      </c>
      <c r="AM36" s="99">
        <f>SUM(AL36:AL$42)/U36/U36</f>
        <v>0.12147938741527056</v>
      </c>
      <c r="AN36" s="99">
        <f t="shared" si="34"/>
        <v>6287904.7526331488</v>
      </c>
      <c r="AO36" s="100">
        <f>SUM(AN36:AN$42)/U36/U36</f>
        <v>2.9257286690093653E-2</v>
      </c>
      <c r="AP36" s="87">
        <f t="shared" si="5"/>
        <v>34.47954721908517</v>
      </c>
      <c r="AQ36" s="88">
        <f t="shared" si="6"/>
        <v>36.02205083683355</v>
      </c>
      <c r="AR36" s="88">
        <f t="shared" si="7"/>
        <v>30.722250289813623</v>
      </c>
      <c r="AS36" s="88">
        <f t="shared" si="8"/>
        <v>32.088522904915756</v>
      </c>
      <c r="AT36" s="88">
        <f t="shared" si="9"/>
        <v>3.5101591046623755</v>
      </c>
      <c r="AU36" s="101">
        <f t="shared" si="10"/>
        <v>4.1806657565269596</v>
      </c>
    </row>
    <row r="37" spans="1:47" ht="14.45" customHeight="1" x14ac:dyDescent="0.15">
      <c r="A37" s="126"/>
      <c r="B37" s="86" t="s">
        <v>83</v>
      </c>
      <c r="C37" s="11">
        <v>2914</v>
      </c>
      <c r="D37" s="11">
        <v>10</v>
      </c>
      <c r="E37" s="11">
        <v>969</v>
      </c>
      <c r="F37" s="12">
        <v>7.2</v>
      </c>
      <c r="G37" s="22" t="s">
        <v>83</v>
      </c>
      <c r="H37" s="3">
        <v>4308137</v>
      </c>
      <c r="I37" s="3">
        <v>16076</v>
      </c>
      <c r="J37" s="18">
        <v>60</v>
      </c>
      <c r="K37" s="3">
        <v>95991</v>
      </c>
      <c r="L37" s="4">
        <v>2775399</v>
      </c>
      <c r="M37" s="70"/>
      <c r="N37" s="70"/>
      <c r="O37" s="87">
        <f t="shared" si="26"/>
        <v>0.52923076923076917</v>
      </c>
      <c r="P37" s="88">
        <f t="shared" si="27"/>
        <v>1.0509637941181051</v>
      </c>
      <c r="Q37" s="89">
        <f t="shared" si="13"/>
        <v>3.4317089910775567E-3</v>
      </c>
      <c r="R37" s="90">
        <f t="shared" si="14"/>
        <v>3.2652970637843956E-3</v>
      </c>
      <c r="S37" s="91">
        <f t="shared" si="15"/>
        <v>7.4303405572755422E-3</v>
      </c>
      <c r="T37" s="92">
        <f t="shared" si="28"/>
        <v>1.6201956965329868E-2</v>
      </c>
      <c r="U37" s="93">
        <f t="shared" si="29"/>
        <v>96162.10248993733</v>
      </c>
      <c r="V37" s="93">
        <f t="shared" si="30"/>
        <v>477143.18660854275</v>
      </c>
      <c r="W37" s="94">
        <f>SUM(V37:V$42)</f>
        <v>2977939.4108071462</v>
      </c>
      <c r="X37" s="95">
        <f t="shared" si="0"/>
        <v>473597.85023745761</v>
      </c>
      <c r="Y37" s="93">
        <f>SUM(X37:X$42)</f>
        <v>2601295.5859454274</v>
      </c>
      <c r="Z37" s="93">
        <f t="shared" si="1"/>
        <v>3545.3363710851477</v>
      </c>
      <c r="AA37" s="94">
        <f>SUM(Z37:Z$42)</f>
        <v>376643.82486171857</v>
      </c>
      <c r="AB37" s="87">
        <f t="shared" si="2"/>
        <v>30.967910785007703</v>
      </c>
      <c r="AC37" s="88">
        <f t="shared" si="3"/>
        <v>27.051151322503937</v>
      </c>
      <c r="AD37" s="96">
        <f t="shared" si="16"/>
        <v>87.352199863608618</v>
      </c>
      <c r="AE37" s="88">
        <f t="shared" si="4"/>
        <v>3.9167594625037618</v>
      </c>
      <c r="AF37" s="97">
        <f t="shared" si="17"/>
        <v>12.647800136391368</v>
      </c>
      <c r="AH37" s="98">
        <f t="shared" si="31"/>
        <v>2.5825034056232597E-5</v>
      </c>
      <c r="AI37" s="99">
        <f t="shared" si="18"/>
        <v>7.6110738869746632E-6</v>
      </c>
      <c r="AJ37" s="99">
        <f t="shared" si="32"/>
        <v>197914346.74266171</v>
      </c>
      <c r="AK37" s="99">
        <f>SUM(AJ37:AJ$42)/U37/U37</f>
        <v>0.11792897106531028</v>
      </c>
      <c r="AL37" s="99">
        <f t="shared" si="33"/>
        <v>148928073.25240546</v>
      </c>
      <c r="AM37" s="99">
        <f>SUM(AL37:AL$42)/U37/U37</f>
        <v>9.2718996265835352E-2</v>
      </c>
      <c r="AN37" s="99">
        <f t="shared" si="34"/>
        <v>5480088.5319715245</v>
      </c>
      <c r="AO37" s="100">
        <f>SUM(AN37:AN$42)/U37/U37</f>
        <v>2.9878577222537714E-2</v>
      </c>
      <c r="AP37" s="87">
        <f t="shared" si="5"/>
        <v>30.294831343006614</v>
      </c>
      <c r="AQ37" s="88">
        <f t="shared" si="6"/>
        <v>31.640990227008793</v>
      </c>
      <c r="AR37" s="88">
        <f t="shared" si="7"/>
        <v>26.454335357524084</v>
      </c>
      <c r="AS37" s="88">
        <f t="shared" si="8"/>
        <v>27.647967287483791</v>
      </c>
      <c r="AT37" s="88">
        <f t="shared" si="9"/>
        <v>3.5779652148281249</v>
      </c>
      <c r="AU37" s="101">
        <f t="shared" si="10"/>
        <v>4.2555537101793988</v>
      </c>
    </row>
    <row r="38" spans="1:47" ht="14.45" customHeight="1" x14ac:dyDescent="0.15">
      <c r="A38" s="126"/>
      <c r="B38" s="86" t="s">
        <v>85</v>
      </c>
      <c r="C38" s="11">
        <v>2773</v>
      </c>
      <c r="D38" s="11">
        <v>5</v>
      </c>
      <c r="E38" s="11">
        <v>925</v>
      </c>
      <c r="F38" s="12">
        <v>16</v>
      </c>
      <c r="G38" s="22" t="s">
        <v>85</v>
      </c>
      <c r="H38" s="3">
        <v>5011036</v>
      </c>
      <c r="I38" s="3">
        <v>26863</v>
      </c>
      <c r="J38" s="18">
        <v>65</v>
      </c>
      <c r="K38" s="3">
        <v>94301</v>
      </c>
      <c r="L38" s="4">
        <v>2299422</v>
      </c>
      <c r="M38" s="70"/>
      <c r="N38" s="70"/>
      <c r="O38" s="87">
        <f t="shared" si="26"/>
        <v>0.53530805687203797</v>
      </c>
      <c r="P38" s="88">
        <f t="shared" si="27"/>
        <v>0.98581808226563206</v>
      </c>
      <c r="Q38" s="89">
        <f t="shared" si="13"/>
        <v>1.8031013342949874E-3</v>
      </c>
      <c r="R38" s="90">
        <f t="shared" si="14"/>
        <v>1.8290406381581623E-3</v>
      </c>
      <c r="S38" s="91">
        <f t="shared" si="15"/>
        <v>1.7297297297297298E-2</v>
      </c>
      <c r="T38" s="92">
        <f t="shared" si="28"/>
        <v>9.1065032634641326E-3</v>
      </c>
      <c r="U38" s="93">
        <f t="shared" si="29"/>
        <v>94604.08824369972</v>
      </c>
      <c r="V38" s="93">
        <f t="shared" si="30"/>
        <v>471018.7517735202</v>
      </c>
      <c r="W38" s="94">
        <f>SUM(V38:V$42)</f>
        <v>2500796.2241986035</v>
      </c>
      <c r="X38" s="95">
        <f t="shared" si="0"/>
        <v>462871.40039149171</v>
      </c>
      <c r="Y38" s="93">
        <f>SUM(X38:X$42)</f>
        <v>2127697.7357079699</v>
      </c>
      <c r="Z38" s="93">
        <f t="shared" si="1"/>
        <v>8147.3513820284579</v>
      </c>
      <c r="AA38" s="94">
        <f>SUM(Z38:Z$42)</f>
        <v>373098.48849063343</v>
      </c>
      <c r="AB38" s="87">
        <f t="shared" si="2"/>
        <v>26.434335667995271</v>
      </c>
      <c r="AC38" s="88">
        <f t="shared" si="3"/>
        <v>22.490547451047039</v>
      </c>
      <c r="AD38" s="96">
        <f t="shared" si="16"/>
        <v>85.08081206775671</v>
      </c>
      <c r="AE38" s="88">
        <f t="shared" si="4"/>
        <v>3.9437882169482292</v>
      </c>
      <c r="AF38" s="97">
        <f t="shared" si="17"/>
        <v>14.919187932243272</v>
      </c>
      <c r="AH38" s="98">
        <f t="shared" si="31"/>
        <v>1.6434642785376391E-5</v>
      </c>
      <c r="AI38" s="99">
        <f t="shared" si="18"/>
        <v>1.8376325192979683E-5</v>
      </c>
      <c r="AJ38" s="99">
        <f t="shared" si="32"/>
        <v>84554825.363971412</v>
      </c>
      <c r="AK38" s="99">
        <f>SUM(AJ38:AJ$42)/U38/U38</f>
        <v>9.9731750133329258E-2</v>
      </c>
      <c r="AL38" s="99">
        <f t="shared" si="33"/>
        <v>63164759.034189522</v>
      </c>
      <c r="AM38" s="99">
        <f>SUM(AL38:AL$42)/U38/U38</f>
        <v>7.9157949937619682E-2</v>
      </c>
      <c r="AN38" s="99">
        <f t="shared" si="34"/>
        <v>6352549.6191439908</v>
      </c>
      <c r="AO38" s="100">
        <f>SUM(AN38:AN$42)/U38/U38</f>
        <v>3.0258503610059342E-2</v>
      </c>
      <c r="AP38" s="87">
        <f t="shared" si="5"/>
        <v>25.815361119801082</v>
      </c>
      <c r="AQ38" s="88">
        <f t="shared" si="6"/>
        <v>27.053310216189459</v>
      </c>
      <c r="AR38" s="88">
        <f t="shared" si="7"/>
        <v>21.939101007155742</v>
      </c>
      <c r="AS38" s="88">
        <f t="shared" si="8"/>
        <v>23.041993894938336</v>
      </c>
      <c r="AT38" s="88">
        <f t="shared" si="9"/>
        <v>3.6028467740751107</v>
      </c>
      <c r="AU38" s="101">
        <f t="shared" si="10"/>
        <v>4.2847296598213482</v>
      </c>
    </row>
    <row r="39" spans="1:47" ht="14.45" customHeight="1" x14ac:dyDescent="0.15">
      <c r="A39" s="126"/>
      <c r="B39" s="86" t="s">
        <v>87</v>
      </c>
      <c r="C39" s="11">
        <v>2129</v>
      </c>
      <c r="D39" s="11">
        <v>17</v>
      </c>
      <c r="E39" s="11">
        <v>732</v>
      </c>
      <c r="F39" s="12">
        <v>22</v>
      </c>
      <c r="G39" s="22" t="s">
        <v>87</v>
      </c>
      <c r="H39" s="3">
        <v>4142913</v>
      </c>
      <c r="I39" s="3">
        <v>37407</v>
      </c>
      <c r="J39" s="18">
        <v>70</v>
      </c>
      <c r="K39" s="3">
        <v>91769</v>
      </c>
      <c r="L39" s="4">
        <v>1833800</v>
      </c>
      <c r="M39" s="70"/>
      <c r="N39" s="70"/>
      <c r="O39" s="87">
        <f t="shared" si="26"/>
        <v>0.53873185637891519</v>
      </c>
      <c r="P39" s="88">
        <f t="shared" si="27"/>
        <v>1.0341749873183577</v>
      </c>
      <c r="Q39" s="89">
        <f t="shared" si="13"/>
        <v>7.984969469234382E-3</v>
      </c>
      <c r="R39" s="90">
        <f t="shared" si="14"/>
        <v>7.7211009424426455E-3</v>
      </c>
      <c r="S39" s="91">
        <f t="shared" si="15"/>
        <v>3.0054644808743168E-2</v>
      </c>
      <c r="T39" s="92">
        <f t="shared" si="28"/>
        <v>3.7930065469920761E-2</v>
      </c>
      <c r="U39" s="93">
        <f t="shared" si="29"/>
        <v>93742.575805371409</v>
      </c>
      <c r="V39" s="93">
        <f t="shared" si="30"/>
        <v>460512.31088967982</v>
      </c>
      <c r="W39" s="94">
        <f>SUM(V39:V$42)</f>
        <v>2029777.4724250832</v>
      </c>
      <c r="X39" s="95">
        <f t="shared" si="0"/>
        <v>446671.77695583698</v>
      </c>
      <c r="Y39" s="93">
        <f>SUM(X39:X$42)</f>
        <v>1664826.3353164785</v>
      </c>
      <c r="Z39" s="93">
        <f t="shared" si="1"/>
        <v>13840.533933842835</v>
      </c>
      <c r="AA39" s="94">
        <f>SUM(Z39:Z$42)</f>
        <v>364951.13710860501</v>
      </c>
      <c r="AB39" s="87">
        <f t="shared" si="2"/>
        <v>21.65267441167088</v>
      </c>
      <c r="AC39" s="88">
        <f t="shared" si="3"/>
        <v>17.759553980818655</v>
      </c>
      <c r="AD39" s="96">
        <f t="shared" si="16"/>
        <v>82.020140529366586</v>
      </c>
      <c r="AE39" s="88">
        <f t="shared" si="4"/>
        <v>3.893120430852226</v>
      </c>
      <c r="AF39" s="97">
        <f t="shared" si="17"/>
        <v>17.979859470633421</v>
      </c>
      <c r="AH39" s="98">
        <f t="shared" si="31"/>
        <v>8.1418839160189902E-5</v>
      </c>
      <c r="AI39" s="99">
        <f t="shared" si="18"/>
        <v>3.9824266576726029E-5</v>
      </c>
      <c r="AJ39" s="99">
        <f t="shared" si="32"/>
        <v>277854178.35103816</v>
      </c>
      <c r="AK39" s="99">
        <f>SUM(AJ39:AJ$42)/U39/U39</f>
        <v>9.1951297638448642E-2</v>
      </c>
      <c r="AL39" s="99">
        <f t="shared" si="33"/>
        <v>185795161.79977334</v>
      </c>
      <c r="AM39" s="99">
        <f>SUM(AL39:AL$42)/U39/U39</f>
        <v>7.3431705082637008E-2</v>
      </c>
      <c r="AN39" s="99">
        <f t="shared" si="34"/>
        <v>19679440.123188794</v>
      </c>
      <c r="AO39" s="100">
        <f>SUM(AN39:AN$42)/U39/U39</f>
        <v>3.0094328788924065E-2</v>
      </c>
      <c r="AP39" s="87">
        <f t="shared" si="5"/>
        <v>21.058334353280177</v>
      </c>
      <c r="AQ39" s="88">
        <f t="shared" si="6"/>
        <v>22.247014470061583</v>
      </c>
      <c r="AR39" s="88">
        <f t="shared" si="7"/>
        <v>17.228427594498545</v>
      </c>
      <c r="AS39" s="88">
        <f t="shared" si="8"/>
        <v>18.290680367138766</v>
      </c>
      <c r="AT39" s="88">
        <f t="shared" si="9"/>
        <v>3.5531051760833692</v>
      </c>
      <c r="AU39" s="101">
        <f t="shared" si="10"/>
        <v>4.2331356856210833</v>
      </c>
    </row>
    <row r="40" spans="1:47" ht="14.45" customHeight="1" x14ac:dyDescent="0.15">
      <c r="A40" s="126"/>
      <c r="B40" s="86" t="s">
        <v>89</v>
      </c>
      <c r="C40" s="11">
        <v>2026</v>
      </c>
      <c r="D40" s="11">
        <v>19</v>
      </c>
      <c r="E40" s="11">
        <v>653</v>
      </c>
      <c r="F40" s="12">
        <v>47</v>
      </c>
      <c r="G40" s="22" t="s">
        <v>89</v>
      </c>
      <c r="H40" s="3">
        <v>3522767</v>
      </c>
      <c r="I40" s="3">
        <v>56501</v>
      </c>
      <c r="J40" s="18">
        <v>75</v>
      </c>
      <c r="K40" s="3">
        <v>87842</v>
      </c>
      <c r="L40" s="4">
        <v>1384012</v>
      </c>
      <c r="M40" s="70"/>
      <c r="N40" s="70"/>
      <c r="O40" s="87">
        <f t="shared" si="26"/>
        <v>0.54889656207776605</v>
      </c>
      <c r="P40" s="88">
        <f t="shared" si="27"/>
        <v>1.021384145334415</v>
      </c>
      <c r="Q40" s="89">
        <f t="shared" si="13"/>
        <v>9.3780848963474824E-3</v>
      </c>
      <c r="R40" s="90">
        <f t="shared" si="14"/>
        <v>9.181741207934033E-3</v>
      </c>
      <c r="S40" s="91">
        <f t="shared" si="15"/>
        <v>7.1975497702909647E-2</v>
      </c>
      <c r="T40" s="92">
        <f t="shared" si="28"/>
        <v>4.4977246376909391E-2</v>
      </c>
      <c r="U40" s="93">
        <f t="shared" si="29"/>
        <v>90186.913767754668</v>
      </c>
      <c r="V40" s="93">
        <f t="shared" si="30"/>
        <v>441785.38129567885</v>
      </c>
      <c r="W40" s="94">
        <f>SUM(V40:V$42)</f>
        <v>1569265.1615354035</v>
      </c>
      <c r="X40" s="95">
        <f t="shared" si="0"/>
        <v>409987.65859905264</v>
      </c>
      <c r="Y40" s="93">
        <f>SUM(X40:X$42)</f>
        <v>1218154.5583606414</v>
      </c>
      <c r="Z40" s="93">
        <f t="shared" si="1"/>
        <v>31797.722696626195</v>
      </c>
      <c r="AA40" s="94">
        <f>SUM(Z40:Z$42)</f>
        <v>351110.60317476216</v>
      </c>
      <c r="AB40" s="87">
        <f t="shared" si="2"/>
        <v>17.400142614664755</v>
      </c>
      <c r="AC40" s="88">
        <f t="shared" si="3"/>
        <v>13.506999047528989</v>
      </c>
      <c r="AD40" s="96">
        <f t="shared" si="16"/>
        <v>77.625795067595348</v>
      </c>
      <c r="AE40" s="88">
        <f t="shared" si="4"/>
        <v>3.8931435671357661</v>
      </c>
      <c r="AF40" s="97">
        <f t="shared" si="17"/>
        <v>22.374204932404655</v>
      </c>
      <c r="AH40" s="98">
        <f t="shared" si="31"/>
        <v>1.0168241315937213E-4</v>
      </c>
      <c r="AI40" s="99">
        <f t="shared" si="18"/>
        <v>1.0228947233281484E-4</v>
      </c>
      <c r="AJ40" s="99">
        <f t="shared" si="32"/>
        <v>194767373.7859678</v>
      </c>
      <c r="AK40" s="99">
        <f>SUM(AJ40:AJ$42)/U40/U40</f>
        <v>6.5183725840127077E-2</v>
      </c>
      <c r="AL40" s="99">
        <f t="shared" si="33"/>
        <v>128890055.74127881</v>
      </c>
      <c r="AM40" s="99">
        <f>SUM(AL40:AL$42)/U40/U40</f>
        <v>5.6493309441558406E-2</v>
      </c>
      <c r="AN40" s="99">
        <f t="shared" si="34"/>
        <v>32348743.999975652</v>
      </c>
      <c r="AO40" s="100">
        <f>SUM(AN40:AN$42)/U40/U40</f>
        <v>3.0094572611638032E-2</v>
      </c>
      <c r="AP40" s="87">
        <f t="shared" si="5"/>
        <v>16.899732981276834</v>
      </c>
      <c r="AQ40" s="88">
        <f t="shared" si="6"/>
        <v>17.900552248052676</v>
      </c>
      <c r="AR40" s="88">
        <f t="shared" si="7"/>
        <v>13.041139951287764</v>
      </c>
      <c r="AS40" s="88">
        <f t="shared" si="8"/>
        <v>13.972858143770214</v>
      </c>
      <c r="AT40" s="88">
        <f t="shared" si="9"/>
        <v>3.5531269349765897</v>
      </c>
      <c r="AU40" s="101">
        <f t="shared" si="10"/>
        <v>4.2331601992949421</v>
      </c>
    </row>
    <row r="41" spans="1:47" ht="14.45" customHeight="1" x14ac:dyDescent="0.15">
      <c r="A41" s="126"/>
      <c r="B41" s="86" t="s">
        <v>90</v>
      </c>
      <c r="C41" s="11">
        <v>1837</v>
      </c>
      <c r="D41" s="11">
        <v>57</v>
      </c>
      <c r="E41" s="11">
        <v>641</v>
      </c>
      <c r="F41" s="12">
        <v>83</v>
      </c>
      <c r="G41" s="22" t="s">
        <v>90</v>
      </c>
      <c r="H41" s="3">
        <v>3002215</v>
      </c>
      <c r="I41" s="3">
        <v>95693</v>
      </c>
      <c r="J41" s="18">
        <v>80</v>
      </c>
      <c r="K41" s="3">
        <v>81181</v>
      </c>
      <c r="L41" s="4">
        <v>959826</v>
      </c>
      <c r="M41" s="70"/>
      <c r="N41" s="70"/>
      <c r="O41" s="87">
        <f>IF(K41&lt;0.5,0.5,((L41-L42)-5*K42)/5/(K41-K42))</f>
        <v>0.54725826705734615</v>
      </c>
      <c r="P41" s="88">
        <f>IF(H41&lt;0.5,1,(I41/H41)/((K41-K42)/(L41-L42)))</f>
        <v>1.0109663769967436</v>
      </c>
      <c r="Q41" s="89">
        <f t="shared" si="13"/>
        <v>3.1028851388132824E-2</v>
      </c>
      <c r="R41" s="90">
        <f t="shared" si="14"/>
        <v>3.0692268401951779E-2</v>
      </c>
      <c r="S41" s="91">
        <f t="shared" si="15"/>
        <v>0.1294851794071763</v>
      </c>
      <c r="T41" s="92">
        <f>5*R41/(1+5*(1-O41)*R41)</f>
        <v>0.14349177002704022</v>
      </c>
      <c r="U41" s="93">
        <f t="shared" si="29"/>
        <v>86130.554727249284</v>
      </c>
      <c r="V41" s="93">
        <f>5*U41*((1-T41)+O41*T41)</f>
        <v>402675.5399557866</v>
      </c>
      <c r="W41" s="94">
        <f>SUM(V41:V$42)</f>
        <v>1127479.7802397246</v>
      </c>
      <c r="X41" s="95">
        <f t="shared" si="0"/>
        <v>350535.02542173001</v>
      </c>
      <c r="Y41" s="93">
        <f>SUM(X41:X$42)</f>
        <v>808166.89976158878</v>
      </c>
      <c r="Z41" s="93">
        <f t="shared" si="1"/>
        <v>52140.514534056616</v>
      </c>
      <c r="AA41" s="94">
        <f>SUM(Z41:Z$42)</f>
        <v>319312.88047813595</v>
      </c>
      <c r="AB41" s="87">
        <f t="shared" si="2"/>
        <v>13.090357815645435</v>
      </c>
      <c r="AC41" s="88">
        <f t="shared" si="3"/>
        <v>9.3830453353147565</v>
      </c>
      <c r="AD41" s="96">
        <f t="shared" si="16"/>
        <v>71.679059254593142</v>
      </c>
      <c r="AE41" s="88">
        <f t="shared" si="4"/>
        <v>3.7073124803306805</v>
      </c>
      <c r="AF41" s="97">
        <f t="shared" si="17"/>
        <v>28.320940745406869</v>
      </c>
      <c r="AH41" s="98">
        <f>IF(D41=0,0,T41*T41*(1-T41)/D41)</f>
        <v>3.0939313302310136E-4</v>
      </c>
      <c r="AI41" s="99">
        <f t="shared" si="18"/>
        <v>1.7584831157732865E-4</v>
      </c>
      <c r="AJ41" s="99">
        <f>U41*U41*((1-O41)*5+AB42)^2*AH41</f>
        <v>335416155.26977569</v>
      </c>
      <c r="AK41" s="99">
        <f>SUM(AJ41:AJ$42)/U41/U41</f>
        <v>4.5213641647355744E-2</v>
      </c>
      <c r="AL41" s="99">
        <f>U41*U41*((1-O41)*5*(1-S41)+AC42)^2*AH41+V41*V41*AI41</f>
        <v>181865601.39861208</v>
      </c>
      <c r="AM41" s="99">
        <f>SUM(AL41:AL$42)/U41/U41</f>
        <v>4.4565564438580355E-2</v>
      </c>
      <c r="AN41" s="99">
        <f>U41*U41*((1-O41)*5*S41+AE42)^2*AH41+V41*V41*AI41</f>
        <v>63688050.805645667</v>
      </c>
      <c r="AO41" s="100">
        <f>SUM(AN41:AN$42)/U41/U41</f>
        <v>2.8635391310887486E-2</v>
      </c>
      <c r="AP41" s="87">
        <f t="shared" si="5"/>
        <v>12.673593222916539</v>
      </c>
      <c r="AQ41" s="88">
        <f t="shared" si="6"/>
        <v>13.507122408374331</v>
      </c>
      <c r="AR41" s="88">
        <f t="shared" si="7"/>
        <v>8.9692784053321262</v>
      </c>
      <c r="AS41" s="88">
        <f t="shared" si="8"/>
        <v>9.7968122652973868</v>
      </c>
      <c r="AT41" s="88">
        <f t="shared" si="9"/>
        <v>3.3756413792984903</v>
      </c>
      <c r="AU41" s="101">
        <f t="shared" si="10"/>
        <v>4.0389835813628707</v>
      </c>
    </row>
    <row r="42" spans="1:47" ht="14.45" customHeight="1" thickBot="1" x14ac:dyDescent="0.2">
      <c r="A42" s="127"/>
      <c r="B42" s="128" t="s">
        <v>91</v>
      </c>
      <c r="C42" s="15">
        <v>2520</v>
      </c>
      <c r="D42" s="15">
        <v>224</v>
      </c>
      <c r="E42" s="15">
        <v>822</v>
      </c>
      <c r="F42" s="16">
        <v>303</v>
      </c>
      <c r="G42" s="24" t="s">
        <v>91</v>
      </c>
      <c r="H42" s="7">
        <v>3458084</v>
      </c>
      <c r="I42" s="7">
        <v>359915</v>
      </c>
      <c r="J42" s="20">
        <v>85</v>
      </c>
      <c r="K42" s="7">
        <v>69236</v>
      </c>
      <c r="L42" s="8">
        <v>580961</v>
      </c>
      <c r="M42" s="70"/>
      <c r="N42" s="70"/>
      <c r="O42" s="129">
        <v>1</v>
      </c>
      <c r="P42" s="130">
        <f>IF(H42&lt;0.5,1,(I42/H42)/(K42/L42))</f>
        <v>0.87333208996837031</v>
      </c>
      <c r="Q42" s="131">
        <f t="shared" si="13"/>
        <v>8.8888888888888892E-2</v>
      </c>
      <c r="R42" s="132">
        <f t="shared" si="14"/>
        <v>0.10178131538955382</v>
      </c>
      <c r="S42" s="133">
        <f t="shared" si="15"/>
        <v>0.36861313868613138</v>
      </c>
      <c r="T42" s="129">
        <v>1</v>
      </c>
      <c r="U42" s="134">
        <f>U41*(1-T41)</f>
        <v>73771.528976025438</v>
      </c>
      <c r="V42" s="134">
        <f>U42/R42</f>
        <v>724804.24028393801</v>
      </c>
      <c r="W42" s="135">
        <f>SUM(V42:V$42)</f>
        <v>724804.24028393801</v>
      </c>
      <c r="X42" s="129">
        <f t="shared" si="0"/>
        <v>457631.87433985871</v>
      </c>
      <c r="Y42" s="134">
        <f>SUM(X42:X$42)</f>
        <v>457631.87433985871</v>
      </c>
      <c r="Z42" s="134">
        <f t="shared" si="1"/>
        <v>267172.36594407936</v>
      </c>
      <c r="AA42" s="135">
        <f>SUM(Z42:Z$42)</f>
        <v>267172.36594407936</v>
      </c>
      <c r="AB42" s="136">
        <f t="shared" si="2"/>
        <v>9.8249860121441674</v>
      </c>
      <c r="AC42" s="130">
        <f t="shared" si="3"/>
        <v>6.2033670806603682</v>
      </c>
      <c r="AD42" s="137">
        <f t="shared" si="16"/>
        <v>63.138686131386855</v>
      </c>
      <c r="AE42" s="130">
        <f t="shared" si="4"/>
        <v>3.6216189314837988</v>
      </c>
      <c r="AF42" s="138">
        <f t="shared" si="17"/>
        <v>36.861313868613138</v>
      </c>
      <c r="AH42" s="139">
        <f>0</f>
        <v>0</v>
      </c>
      <c r="AI42" s="140">
        <f t="shared" si="18"/>
        <v>2.8313563585655752E-4</v>
      </c>
      <c r="AJ42" s="140">
        <v>0</v>
      </c>
      <c r="AK42" s="140">
        <f>(1-R42)/R42/R42/D42</f>
        <v>0.38707751842269805</v>
      </c>
      <c r="AL42" s="140">
        <f>V42*V42*AI42</f>
        <v>148742810.94744971</v>
      </c>
      <c r="AM42" s="140">
        <f>(1-S42)*(1-S42)*(1-R42)/R42/R42/D42+AI42/R42/R42</f>
        <v>0.18163939039987412</v>
      </c>
      <c r="AN42" s="140">
        <f>V42*V42*AI42</f>
        <v>148742810.94744971</v>
      </c>
      <c r="AO42" s="141">
        <f>S42*S42*(1-R42)/R42/R42/D42+AI42/R42/R42</f>
        <v>7.992558993843521E-2</v>
      </c>
      <c r="AP42" s="136">
        <f t="shared" si="5"/>
        <v>8.6055611498534912</v>
      </c>
      <c r="AQ42" s="130">
        <f t="shared" si="6"/>
        <v>11.044410874434844</v>
      </c>
      <c r="AR42" s="130">
        <f t="shared" si="7"/>
        <v>5.3680312905973802</v>
      </c>
      <c r="AS42" s="130">
        <f t="shared" si="8"/>
        <v>7.0387028707233563</v>
      </c>
      <c r="AT42" s="130">
        <f t="shared" si="9"/>
        <v>3.0675050927218592</v>
      </c>
      <c r="AU42" s="142">
        <f t="shared" si="10"/>
        <v>4.1757327702457383</v>
      </c>
    </row>
    <row r="43" spans="1:47" ht="14.45" customHeight="1" thickTop="1" x14ac:dyDescent="0.15">
      <c r="G43" s="143"/>
      <c r="H43" s="143"/>
      <c r="I43" s="143"/>
      <c r="J43" s="143"/>
      <c r="K43" s="143"/>
      <c r="L43" s="143"/>
    </row>
    <row r="44" spans="1:47" ht="14.45" customHeight="1" thickBot="1" x14ac:dyDescent="0.2">
      <c r="A44" s="25" t="s">
        <v>36</v>
      </c>
      <c r="G44" s="143"/>
      <c r="H44" s="143"/>
      <c r="I44" s="143"/>
      <c r="J44" s="183" t="s">
        <v>32</v>
      </c>
      <c r="K44" s="184"/>
      <c r="L44" s="184"/>
      <c r="M44" s="184"/>
    </row>
    <row r="45" spans="1:47" ht="14.45" customHeight="1" thickTop="1" x14ac:dyDescent="0.15">
      <c r="A45" s="195" t="s">
        <v>11</v>
      </c>
      <c r="B45" s="197" t="s">
        <v>53</v>
      </c>
      <c r="C45" s="179" t="s">
        <v>5</v>
      </c>
      <c r="D45" s="180"/>
      <c r="E45" s="180"/>
      <c r="F45" s="181" t="s">
        <v>96</v>
      </c>
      <c r="G45" s="180"/>
      <c r="H45" s="180"/>
      <c r="I45" s="180"/>
      <c r="J45" s="181" t="s">
        <v>97</v>
      </c>
      <c r="K45" s="180"/>
      <c r="L45" s="180"/>
      <c r="M45" s="182"/>
    </row>
    <row r="46" spans="1:47" ht="14.45" customHeight="1" x14ac:dyDescent="0.15">
      <c r="A46" s="196"/>
      <c r="B46" s="198"/>
      <c r="C46" s="42" t="s">
        <v>23</v>
      </c>
      <c r="D46" s="204" t="s">
        <v>28</v>
      </c>
      <c r="E46" s="205"/>
      <c r="F46" s="44" t="s">
        <v>23</v>
      </c>
      <c r="G46" s="204" t="s">
        <v>28</v>
      </c>
      <c r="H46" s="206"/>
      <c r="I46" s="144" t="s">
        <v>31</v>
      </c>
      <c r="J46" s="44" t="s">
        <v>23</v>
      </c>
      <c r="K46" s="204" t="s">
        <v>28</v>
      </c>
      <c r="L46" s="206"/>
      <c r="M46" s="145" t="s">
        <v>31</v>
      </c>
    </row>
    <row r="47" spans="1:47" ht="14.45" customHeight="1" x14ac:dyDescent="0.15">
      <c r="A47" s="68" t="s">
        <v>1</v>
      </c>
      <c r="B47" s="69">
        <v>0</v>
      </c>
      <c r="C47" s="146">
        <f>AB7</f>
        <v>80.838891899276703</v>
      </c>
      <c r="D47" s="146">
        <f t="shared" ref="D47:E82" si="35">AP7</f>
        <v>79.405099244435775</v>
      </c>
      <c r="E47" s="147">
        <f t="shared" si="35"/>
        <v>82.272684554117632</v>
      </c>
      <c r="F47" s="148">
        <f>AC7</f>
        <v>79.223588625102465</v>
      </c>
      <c r="G47" s="146">
        <f t="shared" ref="G47:H82" si="36">AR7</f>
        <v>77.861944577150751</v>
      </c>
      <c r="H47" s="146">
        <f t="shared" si="36"/>
        <v>80.585232673054179</v>
      </c>
      <c r="I47" s="149">
        <f t="shared" ref="I47:J82" si="37">AD7</f>
        <v>98.001824077219084</v>
      </c>
      <c r="J47" s="148">
        <f t="shared" si="37"/>
        <v>1.6153032741742412</v>
      </c>
      <c r="K47" s="146">
        <f t="shared" ref="K47:L82" si="38">AT7</f>
        <v>1.371001370684235</v>
      </c>
      <c r="L47" s="146">
        <f t="shared" si="38"/>
        <v>1.8596051776642475</v>
      </c>
      <c r="M47" s="150">
        <f>AF7</f>
        <v>1.9981759227809184</v>
      </c>
    </row>
    <row r="48" spans="1:47" ht="14.45" customHeight="1" x14ac:dyDescent="0.15">
      <c r="A48" s="68"/>
      <c r="B48" s="86">
        <v>5</v>
      </c>
      <c r="C48" s="151">
        <f>AB8</f>
        <v>76.004961758823342</v>
      </c>
      <c r="D48" s="151">
        <f t="shared" si="35"/>
        <v>74.605625807334107</v>
      </c>
      <c r="E48" s="152">
        <f t="shared" si="35"/>
        <v>77.404297710312576</v>
      </c>
      <c r="F48" s="153">
        <f>AC8</f>
        <v>74.386303689123622</v>
      </c>
      <c r="G48" s="151">
        <f t="shared" si="36"/>
        <v>73.059705890073261</v>
      </c>
      <c r="H48" s="151">
        <f t="shared" si="36"/>
        <v>75.712901488173983</v>
      </c>
      <c r="I48" s="154">
        <f t="shared" si="37"/>
        <v>97.870325788945195</v>
      </c>
      <c r="J48" s="153">
        <f t="shared" si="37"/>
        <v>1.618658069699723</v>
      </c>
      <c r="K48" s="151">
        <f t="shared" si="38"/>
        <v>1.3739372844127267</v>
      </c>
      <c r="L48" s="151">
        <f t="shared" si="38"/>
        <v>1.8633788549867194</v>
      </c>
      <c r="M48" s="155">
        <f>AF8</f>
        <v>2.1296742110547995</v>
      </c>
    </row>
    <row r="49" spans="1:13" ht="14.45" customHeight="1" x14ac:dyDescent="0.15">
      <c r="A49" s="68"/>
      <c r="B49" s="86">
        <v>10</v>
      </c>
      <c r="C49" s="151">
        <f t="shared" ref="C49:C62" si="39">AB9</f>
        <v>71.004961758823342</v>
      </c>
      <c r="D49" s="151">
        <f t="shared" si="35"/>
        <v>69.605625807334107</v>
      </c>
      <c r="E49" s="152">
        <f t="shared" si="35"/>
        <v>72.404297710312576</v>
      </c>
      <c r="F49" s="153">
        <f t="shared" ref="F49:F62" si="40">AC9</f>
        <v>69.386303689123622</v>
      </c>
      <c r="G49" s="151">
        <f t="shared" si="36"/>
        <v>68.059705890073261</v>
      </c>
      <c r="H49" s="151">
        <f t="shared" si="36"/>
        <v>70.712901488173983</v>
      </c>
      <c r="I49" s="154">
        <f t="shared" si="37"/>
        <v>97.720359212082002</v>
      </c>
      <c r="J49" s="153">
        <f t="shared" si="37"/>
        <v>1.618658069699723</v>
      </c>
      <c r="K49" s="151">
        <f t="shared" si="38"/>
        <v>1.3739372844127267</v>
      </c>
      <c r="L49" s="151">
        <f t="shared" si="38"/>
        <v>1.8633788549867194</v>
      </c>
      <c r="M49" s="155">
        <f t="shared" ref="M49:M62" si="41">AF9</f>
        <v>2.2796407879180114</v>
      </c>
    </row>
    <row r="50" spans="1:13" ht="14.45" customHeight="1" x14ac:dyDescent="0.15">
      <c r="A50" s="68"/>
      <c r="B50" s="86">
        <v>15</v>
      </c>
      <c r="C50" s="151">
        <f t="shared" si="39"/>
        <v>66.49936740105089</v>
      </c>
      <c r="D50" s="151">
        <f t="shared" si="35"/>
        <v>65.206545609787753</v>
      </c>
      <c r="E50" s="152">
        <f t="shared" si="35"/>
        <v>67.792189192314027</v>
      </c>
      <c r="F50" s="153">
        <f t="shared" si="40"/>
        <v>64.868960655175641</v>
      </c>
      <c r="G50" s="151">
        <f t="shared" si="36"/>
        <v>63.650344144776838</v>
      </c>
      <c r="H50" s="151">
        <f t="shared" si="36"/>
        <v>66.087577165574444</v>
      </c>
      <c r="I50" s="154">
        <f t="shared" si="37"/>
        <v>97.548237209472333</v>
      </c>
      <c r="J50" s="153">
        <f t="shared" si="37"/>
        <v>1.6304067458752387</v>
      </c>
      <c r="K50" s="151">
        <f t="shared" si="38"/>
        <v>1.3842711067354116</v>
      </c>
      <c r="L50" s="151">
        <f t="shared" si="38"/>
        <v>1.8765423850150658</v>
      </c>
      <c r="M50" s="155">
        <f t="shared" si="41"/>
        <v>2.4517627905276487</v>
      </c>
    </row>
    <row r="51" spans="1:13" ht="14.45" customHeight="1" x14ac:dyDescent="0.15">
      <c r="A51" s="68"/>
      <c r="B51" s="86">
        <v>20</v>
      </c>
      <c r="C51" s="151">
        <f t="shared" si="39"/>
        <v>61.499367401050897</v>
      </c>
      <c r="D51" s="151">
        <f t="shared" si="35"/>
        <v>60.206545609787767</v>
      </c>
      <c r="E51" s="152">
        <f t="shared" si="35"/>
        <v>62.792189192314027</v>
      </c>
      <c r="F51" s="153">
        <f t="shared" si="40"/>
        <v>59.868960655175641</v>
      </c>
      <c r="G51" s="151">
        <f t="shared" si="36"/>
        <v>58.650344144776838</v>
      </c>
      <c r="H51" s="151">
        <f t="shared" si="36"/>
        <v>61.087577165574444</v>
      </c>
      <c r="I51" s="154">
        <f t="shared" si="37"/>
        <v>97.34890485093446</v>
      </c>
      <c r="J51" s="153">
        <f t="shared" si="37"/>
        <v>1.6304067458752387</v>
      </c>
      <c r="K51" s="151">
        <f t="shared" si="38"/>
        <v>1.3842711067354116</v>
      </c>
      <c r="L51" s="151">
        <f t="shared" si="38"/>
        <v>1.8765423850150658</v>
      </c>
      <c r="M51" s="155">
        <f t="shared" si="41"/>
        <v>2.6510951490655148</v>
      </c>
    </row>
    <row r="52" spans="1:13" ht="14.45" customHeight="1" x14ac:dyDescent="0.15">
      <c r="A52" s="68"/>
      <c r="B52" s="86">
        <v>25</v>
      </c>
      <c r="C52" s="151">
        <f t="shared" si="39"/>
        <v>56.999190428956631</v>
      </c>
      <c r="D52" s="151">
        <f t="shared" si="35"/>
        <v>55.896498752215692</v>
      </c>
      <c r="E52" s="152">
        <f t="shared" si="35"/>
        <v>58.10188210569757</v>
      </c>
      <c r="F52" s="153">
        <f t="shared" si="40"/>
        <v>55.354956050644383</v>
      </c>
      <c r="G52" s="151">
        <f t="shared" si="36"/>
        <v>54.328896620574682</v>
      </c>
      <c r="H52" s="151">
        <f t="shared" si="36"/>
        <v>56.381015480714083</v>
      </c>
      <c r="I52" s="154">
        <f t="shared" si="37"/>
        <v>97.115337312796385</v>
      </c>
      <c r="J52" s="153">
        <f t="shared" si="37"/>
        <v>1.6442343783122373</v>
      </c>
      <c r="K52" s="151">
        <f t="shared" si="38"/>
        <v>1.3967584235273782</v>
      </c>
      <c r="L52" s="151">
        <f t="shared" si="38"/>
        <v>1.8917103330970964</v>
      </c>
      <c r="M52" s="155">
        <f t="shared" si="41"/>
        <v>2.8846626872035994</v>
      </c>
    </row>
    <row r="53" spans="1:13" ht="14.45" customHeight="1" x14ac:dyDescent="0.15">
      <c r="A53" s="68"/>
      <c r="B53" s="86">
        <v>30</v>
      </c>
      <c r="C53" s="151">
        <f t="shared" si="39"/>
        <v>51.999190428956631</v>
      </c>
      <c r="D53" s="151">
        <f t="shared" si="35"/>
        <v>50.896498752215692</v>
      </c>
      <c r="E53" s="152">
        <f t="shared" si="35"/>
        <v>53.10188210569757</v>
      </c>
      <c r="F53" s="153">
        <f t="shared" si="40"/>
        <v>50.354956050644375</v>
      </c>
      <c r="G53" s="151">
        <f t="shared" si="36"/>
        <v>49.328896620574675</v>
      </c>
      <c r="H53" s="151">
        <f t="shared" si="36"/>
        <v>51.381015480714076</v>
      </c>
      <c r="I53" s="154">
        <f t="shared" si="37"/>
        <v>96.83796158219296</v>
      </c>
      <c r="J53" s="153">
        <f t="shared" si="37"/>
        <v>1.6442343783122373</v>
      </c>
      <c r="K53" s="151">
        <f t="shared" si="38"/>
        <v>1.3967584235273782</v>
      </c>
      <c r="L53" s="151">
        <f t="shared" si="38"/>
        <v>1.8917103330970964</v>
      </c>
      <c r="M53" s="155">
        <f t="shared" si="41"/>
        <v>3.1620384178070156</v>
      </c>
    </row>
    <row r="54" spans="1:13" ht="14.45" customHeight="1" x14ac:dyDescent="0.15">
      <c r="A54" s="68"/>
      <c r="B54" s="86">
        <v>35</v>
      </c>
      <c r="C54" s="151">
        <f t="shared" si="39"/>
        <v>47.108143176533403</v>
      </c>
      <c r="D54" s="151">
        <f t="shared" si="35"/>
        <v>46.023895446940635</v>
      </c>
      <c r="E54" s="152">
        <f t="shared" si="35"/>
        <v>48.192390906126171</v>
      </c>
      <c r="F54" s="153">
        <f t="shared" si="40"/>
        <v>45.460283889841861</v>
      </c>
      <c r="G54" s="151">
        <f t="shared" si="36"/>
        <v>44.452944515518027</v>
      </c>
      <c r="H54" s="151">
        <f t="shared" si="36"/>
        <v>46.467623264165695</v>
      </c>
      <c r="I54" s="154">
        <f t="shared" si="37"/>
        <v>96.501965105021554</v>
      </c>
      <c r="J54" s="153">
        <f t="shared" si="37"/>
        <v>1.64785928669154</v>
      </c>
      <c r="K54" s="151">
        <f t="shared" si="38"/>
        <v>1.399939749610452</v>
      </c>
      <c r="L54" s="151">
        <f t="shared" si="38"/>
        <v>1.8957788237726281</v>
      </c>
      <c r="M54" s="155">
        <f t="shared" si="41"/>
        <v>3.4980348949784328</v>
      </c>
    </row>
    <row r="55" spans="1:13" ht="14.45" customHeight="1" x14ac:dyDescent="0.15">
      <c r="A55" s="68"/>
      <c r="B55" s="86">
        <v>40</v>
      </c>
      <c r="C55" s="151">
        <f t="shared" si="39"/>
        <v>42.202316362935825</v>
      </c>
      <c r="D55" s="151">
        <f t="shared" si="35"/>
        <v>41.131599577052683</v>
      </c>
      <c r="E55" s="152">
        <f t="shared" si="35"/>
        <v>43.273033148818968</v>
      </c>
      <c r="F55" s="153">
        <f t="shared" si="40"/>
        <v>40.550968371228876</v>
      </c>
      <c r="G55" s="151">
        <f t="shared" si="36"/>
        <v>39.557301013991633</v>
      </c>
      <c r="H55" s="151">
        <f t="shared" si="36"/>
        <v>41.544635728466119</v>
      </c>
      <c r="I55" s="154">
        <f t="shared" si="37"/>
        <v>96.087067881522145</v>
      </c>
      <c r="J55" s="153">
        <f t="shared" si="37"/>
        <v>1.6513479917069493</v>
      </c>
      <c r="K55" s="151">
        <f t="shared" si="38"/>
        <v>1.4029978961863034</v>
      </c>
      <c r="L55" s="151">
        <f t="shared" si="38"/>
        <v>1.8996980872275953</v>
      </c>
      <c r="M55" s="155">
        <f t="shared" si="41"/>
        <v>3.9129321184778507</v>
      </c>
    </row>
    <row r="56" spans="1:13" ht="14.45" customHeight="1" x14ac:dyDescent="0.15">
      <c r="A56" s="68"/>
      <c r="B56" s="86">
        <v>45</v>
      </c>
      <c r="C56" s="151">
        <f t="shared" si="39"/>
        <v>37.458106402370269</v>
      </c>
      <c r="D56" s="151">
        <f t="shared" si="35"/>
        <v>36.420320119597584</v>
      </c>
      <c r="E56" s="152">
        <f t="shared" si="35"/>
        <v>38.495892685142955</v>
      </c>
      <c r="F56" s="153">
        <f t="shared" si="40"/>
        <v>35.796067809670781</v>
      </c>
      <c r="G56" s="151">
        <f t="shared" si="36"/>
        <v>34.835455491042097</v>
      </c>
      <c r="H56" s="151">
        <f t="shared" si="36"/>
        <v>36.756680128299465</v>
      </c>
      <c r="I56" s="154">
        <f t="shared" si="37"/>
        <v>95.562940168821996</v>
      </c>
      <c r="J56" s="153">
        <f t="shared" si="37"/>
        <v>1.6620385926994941</v>
      </c>
      <c r="K56" s="151">
        <f t="shared" si="38"/>
        <v>1.4123755326732419</v>
      </c>
      <c r="L56" s="151">
        <f t="shared" si="38"/>
        <v>1.9117016527257462</v>
      </c>
      <c r="M56" s="155">
        <f t="shared" si="41"/>
        <v>4.4370598311780221</v>
      </c>
    </row>
    <row r="57" spans="1:13" ht="14.45" customHeight="1" x14ac:dyDescent="0.15">
      <c r="A57" s="68"/>
      <c r="B57" s="86">
        <v>50</v>
      </c>
      <c r="C57" s="151">
        <f t="shared" si="39"/>
        <v>32.892945169898425</v>
      </c>
      <c r="D57" s="151">
        <f t="shared" si="35"/>
        <v>31.914666213668095</v>
      </c>
      <c r="E57" s="152">
        <f t="shared" si="35"/>
        <v>33.871224126128752</v>
      </c>
      <c r="F57" s="153">
        <f t="shared" si="40"/>
        <v>31.220494387356663</v>
      </c>
      <c r="G57" s="151">
        <f t="shared" si="36"/>
        <v>30.319221211347891</v>
      </c>
      <c r="H57" s="151">
        <f t="shared" si="36"/>
        <v>32.121767563365431</v>
      </c>
      <c r="I57" s="154">
        <f t="shared" si="37"/>
        <v>94.915472682962161</v>
      </c>
      <c r="J57" s="153">
        <f t="shared" si="37"/>
        <v>1.6724507825417596</v>
      </c>
      <c r="K57" s="151">
        <f t="shared" si="38"/>
        <v>1.4209571967230745</v>
      </c>
      <c r="L57" s="151">
        <f t="shared" si="38"/>
        <v>1.9239443683604447</v>
      </c>
      <c r="M57" s="155">
        <f t="shared" si="41"/>
        <v>5.0845273170378267</v>
      </c>
    </row>
    <row r="58" spans="1:13" ht="14.45" customHeight="1" x14ac:dyDescent="0.15">
      <c r="A58" s="68"/>
      <c r="B58" s="86">
        <v>55</v>
      </c>
      <c r="C58" s="151">
        <f t="shared" si="39"/>
        <v>28.636259844958413</v>
      </c>
      <c r="D58" s="151">
        <f t="shared" si="35"/>
        <v>27.749006316523495</v>
      </c>
      <c r="E58" s="152">
        <f t="shared" si="35"/>
        <v>29.523513373393332</v>
      </c>
      <c r="F58" s="153">
        <f t="shared" si="40"/>
        <v>26.932394060081744</v>
      </c>
      <c r="G58" s="151">
        <f t="shared" si="36"/>
        <v>26.121016698382281</v>
      </c>
      <c r="H58" s="151">
        <f t="shared" si="36"/>
        <v>27.743771421781208</v>
      </c>
      <c r="I58" s="154">
        <f t="shared" si="37"/>
        <v>94.049970931603184</v>
      </c>
      <c r="J58" s="153">
        <f t="shared" si="37"/>
        <v>1.7038657848766654</v>
      </c>
      <c r="K58" s="151">
        <f t="shared" si="38"/>
        <v>1.4480183609698263</v>
      </c>
      <c r="L58" s="151">
        <f t="shared" si="38"/>
        <v>1.9597132087835045</v>
      </c>
      <c r="M58" s="155">
        <f t="shared" si="41"/>
        <v>5.9500290683967973</v>
      </c>
    </row>
    <row r="59" spans="1:13" ht="14.45" customHeight="1" x14ac:dyDescent="0.15">
      <c r="A59" s="68"/>
      <c r="B59" s="86">
        <v>60</v>
      </c>
      <c r="C59" s="151">
        <f t="shared" si="39"/>
        <v>23.848324911401221</v>
      </c>
      <c r="D59" s="151">
        <f t="shared" si="35"/>
        <v>22.978498714063011</v>
      </c>
      <c r="E59" s="152">
        <f t="shared" si="35"/>
        <v>24.718151108739431</v>
      </c>
      <c r="F59" s="153">
        <f t="shared" si="40"/>
        <v>22.146751357758905</v>
      </c>
      <c r="G59" s="151">
        <f t="shared" si="36"/>
        <v>21.352576684350616</v>
      </c>
      <c r="H59" s="151">
        <f t="shared" si="36"/>
        <v>22.940926031167194</v>
      </c>
      <c r="I59" s="154">
        <f t="shared" si="37"/>
        <v>92.865018570638298</v>
      </c>
      <c r="J59" s="153">
        <f t="shared" si="37"/>
        <v>1.7015735536423173</v>
      </c>
      <c r="K59" s="151">
        <f t="shared" si="38"/>
        <v>1.4447486439801329</v>
      </c>
      <c r="L59" s="151">
        <f t="shared" si="38"/>
        <v>1.9583984633045017</v>
      </c>
      <c r="M59" s="155">
        <f t="shared" si="41"/>
        <v>7.1349814293617007</v>
      </c>
    </row>
    <row r="60" spans="1:13" ht="14.45" customHeight="1" x14ac:dyDescent="0.15">
      <c r="A60" s="68"/>
      <c r="B60" s="86">
        <v>65</v>
      </c>
      <c r="C60" s="151">
        <f t="shared" si="39"/>
        <v>20.066238160361298</v>
      </c>
      <c r="D60" s="151">
        <f t="shared" si="35"/>
        <v>19.255145732852462</v>
      </c>
      <c r="E60" s="152">
        <f t="shared" si="35"/>
        <v>20.877330587870134</v>
      </c>
      <c r="F60" s="153">
        <f t="shared" si="40"/>
        <v>18.310437796634435</v>
      </c>
      <c r="G60" s="151">
        <f t="shared" si="36"/>
        <v>17.572304097760803</v>
      </c>
      <c r="H60" s="151">
        <f t="shared" si="36"/>
        <v>19.048571495508067</v>
      </c>
      <c r="I60" s="154">
        <f t="shared" si="37"/>
        <v>91.249977451203293</v>
      </c>
      <c r="J60" s="153">
        <f t="shared" si="37"/>
        <v>1.755800363726864</v>
      </c>
      <c r="K60" s="151">
        <f t="shared" si="38"/>
        <v>1.4881217943414216</v>
      </c>
      <c r="L60" s="151">
        <f t="shared" si="38"/>
        <v>2.0234789331123064</v>
      </c>
      <c r="M60" s="155">
        <f t="shared" si="41"/>
        <v>8.7500225487967107</v>
      </c>
    </row>
    <row r="61" spans="1:13" ht="14.45" customHeight="1" x14ac:dyDescent="0.15">
      <c r="A61" s="68"/>
      <c r="B61" s="86">
        <v>70</v>
      </c>
      <c r="C61" s="151">
        <f t="shared" si="39"/>
        <v>16.449464555042137</v>
      </c>
      <c r="D61" s="151">
        <f t="shared" si="35"/>
        <v>15.692459996280832</v>
      </c>
      <c r="E61" s="152">
        <f t="shared" si="35"/>
        <v>17.206469113803443</v>
      </c>
      <c r="F61" s="153">
        <f t="shared" si="40"/>
        <v>14.629005360376603</v>
      </c>
      <c r="G61" s="151">
        <f t="shared" si="36"/>
        <v>13.93906161241933</v>
      </c>
      <c r="H61" s="151">
        <f t="shared" si="36"/>
        <v>15.318949108333875</v>
      </c>
      <c r="I61" s="154">
        <f t="shared" si="37"/>
        <v>88.933018527295943</v>
      </c>
      <c r="J61" s="153">
        <f t="shared" si="37"/>
        <v>1.820459194665534</v>
      </c>
      <c r="K61" s="151">
        <f t="shared" si="38"/>
        <v>1.5376606551021714</v>
      </c>
      <c r="L61" s="151">
        <f t="shared" si="38"/>
        <v>2.1032577342288965</v>
      </c>
      <c r="M61" s="155">
        <f t="shared" si="41"/>
        <v>11.066981472704056</v>
      </c>
    </row>
    <row r="62" spans="1:13" ht="14.45" customHeight="1" x14ac:dyDescent="0.15">
      <c r="A62" s="68"/>
      <c r="B62" s="86">
        <v>75</v>
      </c>
      <c r="C62" s="151">
        <f t="shared" si="39"/>
        <v>13.220509236102155</v>
      </c>
      <c r="D62" s="151">
        <f t="shared" si="35"/>
        <v>12.566743457396681</v>
      </c>
      <c r="E62" s="152">
        <f t="shared" si="35"/>
        <v>13.874275014807628</v>
      </c>
      <c r="F62" s="153">
        <f t="shared" si="40"/>
        <v>11.34970392551506</v>
      </c>
      <c r="G62" s="151">
        <f t="shared" si="36"/>
        <v>10.742316019430612</v>
      </c>
      <c r="H62" s="151">
        <f t="shared" si="36"/>
        <v>11.957091831599508</v>
      </c>
      <c r="I62" s="154">
        <f t="shared" si="37"/>
        <v>85.849218988642605</v>
      </c>
      <c r="J62" s="153">
        <f t="shared" si="37"/>
        <v>1.8708053105870937</v>
      </c>
      <c r="K62" s="151">
        <f t="shared" si="38"/>
        <v>1.5689125521334448</v>
      </c>
      <c r="L62" s="151">
        <f t="shared" si="38"/>
        <v>2.1726980690407425</v>
      </c>
      <c r="M62" s="155">
        <f t="shared" si="41"/>
        <v>14.150781011357392</v>
      </c>
    </row>
    <row r="63" spans="1:13" ht="14.45" customHeight="1" x14ac:dyDescent="0.15">
      <c r="A63" s="68"/>
      <c r="B63" s="86">
        <v>80</v>
      </c>
      <c r="C63" s="151">
        <f>AB23</f>
        <v>10.115130915486112</v>
      </c>
      <c r="D63" s="151">
        <f t="shared" si="35"/>
        <v>9.5787352715676839</v>
      </c>
      <c r="E63" s="152">
        <f t="shared" si="35"/>
        <v>10.651526559404541</v>
      </c>
      <c r="F63" s="153">
        <f>AC23</f>
        <v>8.3513380605799892</v>
      </c>
      <c r="G63" s="151">
        <f t="shared" si="36"/>
        <v>7.8231747692513034</v>
      </c>
      <c r="H63" s="151">
        <f t="shared" si="36"/>
        <v>8.8795013519086758</v>
      </c>
      <c r="I63" s="154">
        <f t="shared" si="37"/>
        <v>82.562827217532273</v>
      </c>
      <c r="J63" s="153">
        <f t="shared" si="37"/>
        <v>1.7637928549061239</v>
      </c>
      <c r="K63" s="151">
        <f t="shared" si="38"/>
        <v>1.4426337176685726</v>
      </c>
      <c r="L63" s="151">
        <f t="shared" si="38"/>
        <v>2.084951992143675</v>
      </c>
      <c r="M63" s="155">
        <f>AF23</f>
        <v>17.437172782467737</v>
      </c>
    </row>
    <row r="64" spans="1:13" ht="14.45" customHeight="1" x14ac:dyDescent="0.15">
      <c r="A64" s="44"/>
      <c r="B64" s="102">
        <v>85</v>
      </c>
      <c r="C64" s="156">
        <f>AB24</f>
        <v>7.579673228091317</v>
      </c>
      <c r="D64" s="156">
        <f t="shared" si="35"/>
        <v>6.2477732929513561</v>
      </c>
      <c r="E64" s="157">
        <f t="shared" si="35"/>
        <v>8.911573163231278</v>
      </c>
      <c r="F64" s="158">
        <f>AC24</f>
        <v>5.9231883504289762</v>
      </c>
      <c r="G64" s="156">
        <f t="shared" si="36"/>
        <v>4.8240427410357105</v>
      </c>
      <c r="H64" s="156">
        <f t="shared" si="36"/>
        <v>7.0223339598222418</v>
      </c>
      <c r="I64" s="159">
        <f t="shared" si="37"/>
        <v>78.145695364238406</v>
      </c>
      <c r="J64" s="158">
        <f t="shared" si="37"/>
        <v>1.6564848776623411</v>
      </c>
      <c r="K64" s="156">
        <f t="shared" si="38"/>
        <v>1.1987341176380379</v>
      </c>
      <c r="L64" s="156">
        <f t="shared" si="38"/>
        <v>2.1142356376866442</v>
      </c>
      <c r="M64" s="160">
        <f>AF24</f>
        <v>21.854304635761594</v>
      </c>
    </row>
    <row r="65" spans="1:13" ht="14.45" customHeight="1" x14ac:dyDescent="0.15">
      <c r="A65" s="68" t="s">
        <v>6</v>
      </c>
      <c r="B65" s="161">
        <v>0</v>
      </c>
      <c r="C65" s="162">
        <f>AB25</f>
        <v>89.366834342342912</v>
      </c>
      <c r="D65" s="162">
        <f t="shared" si="35"/>
        <v>88.356632556934983</v>
      </c>
      <c r="E65" s="163">
        <f t="shared" si="35"/>
        <v>90.377036127750841</v>
      </c>
      <c r="F65" s="164">
        <f>AC25</f>
        <v>85.572600616234396</v>
      </c>
      <c r="G65" s="162">
        <f t="shared" si="36"/>
        <v>84.654732746640946</v>
      </c>
      <c r="H65" s="162">
        <f t="shared" si="36"/>
        <v>86.490468485827847</v>
      </c>
      <c r="I65" s="165">
        <f t="shared" si="37"/>
        <v>95.754315620520117</v>
      </c>
      <c r="J65" s="164">
        <f t="shared" si="37"/>
        <v>3.7942337261085277</v>
      </c>
      <c r="K65" s="162">
        <f t="shared" si="38"/>
        <v>3.4610600112891214</v>
      </c>
      <c r="L65" s="162">
        <f t="shared" si="38"/>
        <v>4.127407440927934</v>
      </c>
      <c r="M65" s="166">
        <f>AF25</f>
        <v>4.2456843794798953</v>
      </c>
    </row>
    <row r="66" spans="1:13" ht="14.45" customHeight="1" x14ac:dyDescent="0.15">
      <c r="A66" s="126"/>
      <c r="B66" s="86">
        <v>5</v>
      </c>
      <c r="C66" s="151">
        <f>AB26</f>
        <v>84.58196811031533</v>
      </c>
      <c r="D66" s="151">
        <f t="shared" si="35"/>
        <v>83.661511290414154</v>
      </c>
      <c r="E66" s="152">
        <f t="shared" si="35"/>
        <v>85.502424930216506</v>
      </c>
      <c r="F66" s="153">
        <f>AC26</f>
        <v>80.778517509921869</v>
      </c>
      <c r="G66" s="151">
        <f t="shared" si="36"/>
        <v>79.951902027748204</v>
      </c>
      <c r="H66" s="151">
        <f t="shared" si="36"/>
        <v>81.605132992095534</v>
      </c>
      <c r="I66" s="154">
        <f t="shared" si="37"/>
        <v>95.503237054696058</v>
      </c>
      <c r="J66" s="153">
        <f t="shared" si="37"/>
        <v>3.8034506003934823</v>
      </c>
      <c r="K66" s="151">
        <f t="shared" si="38"/>
        <v>3.4699576613254002</v>
      </c>
      <c r="L66" s="151">
        <f t="shared" si="38"/>
        <v>4.1369435394615648</v>
      </c>
      <c r="M66" s="155">
        <f>AF26</f>
        <v>4.4967629453039724</v>
      </c>
    </row>
    <row r="67" spans="1:13" ht="14.45" customHeight="1" x14ac:dyDescent="0.15">
      <c r="A67" s="126"/>
      <c r="B67" s="86">
        <v>10</v>
      </c>
      <c r="C67" s="151">
        <f t="shared" ref="C67:C80" si="42">AB27</f>
        <v>79.58196811031533</v>
      </c>
      <c r="D67" s="151">
        <f t="shared" si="35"/>
        <v>78.661511290414154</v>
      </c>
      <c r="E67" s="152">
        <f t="shared" si="35"/>
        <v>80.502424930216506</v>
      </c>
      <c r="F67" s="153">
        <f t="shared" ref="F67:F80" si="43">AC27</f>
        <v>75.778517509921869</v>
      </c>
      <c r="G67" s="151">
        <f t="shared" si="36"/>
        <v>74.951902027748204</v>
      </c>
      <c r="H67" s="151">
        <f t="shared" si="36"/>
        <v>76.605132992095534</v>
      </c>
      <c r="I67" s="154">
        <f t="shared" si="37"/>
        <v>95.220713070175421</v>
      </c>
      <c r="J67" s="153">
        <f t="shared" si="37"/>
        <v>3.8034506003934823</v>
      </c>
      <c r="K67" s="151">
        <f t="shared" si="38"/>
        <v>3.4699576613254002</v>
      </c>
      <c r="L67" s="151">
        <f t="shared" si="38"/>
        <v>4.1369435394615648</v>
      </c>
      <c r="M67" s="155">
        <f t="shared" ref="M67:M80" si="44">AF27</f>
        <v>4.7792869298246003</v>
      </c>
    </row>
    <row r="68" spans="1:13" ht="14.45" customHeight="1" x14ac:dyDescent="0.15">
      <c r="A68" s="126"/>
      <c r="B68" s="86">
        <v>15</v>
      </c>
      <c r="C68" s="151">
        <f t="shared" si="42"/>
        <v>74.754281936087978</v>
      </c>
      <c r="D68" s="151">
        <f t="shared" si="35"/>
        <v>73.895959411528011</v>
      </c>
      <c r="E68" s="152">
        <f t="shared" si="35"/>
        <v>75.612604460647944</v>
      </c>
      <c r="F68" s="153">
        <f t="shared" si="43"/>
        <v>70.942317820904236</v>
      </c>
      <c r="G68" s="151">
        <f t="shared" si="36"/>
        <v>70.178739025833679</v>
      </c>
      <c r="H68" s="151">
        <f t="shared" si="36"/>
        <v>71.705896615974794</v>
      </c>
      <c r="I68" s="154">
        <f t="shared" si="37"/>
        <v>94.900674561434727</v>
      </c>
      <c r="J68" s="153">
        <f t="shared" si="37"/>
        <v>3.8119641151837493</v>
      </c>
      <c r="K68" s="151">
        <f t="shared" si="38"/>
        <v>3.4781424163454582</v>
      </c>
      <c r="L68" s="151">
        <f t="shared" si="38"/>
        <v>4.1457858140220409</v>
      </c>
      <c r="M68" s="155">
        <f t="shared" si="44"/>
        <v>5.0993254385652875</v>
      </c>
    </row>
    <row r="69" spans="1:13" ht="14.45" customHeight="1" x14ac:dyDescent="0.15">
      <c r="A69" s="126"/>
      <c r="B69" s="86">
        <v>20</v>
      </c>
      <c r="C69" s="151">
        <f t="shared" si="42"/>
        <v>69.754281936087963</v>
      </c>
      <c r="D69" s="151">
        <f t="shared" si="35"/>
        <v>68.895959411527997</v>
      </c>
      <c r="E69" s="152">
        <f t="shared" si="35"/>
        <v>70.61260446064793</v>
      </c>
      <c r="F69" s="153">
        <f t="shared" si="43"/>
        <v>65.942317820904236</v>
      </c>
      <c r="G69" s="151">
        <f t="shared" si="36"/>
        <v>65.178739025833679</v>
      </c>
      <c r="H69" s="151">
        <f t="shared" si="36"/>
        <v>66.705896615974794</v>
      </c>
      <c r="I69" s="154">
        <f t="shared" si="37"/>
        <v>94.53515395846749</v>
      </c>
      <c r="J69" s="153">
        <f t="shared" si="37"/>
        <v>3.8119641151837493</v>
      </c>
      <c r="K69" s="151">
        <f t="shared" si="38"/>
        <v>3.4781424163454582</v>
      </c>
      <c r="L69" s="151">
        <f t="shared" si="38"/>
        <v>4.1457858140220409</v>
      </c>
      <c r="M69" s="155">
        <f t="shared" si="44"/>
        <v>5.4648460415325379</v>
      </c>
    </row>
    <row r="70" spans="1:13" ht="14.45" customHeight="1" x14ac:dyDescent="0.15">
      <c r="A70" s="126"/>
      <c r="B70" s="86">
        <v>25</v>
      </c>
      <c r="C70" s="151">
        <f t="shared" si="42"/>
        <v>64.754281936087963</v>
      </c>
      <c r="D70" s="151">
        <f t="shared" si="35"/>
        <v>63.89595941152799</v>
      </c>
      <c r="E70" s="152">
        <f t="shared" si="35"/>
        <v>65.61260446064793</v>
      </c>
      <c r="F70" s="153">
        <f t="shared" si="43"/>
        <v>60.942317820904215</v>
      </c>
      <c r="G70" s="151">
        <f t="shared" si="36"/>
        <v>60.17873902583365</v>
      </c>
      <c r="H70" s="151">
        <f t="shared" si="36"/>
        <v>61.70589661597478</v>
      </c>
      <c r="I70" s="154">
        <f t="shared" si="37"/>
        <v>94.113186030004741</v>
      </c>
      <c r="J70" s="153">
        <f t="shared" si="37"/>
        <v>3.8119641151837493</v>
      </c>
      <c r="K70" s="151">
        <f t="shared" si="38"/>
        <v>3.4781424163454582</v>
      </c>
      <c r="L70" s="151">
        <f t="shared" si="38"/>
        <v>4.1457858140220409</v>
      </c>
      <c r="M70" s="155">
        <f t="shared" si="44"/>
        <v>5.8868139699952691</v>
      </c>
    </row>
    <row r="71" spans="1:13" ht="14.45" customHeight="1" x14ac:dyDescent="0.15">
      <c r="A71" s="126"/>
      <c r="B71" s="86">
        <v>30</v>
      </c>
      <c r="C71" s="151">
        <f t="shared" si="42"/>
        <v>59.754281936087963</v>
      </c>
      <c r="D71" s="151">
        <f t="shared" si="35"/>
        <v>58.89595941152799</v>
      </c>
      <c r="E71" s="152">
        <f t="shared" si="35"/>
        <v>60.612604460647937</v>
      </c>
      <c r="F71" s="153">
        <f t="shared" si="43"/>
        <v>55.942317820904222</v>
      </c>
      <c r="G71" s="151">
        <f t="shared" si="36"/>
        <v>55.178739025833657</v>
      </c>
      <c r="H71" s="151">
        <f t="shared" si="36"/>
        <v>56.705896615974787</v>
      </c>
      <c r="I71" s="154">
        <f t="shared" si="37"/>
        <v>93.620600914824905</v>
      </c>
      <c r="J71" s="153">
        <f t="shared" si="37"/>
        <v>3.8119641151837493</v>
      </c>
      <c r="K71" s="151">
        <f t="shared" si="38"/>
        <v>3.4781424163454582</v>
      </c>
      <c r="L71" s="151">
        <f t="shared" si="38"/>
        <v>4.1457858140220409</v>
      </c>
      <c r="M71" s="155">
        <f t="shared" si="44"/>
        <v>6.3793990851751063</v>
      </c>
    </row>
    <row r="72" spans="1:13" ht="14.45" customHeight="1" x14ac:dyDescent="0.15">
      <c r="A72" s="126"/>
      <c r="B72" s="86">
        <v>35</v>
      </c>
      <c r="C72" s="151">
        <f t="shared" si="42"/>
        <v>54.754281936087956</v>
      </c>
      <c r="D72" s="151">
        <f t="shared" si="35"/>
        <v>53.895959411527983</v>
      </c>
      <c r="E72" s="152">
        <f t="shared" si="35"/>
        <v>55.61260446064793</v>
      </c>
      <c r="F72" s="153">
        <f t="shared" si="43"/>
        <v>50.942317820904215</v>
      </c>
      <c r="G72" s="151">
        <f t="shared" si="36"/>
        <v>50.17873902583365</v>
      </c>
      <c r="H72" s="151">
        <f t="shared" si="36"/>
        <v>51.70589661597478</v>
      </c>
      <c r="I72" s="154">
        <f t="shared" si="37"/>
        <v>93.038052951487401</v>
      </c>
      <c r="J72" s="153">
        <f t="shared" si="37"/>
        <v>3.8119641151837493</v>
      </c>
      <c r="K72" s="151">
        <f t="shared" si="38"/>
        <v>3.4781424163454582</v>
      </c>
      <c r="L72" s="151">
        <f t="shared" si="38"/>
        <v>4.1457858140220409</v>
      </c>
      <c r="M72" s="155">
        <f t="shared" si="44"/>
        <v>6.9619470485126111</v>
      </c>
    </row>
    <row r="73" spans="1:13" ht="14.45" customHeight="1" x14ac:dyDescent="0.15">
      <c r="A73" s="126"/>
      <c r="B73" s="86">
        <v>40</v>
      </c>
      <c r="C73" s="151">
        <f t="shared" si="42"/>
        <v>49.754281936087963</v>
      </c>
      <c r="D73" s="151">
        <f t="shared" si="35"/>
        <v>48.89595941152799</v>
      </c>
      <c r="E73" s="152">
        <f t="shared" si="35"/>
        <v>50.612604460647937</v>
      </c>
      <c r="F73" s="153">
        <f t="shared" si="43"/>
        <v>45.942317820904208</v>
      </c>
      <c r="G73" s="151">
        <f t="shared" si="36"/>
        <v>45.178739025833643</v>
      </c>
      <c r="H73" s="151">
        <f t="shared" si="36"/>
        <v>46.705896615974773</v>
      </c>
      <c r="I73" s="154">
        <f t="shared" si="37"/>
        <v>92.338419997538239</v>
      </c>
      <c r="J73" s="153">
        <f t="shared" si="37"/>
        <v>3.8119641151837493</v>
      </c>
      <c r="K73" s="151">
        <f t="shared" si="38"/>
        <v>3.4781424163454582</v>
      </c>
      <c r="L73" s="151">
        <f t="shared" si="38"/>
        <v>4.1457858140220409</v>
      </c>
      <c r="M73" s="155">
        <f t="shared" si="44"/>
        <v>7.66158000246174</v>
      </c>
    </row>
    <row r="74" spans="1:13" ht="14.45" customHeight="1" x14ac:dyDescent="0.15">
      <c r="A74" s="126"/>
      <c r="B74" s="86">
        <v>45</v>
      </c>
      <c r="C74" s="151">
        <f t="shared" si="42"/>
        <v>44.754281936087956</v>
      </c>
      <c r="D74" s="151">
        <f t="shared" si="35"/>
        <v>43.895959411527983</v>
      </c>
      <c r="E74" s="152">
        <f t="shared" si="35"/>
        <v>45.61260446064793</v>
      </c>
      <c r="F74" s="153">
        <f t="shared" si="43"/>
        <v>40.942317820904208</v>
      </c>
      <c r="G74" s="151">
        <f t="shared" si="36"/>
        <v>40.178739025833643</v>
      </c>
      <c r="H74" s="151">
        <f t="shared" si="36"/>
        <v>41.705896615974773</v>
      </c>
      <c r="I74" s="154">
        <f t="shared" si="37"/>
        <v>91.482459442366917</v>
      </c>
      <c r="J74" s="153">
        <f t="shared" si="37"/>
        <v>3.8119641151837493</v>
      </c>
      <c r="K74" s="151">
        <f t="shared" si="38"/>
        <v>3.4781424163454582</v>
      </c>
      <c r="L74" s="151">
        <f t="shared" si="38"/>
        <v>4.1457858140220409</v>
      </c>
      <c r="M74" s="155">
        <f t="shared" si="44"/>
        <v>8.5175405576330849</v>
      </c>
    </row>
    <row r="75" spans="1:13" ht="14.45" customHeight="1" x14ac:dyDescent="0.15">
      <c r="A75" s="126"/>
      <c r="B75" s="86">
        <v>50</v>
      </c>
      <c r="C75" s="151">
        <f t="shared" si="42"/>
        <v>39.937017478015818</v>
      </c>
      <c r="D75" s="151">
        <f t="shared" si="35"/>
        <v>39.113175391155096</v>
      </c>
      <c r="E75" s="152">
        <f t="shared" si="35"/>
        <v>40.76085956487654</v>
      </c>
      <c r="F75" s="153">
        <f t="shared" si="43"/>
        <v>36.116453863120419</v>
      </c>
      <c r="G75" s="151">
        <f t="shared" si="36"/>
        <v>35.385257944007492</v>
      </c>
      <c r="H75" s="151">
        <f t="shared" si="36"/>
        <v>36.847649782233347</v>
      </c>
      <c r="I75" s="154">
        <f t="shared" si="37"/>
        <v>90.433527949355479</v>
      </c>
      <c r="J75" s="153">
        <f t="shared" si="37"/>
        <v>3.8205636148953968</v>
      </c>
      <c r="K75" s="151">
        <f t="shared" si="38"/>
        <v>3.4863831815152224</v>
      </c>
      <c r="L75" s="151">
        <f t="shared" si="38"/>
        <v>4.1547440482755711</v>
      </c>
      <c r="M75" s="155">
        <f t="shared" si="44"/>
        <v>9.5664720506445118</v>
      </c>
    </row>
    <row r="76" spans="1:13" ht="14.45" customHeight="1" x14ac:dyDescent="0.15">
      <c r="A76" s="126"/>
      <c r="B76" s="86">
        <v>55</v>
      </c>
      <c r="C76" s="151">
        <f t="shared" si="42"/>
        <v>35.25079902795936</v>
      </c>
      <c r="D76" s="151">
        <f t="shared" si="35"/>
        <v>34.47954721908517</v>
      </c>
      <c r="E76" s="152">
        <f t="shared" si="35"/>
        <v>36.02205083683355</v>
      </c>
      <c r="F76" s="153">
        <f t="shared" si="43"/>
        <v>31.405386597364689</v>
      </c>
      <c r="G76" s="151">
        <f t="shared" si="36"/>
        <v>30.722250289813623</v>
      </c>
      <c r="H76" s="151">
        <f t="shared" si="36"/>
        <v>32.088522904915756</v>
      </c>
      <c r="I76" s="154">
        <f t="shared" si="37"/>
        <v>89.091275838755706</v>
      </c>
      <c r="J76" s="153">
        <f t="shared" si="37"/>
        <v>3.8454124305946675</v>
      </c>
      <c r="K76" s="151">
        <f t="shared" si="38"/>
        <v>3.5101591046623755</v>
      </c>
      <c r="L76" s="151">
        <f t="shared" si="38"/>
        <v>4.1806657565269596</v>
      </c>
      <c r="M76" s="155">
        <f t="shared" si="44"/>
        <v>10.908724161244283</v>
      </c>
    </row>
    <row r="77" spans="1:13" ht="14.45" customHeight="1" x14ac:dyDescent="0.15">
      <c r="A77" s="126"/>
      <c r="B77" s="86">
        <v>60</v>
      </c>
      <c r="C77" s="151">
        <f t="shared" si="42"/>
        <v>30.967910785007703</v>
      </c>
      <c r="D77" s="151">
        <f t="shared" si="35"/>
        <v>30.294831343006614</v>
      </c>
      <c r="E77" s="152">
        <f t="shared" si="35"/>
        <v>31.640990227008793</v>
      </c>
      <c r="F77" s="153">
        <f t="shared" si="43"/>
        <v>27.051151322503937</v>
      </c>
      <c r="G77" s="151">
        <f t="shared" si="36"/>
        <v>26.454335357524084</v>
      </c>
      <c r="H77" s="151">
        <f t="shared" si="36"/>
        <v>27.647967287483791</v>
      </c>
      <c r="I77" s="154">
        <f t="shared" si="37"/>
        <v>87.352199863608618</v>
      </c>
      <c r="J77" s="153">
        <f t="shared" si="37"/>
        <v>3.9167594625037618</v>
      </c>
      <c r="K77" s="151">
        <f t="shared" si="38"/>
        <v>3.5779652148281249</v>
      </c>
      <c r="L77" s="151">
        <f t="shared" si="38"/>
        <v>4.2555537101793988</v>
      </c>
      <c r="M77" s="155">
        <f t="shared" si="44"/>
        <v>12.647800136391368</v>
      </c>
    </row>
    <row r="78" spans="1:13" ht="14.45" customHeight="1" x14ac:dyDescent="0.15">
      <c r="A78" s="126"/>
      <c r="B78" s="86">
        <v>65</v>
      </c>
      <c r="C78" s="151">
        <f t="shared" si="42"/>
        <v>26.434335667995271</v>
      </c>
      <c r="D78" s="151">
        <f t="shared" si="35"/>
        <v>25.815361119801082</v>
      </c>
      <c r="E78" s="152">
        <f t="shared" si="35"/>
        <v>27.053310216189459</v>
      </c>
      <c r="F78" s="153">
        <f t="shared" si="43"/>
        <v>22.490547451047039</v>
      </c>
      <c r="G78" s="151">
        <f t="shared" si="36"/>
        <v>21.939101007155742</v>
      </c>
      <c r="H78" s="151">
        <f t="shared" si="36"/>
        <v>23.041993894938336</v>
      </c>
      <c r="I78" s="154">
        <f t="shared" si="37"/>
        <v>85.08081206775671</v>
      </c>
      <c r="J78" s="153">
        <f t="shared" si="37"/>
        <v>3.9437882169482292</v>
      </c>
      <c r="K78" s="151">
        <f t="shared" si="38"/>
        <v>3.6028467740751107</v>
      </c>
      <c r="L78" s="151">
        <f t="shared" si="38"/>
        <v>4.2847296598213482</v>
      </c>
      <c r="M78" s="155">
        <f t="shared" si="44"/>
        <v>14.919187932243272</v>
      </c>
    </row>
    <row r="79" spans="1:13" ht="14.45" customHeight="1" x14ac:dyDescent="0.15">
      <c r="A79" s="126"/>
      <c r="B79" s="86">
        <v>70</v>
      </c>
      <c r="C79" s="151">
        <f t="shared" si="42"/>
        <v>21.65267441167088</v>
      </c>
      <c r="D79" s="151">
        <f t="shared" si="35"/>
        <v>21.058334353280177</v>
      </c>
      <c r="E79" s="152">
        <f t="shared" si="35"/>
        <v>22.247014470061583</v>
      </c>
      <c r="F79" s="153">
        <f t="shared" si="43"/>
        <v>17.759553980818655</v>
      </c>
      <c r="G79" s="151">
        <f t="shared" si="36"/>
        <v>17.228427594498545</v>
      </c>
      <c r="H79" s="151">
        <f t="shared" si="36"/>
        <v>18.290680367138766</v>
      </c>
      <c r="I79" s="154">
        <f t="shared" si="37"/>
        <v>82.020140529366586</v>
      </c>
      <c r="J79" s="153">
        <f t="shared" si="37"/>
        <v>3.893120430852226</v>
      </c>
      <c r="K79" s="151">
        <f t="shared" si="38"/>
        <v>3.5531051760833692</v>
      </c>
      <c r="L79" s="151">
        <f t="shared" si="38"/>
        <v>4.2331356856210833</v>
      </c>
      <c r="M79" s="155">
        <f t="shared" si="44"/>
        <v>17.979859470633421</v>
      </c>
    </row>
    <row r="80" spans="1:13" ht="14.45" customHeight="1" x14ac:dyDescent="0.15">
      <c r="A80" s="126"/>
      <c r="B80" s="86">
        <v>75</v>
      </c>
      <c r="C80" s="151">
        <f t="shared" si="42"/>
        <v>17.400142614664755</v>
      </c>
      <c r="D80" s="151">
        <f t="shared" si="35"/>
        <v>16.899732981276834</v>
      </c>
      <c r="E80" s="152">
        <f t="shared" si="35"/>
        <v>17.900552248052676</v>
      </c>
      <c r="F80" s="153">
        <f t="shared" si="43"/>
        <v>13.506999047528989</v>
      </c>
      <c r="G80" s="151">
        <f t="shared" si="36"/>
        <v>13.041139951287764</v>
      </c>
      <c r="H80" s="151">
        <f t="shared" si="36"/>
        <v>13.972858143770214</v>
      </c>
      <c r="I80" s="154">
        <f t="shared" si="37"/>
        <v>77.625795067595348</v>
      </c>
      <c r="J80" s="153">
        <f t="shared" si="37"/>
        <v>3.8931435671357661</v>
      </c>
      <c r="K80" s="151">
        <f t="shared" si="38"/>
        <v>3.5531269349765897</v>
      </c>
      <c r="L80" s="151">
        <f t="shared" si="38"/>
        <v>4.2331601992949421</v>
      </c>
      <c r="M80" s="155">
        <f t="shared" si="44"/>
        <v>22.374204932404655</v>
      </c>
    </row>
    <row r="81" spans="1:13" ht="14.45" customHeight="1" x14ac:dyDescent="0.15">
      <c r="A81" s="126"/>
      <c r="B81" s="86">
        <v>80</v>
      </c>
      <c r="C81" s="151">
        <f>AB41</f>
        <v>13.090357815645435</v>
      </c>
      <c r="D81" s="151">
        <f t="shared" si="35"/>
        <v>12.673593222916539</v>
      </c>
      <c r="E81" s="152">
        <f t="shared" si="35"/>
        <v>13.507122408374331</v>
      </c>
      <c r="F81" s="153">
        <f>AC41</f>
        <v>9.3830453353147565</v>
      </c>
      <c r="G81" s="151">
        <f t="shared" si="36"/>
        <v>8.9692784053321262</v>
      </c>
      <c r="H81" s="151">
        <f t="shared" si="36"/>
        <v>9.7968122652973868</v>
      </c>
      <c r="I81" s="154">
        <f t="shared" si="37"/>
        <v>71.679059254593142</v>
      </c>
      <c r="J81" s="153">
        <f t="shared" si="37"/>
        <v>3.7073124803306805</v>
      </c>
      <c r="K81" s="151">
        <f t="shared" si="38"/>
        <v>3.3756413792984903</v>
      </c>
      <c r="L81" s="151">
        <f t="shared" si="38"/>
        <v>4.0389835813628707</v>
      </c>
      <c r="M81" s="155">
        <f>AF41</f>
        <v>28.320940745406869</v>
      </c>
    </row>
    <row r="82" spans="1:13" ht="14.45" customHeight="1" thickBot="1" x14ac:dyDescent="0.2">
      <c r="A82" s="127"/>
      <c r="B82" s="128">
        <v>85</v>
      </c>
      <c r="C82" s="167">
        <f>AB42</f>
        <v>9.8249860121441674</v>
      </c>
      <c r="D82" s="167">
        <f t="shared" si="35"/>
        <v>8.6055611498534912</v>
      </c>
      <c r="E82" s="168">
        <f t="shared" si="35"/>
        <v>11.044410874434844</v>
      </c>
      <c r="F82" s="169">
        <f>AC42</f>
        <v>6.2033670806603682</v>
      </c>
      <c r="G82" s="167">
        <f t="shared" si="36"/>
        <v>5.3680312905973802</v>
      </c>
      <c r="H82" s="167">
        <f t="shared" si="36"/>
        <v>7.0387028707233563</v>
      </c>
      <c r="I82" s="170">
        <f t="shared" si="37"/>
        <v>63.138686131386855</v>
      </c>
      <c r="J82" s="169">
        <f t="shared" si="37"/>
        <v>3.6216189314837988</v>
      </c>
      <c r="K82" s="167">
        <f t="shared" si="38"/>
        <v>3.0675050927218592</v>
      </c>
      <c r="L82" s="167">
        <f t="shared" si="38"/>
        <v>4.1757327702457383</v>
      </c>
      <c r="M82" s="171">
        <f>AF42</f>
        <v>36.861313868613138</v>
      </c>
    </row>
    <row r="83" spans="1:13" ht="14.45" customHeight="1" thickTop="1" x14ac:dyDescent="0.15"/>
    <row r="84" spans="1:13" ht="14.45" customHeight="1" x14ac:dyDescent="0.15"/>
  </sheetData>
  <protectedRanges>
    <protectedRange sqref="C7:F42" name="範囲1"/>
  </protectedRanges>
  <mergeCells count="30">
    <mergeCell ref="A45:A46"/>
    <mergeCell ref="B45:B46"/>
    <mergeCell ref="C45:E45"/>
    <mergeCell ref="F45:I45"/>
    <mergeCell ref="J45:M45"/>
    <mergeCell ref="D46:E46"/>
    <mergeCell ref="G46:H46"/>
    <mergeCell ref="K46:L46"/>
    <mergeCell ref="AL5:AM5"/>
    <mergeCell ref="AN5:AO5"/>
    <mergeCell ref="AP5:AQ5"/>
    <mergeCell ref="AR5:AS5"/>
    <mergeCell ref="AT5:AU5"/>
    <mergeCell ref="J44:M44"/>
    <mergeCell ref="X4:AA4"/>
    <mergeCell ref="AB4:AF4"/>
    <mergeCell ref="AH4:AO4"/>
    <mergeCell ref="AP4:AU4"/>
    <mergeCell ref="V5:W5"/>
    <mergeCell ref="X5:Y5"/>
    <mergeCell ref="Z5:AA5"/>
    <mergeCell ref="AC5:AD5"/>
    <mergeCell ref="AE5:AF5"/>
    <mergeCell ref="AJ5:AK5"/>
    <mergeCell ref="A1:M1"/>
    <mergeCell ref="B4:F4"/>
    <mergeCell ref="G4:L4"/>
    <mergeCell ref="O4:P4"/>
    <mergeCell ref="Q4:S4"/>
    <mergeCell ref="T4:W4"/>
  </mergeCells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4"/>
  <sheetViews>
    <sheetView workbookViewId="0">
      <selection activeCell="A2" sqref="A2"/>
    </sheetView>
  </sheetViews>
  <sheetFormatPr defaultRowHeight="13.5" x14ac:dyDescent="0.15"/>
  <cols>
    <col min="1" max="1" width="4.625" style="25" customWidth="1"/>
    <col min="2" max="2" width="7.625" style="25" customWidth="1"/>
    <col min="3" max="14" width="9.625" style="25" customWidth="1"/>
    <col min="15" max="16" width="8.625" style="25" customWidth="1"/>
    <col min="17" max="22" width="9.625" style="25" customWidth="1"/>
    <col min="23" max="23" width="10.625" style="25" customWidth="1"/>
    <col min="24" max="24" width="9.625" style="25" customWidth="1"/>
    <col min="25" max="25" width="10.625" style="25" customWidth="1"/>
    <col min="26" max="26" width="9.625" style="25" customWidth="1"/>
    <col min="27" max="32" width="10.625" style="25" customWidth="1"/>
    <col min="33" max="33" width="6.625" style="25" customWidth="1"/>
    <col min="34" max="41" width="10.625" style="25" customWidth="1"/>
    <col min="42" max="47" width="9.625" style="25" customWidth="1"/>
    <col min="48" max="16384" width="9" style="25"/>
  </cols>
  <sheetData>
    <row r="1" spans="1:47" ht="30" customHeight="1" x14ac:dyDescent="0.15">
      <c r="A1" s="192" t="s">
        <v>104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47" ht="15" customHeight="1" x14ac:dyDescent="0.15">
      <c r="A2" s="25" t="s">
        <v>348</v>
      </c>
      <c r="M2" s="25" t="s">
        <v>110</v>
      </c>
    </row>
    <row r="3" spans="1:47" ht="15" customHeight="1" thickBot="1" x14ac:dyDescent="0.2">
      <c r="A3" s="25" t="s">
        <v>33</v>
      </c>
      <c r="G3" s="25" t="s">
        <v>24</v>
      </c>
      <c r="O3" s="25" t="s">
        <v>100</v>
      </c>
      <c r="T3" s="25" t="s">
        <v>25</v>
      </c>
      <c r="X3" s="25" t="s">
        <v>101</v>
      </c>
      <c r="AB3" s="25" t="s">
        <v>102</v>
      </c>
      <c r="AH3" s="25" t="s">
        <v>103</v>
      </c>
    </row>
    <row r="4" spans="1:47" ht="14.45" customHeight="1" thickTop="1" x14ac:dyDescent="0.15">
      <c r="A4" s="26"/>
      <c r="B4" s="201" t="s">
        <v>34</v>
      </c>
      <c r="C4" s="210"/>
      <c r="D4" s="210"/>
      <c r="E4" s="210"/>
      <c r="F4" s="211"/>
      <c r="G4" s="200" t="s">
        <v>35</v>
      </c>
      <c r="H4" s="201"/>
      <c r="I4" s="201"/>
      <c r="J4" s="201"/>
      <c r="K4" s="201"/>
      <c r="L4" s="212"/>
      <c r="M4" s="27"/>
      <c r="N4" s="27"/>
      <c r="O4" s="207" t="s">
        <v>16</v>
      </c>
      <c r="P4" s="175"/>
      <c r="Q4" s="174" t="s">
        <v>18</v>
      </c>
      <c r="R4" s="175"/>
      <c r="S4" s="176"/>
      <c r="T4" s="207" t="s">
        <v>19</v>
      </c>
      <c r="U4" s="208"/>
      <c r="V4" s="208"/>
      <c r="W4" s="209"/>
      <c r="X4" s="207" t="s">
        <v>95</v>
      </c>
      <c r="Y4" s="175"/>
      <c r="Z4" s="175"/>
      <c r="AA4" s="176"/>
      <c r="AB4" s="200" t="s">
        <v>22</v>
      </c>
      <c r="AC4" s="202"/>
      <c r="AD4" s="202"/>
      <c r="AE4" s="202"/>
      <c r="AF4" s="203"/>
      <c r="AH4" s="200" t="s">
        <v>27</v>
      </c>
      <c r="AI4" s="201"/>
      <c r="AJ4" s="201"/>
      <c r="AK4" s="201"/>
      <c r="AL4" s="201"/>
      <c r="AM4" s="201"/>
      <c r="AN4" s="202"/>
      <c r="AO4" s="203"/>
      <c r="AP4" s="200" t="s">
        <v>28</v>
      </c>
      <c r="AQ4" s="201"/>
      <c r="AR4" s="202"/>
      <c r="AS4" s="202"/>
      <c r="AT4" s="202"/>
      <c r="AU4" s="203"/>
    </row>
    <row r="5" spans="1:47" ht="39.950000000000003" customHeight="1" x14ac:dyDescent="0.15">
      <c r="A5" s="28" t="s">
        <v>11</v>
      </c>
      <c r="B5" s="29" t="s">
        <v>15</v>
      </c>
      <c r="C5" s="30" t="s">
        <v>9</v>
      </c>
      <c r="D5" s="30" t="s">
        <v>0</v>
      </c>
      <c r="E5" s="31" t="s">
        <v>92</v>
      </c>
      <c r="F5" s="32" t="s">
        <v>93</v>
      </c>
      <c r="G5" s="33" t="s">
        <v>15</v>
      </c>
      <c r="H5" s="34" t="s">
        <v>9</v>
      </c>
      <c r="I5" s="34" t="s">
        <v>0</v>
      </c>
      <c r="J5" s="34" t="s">
        <v>7</v>
      </c>
      <c r="K5" s="34" t="s">
        <v>3</v>
      </c>
      <c r="L5" s="35" t="s">
        <v>4</v>
      </c>
      <c r="M5" s="36"/>
      <c r="N5" s="36"/>
      <c r="O5" s="28" t="s">
        <v>20</v>
      </c>
      <c r="P5" s="37" t="s">
        <v>21</v>
      </c>
      <c r="Q5" s="38" t="s">
        <v>17</v>
      </c>
      <c r="R5" s="37" t="s">
        <v>26</v>
      </c>
      <c r="S5" s="39" t="s">
        <v>94</v>
      </c>
      <c r="T5" s="28" t="s">
        <v>2</v>
      </c>
      <c r="U5" s="37" t="s">
        <v>3</v>
      </c>
      <c r="V5" s="177" t="s">
        <v>4</v>
      </c>
      <c r="W5" s="188"/>
      <c r="X5" s="185" t="s">
        <v>107</v>
      </c>
      <c r="Y5" s="177"/>
      <c r="Z5" s="177" t="s">
        <v>108</v>
      </c>
      <c r="AA5" s="188"/>
      <c r="AB5" s="172" t="s">
        <v>5</v>
      </c>
      <c r="AC5" s="189" t="s">
        <v>98</v>
      </c>
      <c r="AD5" s="190"/>
      <c r="AE5" s="189" t="s">
        <v>99</v>
      </c>
      <c r="AF5" s="191"/>
      <c r="AH5" s="40" t="s">
        <v>2</v>
      </c>
      <c r="AI5" s="173" t="s">
        <v>94</v>
      </c>
      <c r="AJ5" s="186" t="s">
        <v>5</v>
      </c>
      <c r="AK5" s="187"/>
      <c r="AL5" s="186" t="s">
        <v>98</v>
      </c>
      <c r="AM5" s="186"/>
      <c r="AN5" s="177" t="s">
        <v>99</v>
      </c>
      <c r="AO5" s="188"/>
      <c r="AP5" s="185" t="s">
        <v>5</v>
      </c>
      <c r="AQ5" s="199"/>
      <c r="AR5" s="177" t="s">
        <v>98</v>
      </c>
      <c r="AS5" s="199"/>
      <c r="AT5" s="177" t="s">
        <v>99</v>
      </c>
      <c r="AU5" s="178"/>
    </row>
    <row r="6" spans="1:47" ht="14.45" customHeight="1" x14ac:dyDescent="0.15">
      <c r="A6" s="41"/>
      <c r="B6" s="42" t="s">
        <v>8</v>
      </c>
      <c r="C6" s="173" t="s">
        <v>10</v>
      </c>
      <c r="D6" s="173" t="s">
        <v>10</v>
      </c>
      <c r="E6" s="173" t="s">
        <v>10</v>
      </c>
      <c r="F6" s="43" t="s">
        <v>10</v>
      </c>
      <c r="G6" s="44" t="s">
        <v>8</v>
      </c>
      <c r="H6" s="45" t="s">
        <v>10</v>
      </c>
      <c r="I6" s="45" t="s">
        <v>10</v>
      </c>
      <c r="J6" s="46" t="s">
        <v>111</v>
      </c>
      <c r="K6" s="46" t="s">
        <v>105</v>
      </c>
      <c r="L6" s="47" t="s">
        <v>106</v>
      </c>
      <c r="M6" s="36"/>
      <c r="N6" s="36"/>
      <c r="O6" s="48" t="s">
        <v>112</v>
      </c>
      <c r="P6" s="49" t="s">
        <v>113</v>
      </c>
      <c r="Q6" s="50"/>
      <c r="R6" s="49" t="s">
        <v>114</v>
      </c>
      <c r="S6" s="51" t="s">
        <v>41</v>
      </c>
      <c r="T6" s="52" t="s">
        <v>42</v>
      </c>
      <c r="U6" s="46" t="s">
        <v>115</v>
      </c>
      <c r="V6" s="46" t="s">
        <v>116</v>
      </c>
      <c r="W6" s="53" t="s">
        <v>45</v>
      </c>
      <c r="X6" s="52" t="s">
        <v>117</v>
      </c>
      <c r="Y6" s="54" t="s">
        <v>45</v>
      </c>
      <c r="Z6" s="55" t="s">
        <v>118</v>
      </c>
      <c r="AA6" s="53" t="s">
        <v>45</v>
      </c>
      <c r="AB6" s="56" t="s">
        <v>119</v>
      </c>
      <c r="AC6" s="57" t="s">
        <v>54</v>
      </c>
      <c r="AD6" s="57" t="s">
        <v>58</v>
      </c>
      <c r="AE6" s="58" t="s">
        <v>55</v>
      </c>
      <c r="AF6" s="59" t="s">
        <v>57</v>
      </c>
      <c r="AH6" s="60" t="s">
        <v>121</v>
      </c>
      <c r="AI6" s="61" t="s">
        <v>49</v>
      </c>
      <c r="AJ6" s="62"/>
      <c r="AK6" s="63" t="s">
        <v>50</v>
      </c>
      <c r="AL6" s="62"/>
      <c r="AM6" s="63" t="s">
        <v>52</v>
      </c>
      <c r="AN6" s="62"/>
      <c r="AO6" s="64" t="s">
        <v>122</v>
      </c>
      <c r="AP6" s="65" t="s">
        <v>29</v>
      </c>
      <c r="AQ6" s="66" t="s">
        <v>30</v>
      </c>
      <c r="AR6" s="66" t="s">
        <v>29</v>
      </c>
      <c r="AS6" s="66" t="s">
        <v>30</v>
      </c>
      <c r="AT6" s="66" t="s">
        <v>29</v>
      </c>
      <c r="AU6" s="67" t="s">
        <v>30</v>
      </c>
    </row>
    <row r="7" spans="1:47" ht="14.45" customHeight="1" x14ac:dyDescent="0.15">
      <c r="A7" s="68" t="s">
        <v>1</v>
      </c>
      <c r="B7" s="69" t="s">
        <v>230</v>
      </c>
      <c r="C7" s="9">
        <v>454</v>
      </c>
      <c r="D7" s="9">
        <v>0</v>
      </c>
      <c r="E7" s="9">
        <v>139</v>
      </c>
      <c r="F7" s="12">
        <v>0</v>
      </c>
      <c r="G7" s="21" t="s">
        <v>59</v>
      </c>
      <c r="H7" s="1">
        <v>2528080</v>
      </c>
      <c r="I7" s="1">
        <v>1473</v>
      </c>
      <c r="J7" s="17">
        <v>0</v>
      </c>
      <c r="K7" s="1">
        <v>100000</v>
      </c>
      <c r="L7" s="2">
        <v>8097832</v>
      </c>
      <c r="M7" s="70"/>
      <c r="N7" s="70"/>
      <c r="O7" s="71">
        <f>IF(K7&lt;0.5,0.5,((L7-L8)-5*K8)/5/(K7-K8))</f>
        <v>0.17555555555555555</v>
      </c>
      <c r="P7" s="72">
        <f>IF(H7&lt;0.5,1,(I7/H7)/((K7-K8)/(L7-L8)))</f>
        <v>1.0765900384657308</v>
      </c>
      <c r="Q7" s="73">
        <f>IF(C7&lt;0.5,0,D7/C7)</f>
        <v>0</v>
      </c>
      <c r="R7" s="74">
        <f>IF(P7=0,Q7,Q7/P7)</f>
        <v>0</v>
      </c>
      <c r="S7" s="75">
        <f>IF(E7&lt;0.5,0,F7/E7)</f>
        <v>0</v>
      </c>
      <c r="T7" s="76">
        <f>5*R7/(1+5*(1-O7)*R7)</f>
        <v>0</v>
      </c>
      <c r="U7" s="77">
        <v>100000</v>
      </c>
      <c r="V7" s="77">
        <f>5*U7*((1-T7)+O7*T7)</f>
        <v>500000</v>
      </c>
      <c r="W7" s="78">
        <f>SUM(V7:V$24)</f>
        <v>7917275.4042753642</v>
      </c>
      <c r="X7" s="79">
        <f t="shared" ref="X7:X42" si="0">V7*(1-S7)</f>
        <v>500000</v>
      </c>
      <c r="Y7" s="77">
        <f>SUM(X7:X$24)</f>
        <v>7806230.6118622692</v>
      </c>
      <c r="Z7" s="77">
        <f t="shared" ref="Z7:Z42" si="1">V7*S7</f>
        <v>0</v>
      </c>
      <c r="AA7" s="78">
        <f>SUM(Z7:Z$24)</f>
        <v>111044.79241309788</v>
      </c>
      <c r="AB7" s="71">
        <f t="shared" ref="AB7:AB42" si="2">W7/U7</f>
        <v>79.172754042753638</v>
      </c>
      <c r="AC7" s="72">
        <f t="shared" ref="AC7:AC42" si="3">Y7/U7</f>
        <v>78.062306118622686</v>
      </c>
      <c r="AD7" s="80">
        <f>AC7/AB7*100</f>
        <v>98.597436785473818</v>
      </c>
      <c r="AE7" s="72">
        <f t="shared" ref="AE7:AE42" si="4">AA7/U7</f>
        <v>1.1104479241309788</v>
      </c>
      <c r="AF7" s="81">
        <f>AE7/AB7*100</f>
        <v>1.4025632145262144</v>
      </c>
      <c r="AH7" s="82">
        <f>IF(D7=0,0,T7*T7*(1-T7)/D7)</f>
        <v>0</v>
      </c>
      <c r="AI7" s="83">
        <f>IF(E7&lt;0.5,0,S7*(1-S7)/E7)</f>
        <v>0</v>
      </c>
      <c r="AJ7" s="83">
        <f>U7*U7*((1-O7)*5+AB8)^2*AH7</f>
        <v>0</v>
      </c>
      <c r="AK7" s="83">
        <f>SUM(AJ7:AJ$24)/U7/U7</f>
        <v>1.2877922290323411</v>
      </c>
      <c r="AL7" s="83">
        <f>U7*U7*((1-O7)*5*(1-S7)+AC8)^2*AH7+V7*V7*AI7</f>
        <v>0</v>
      </c>
      <c r="AM7" s="83">
        <f>SUM(AL7:AL$24)/U7/U7</f>
        <v>1.2000143473720608</v>
      </c>
      <c r="AN7" s="83">
        <f>U7*U7*((1-O7)*5*S7+AE8)^2*AH7+V7*V7*AI7</f>
        <v>0</v>
      </c>
      <c r="AO7" s="84">
        <f>SUM(AN7:AN$24)/U7/U7</f>
        <v>1.4811786050438203E-2</v>
      </c>
      <c r="AP7" s="71">
        <f t="shared" ref="AP7:AP42" si="5">AB7-1.96*SQRT(AK7)</f>
        <v>76.948527744228542</v>
      </c>
      <c r="AQ7" s="72">
        <f t="shared" ref="AQ7:AQ42" si="6">AB7+1.96*SQRT(AK7)</f>
        <v>81.396980341278734</v>
      </c>
      <c r="AR7" s="72">
        <f t="shared" ref="AR7:AR42" si="7">AC7-1.96*SQRT(AM7)</f>
        <v>75.915220857887917</v>
      </c>
      <c r="AS7" s="72">
        <f t="shared" ref="AS7:AS42" si="8">AC7+1.96*SQRT(AM7)</f>
        <v>80.209391379357456</v>
      </c>
      <c r="AT7" s="72">
        <f t="shared" ref="AT7:AT42" si="9">AE7-1.96*SQRT(AO7)</f>
        <v>0.87190870871480586</v>
      </c>
      <c r="AU7" s="85">
        <f t="shared" ref="AU7:AU42" si="10">AE7+1.96*SQRT(AO7)</f>
        <v>1.3489871395471518</v>
      </c>
    </row>
    <row r="8" spans="1:47" ht="14.45" customHeight="1" x14ac:dyDescent="0.15">
      <c r="A8" s="68"/>
      <c r="B8" s="86" t="s">
        <v>231</v>
      </c>
      <c r="C8" s="11">
        <v>541</v>
      </c>
      <c r="D8" s="11">
        <v>0</v>
      </c>
      <c r="E8" s="11">
        <v>183</v>
      </c>
      <c r="F8" s="12">
        <v>0</v>
      </c>
      <c r="G8" s="22" t="s">
        <v>61</v>
      </c>
      <c r="H8" s="3">
        <v>2698523</v>
      </c>
      <c r="I8" s="3">
        <v>253</v>
      </c>
      <c r="J8" s="18">
        <v>5</v>
      </c>
      <c r="K8" s="3">
        <v>99730</v>
      </c>
      <c r="L8" s="4">
        <v>7598945</v>
      </c>
      <c r="M8" s="70"/>
      <c r="N8" s="70"/>
      <c r="O8" s="87">
        <f t="shared" ref="O8:O22" si="11">IF(K8&lt;0.5,0.5,((L8-L9)-5*K9)/5/(K8-K9))</f>
        <v>0.46829268292682924</v>
      </c>
      <c r="P8" s="88">
        <f t="shared" ref="P8:P23" si="12">IF(H8&lt;0.5,1,(I8/H8)/((K8-K9)/(L8-L9)))</f>
        <v>1.1400172450253567</v>
      </c>
      <c r="Q8" s="89">
        <f t="shared" ref="Q8:Q42" si="13">IF(C8&lt;0.5,0,D8/C8)</f>
        <v>0</v>
      </c>
      <c r="R8" s="90">
        <f t="shared" ref="R8:R42" si="14">IF(P8=0,Q8,Q8/P8)</f>
        <v>0</v>
      </c>
      <c r="S8" s="91">
        <f t="shared" ref="S8:S42" si="15">IF(E8&lt;0.5,0,F8/E8)</f>
        <v>0</v>
      </c>
      <c r="T8" s="92">
        <f>5*R8/(1+5*(1-O8)*R8)</f>
        <v>0</v>
      </c>
      <c r="U8" s="93">
        <f>U7*(1-T7)</f>
        <v>100000</v>
      </c>
      <c r="V8" s="93">
        <f>5*U8*((1-T8)+O8*T8)</f>
        <v>500000</v>
      </c>
      <c r="W8" s="94">
        <f>SUM(V8:V$24)</f>
        <v>7417275.4042753642</v>
      </c>
      <c r="X8" s="95">
        <f t="shared" si="0"/>
        <v>500000</v>
      </c>
      <c r="Y8" s="93">
        <f>SUM(X8:X$24)</f>
        <v>7306230.6118622692</v>
      </c>
      <c r="Z8" s="93">
        <f t="shared" si="1"/>
        <v>0</v>
      </c>
      <c r="AA8" s="94">
        <f>SUM(Z8:Z$24)</f>
        <v>111044.79241309788</v>
      </c>
      <c r="AB8" s="87">
        <f t="shared" si="2"/>
        <v>74.172754042753638</v>
      </c>
      <c r="AC8" s="88">
        <f t="shared" si="3"/>
        <v>73.062306118622686</v>
      </c>
      <c r="AD8" s="96">
        <f t="shared" ref="AD8:AD42" si="16">AC8/AB8*100</f>
        <v>98.50288972216012</v>
      </c>
      <c r="AE8" s="88">
        <f t="shared" si="4"/>
        <v>1.1104479241309788</v>
      </c>
      <c r="AF8" s="97">
        <f t="shared" ref="AF8:AF42" si="17">AE8/AB8*100</f>
        <v>1.4971102778399055</v>
      </c>
      <c r="AH8" s="98">
        <f>IF(D8=0,0,T8*T8*(1-T8)/D8)</f>
        <v>0</v>
      </c>
      <c r="AI8" s="99">
        <f t="shared" ref="AI8:AI42" si="18">IF(E8&lt;0.5,0,S8*(1-S8)/E8)</f>
        <v>0</v>
      </c>
      <c r="AJ8" s="99">
        <f>U8*U8*((1-O8)*5+AB9)^2*AH8</f>
        <v>0</v>
      </c>
      <c r="AK8" s="99">
        <f>SUM(AJ8:AJ$24)/U8/U8</f>
        <v>1.2877922290323411</v>
      </c>
      <c r="AL8" s="99">
        <f>U8*U8*((1-O8)*5*(1-S8)+AC9)^2*AH8+V8*V8*AI8</f>
        <v>0</v>
      </c>
      <c r="AM8" s="99">
        <f>SUM(AL8:AL$24)/U8/U8</f>
        <v>1.2000143473720608</v>
      </c>
      <c r="AN8" s="99">
        <f>U8*U8*((1-O8)*5*S8+AE9)^2*AH8+V8*V8*AI8</f>
        <v>0</v>
      </c>
      <c r="AO8" s="100">
        <f>SUM(AN8:AN$24)/U8/U8</f>
        <v>1.4811786050438203E-2</v>
      </c>
      <c r="AP8" s="87">
        <f t="shared" si="5"/>
        <v>71.948527744228542</v>
      </c>
      <c r="AQ8" s="88">
        <f t="shared" si="6"/>
        <v>76.396980341278734</v>
      </c>
      <c r="AR8" s="88">
        <f t="shared" si="7"/>
        <v>70.915220857887917</v>
      </c>
      <c r="AS8" s="88">
        <f t="shared" si="8"/>
        <v>75.209391379357456</v>
      </c>
      <c r="AT8" s="88">
        <f t="shared" si="9"/>
        <v>0.87190870871480586</v>
      </c>
      <c r="AU8" s="101">
        <f t="shared" si="10"/>
        <v>1.3489871395471518</v>
      </c>
    </row>
    <row r="9" spans="1:47" ht="14.45" customHeight="1" x14ac:dyDescent="0.15">
      <c r="A9" s="68"/>
      <c r="B9" s="86" t="s">
        <v>124</v>
      </c>
      <c r="C9" s="11">
        <v>629</v>
      </c>
      <c r="D9" s="11">
        <v>1</v>
      </c>
      <c r="E9" s="11">
        <v>206</v>
      </c>
      <c r="F9" s="12">
        <v>0</v>
      </c>
      <c r="G9" s="22" t="s">
        <v>63</v>
      </c>
      <c r="H9" s="3">
        <v>2855328</v>
      </c>
      <c r="I9" s="3">
        <v>267</v>
      </c>
      <c r="J9" s="18">
        <v>10</v>
      </c>
      <c r="K9" s="3">
        <v>99689</v>
      </c>
      <c r="L9" s="4">
        <v>7100404</v>
      </c>
      <c r="M9" s="70"/>
      <c r="N9" s="70"/>
      <c r="O9" s="87">
        <f t="shared" si="11"/>
        <v>0.57777777777777772</v>
      </c>
      <c r="P9" s="88">
        <f t="shared" si="12"/>
        <v>1.0355646239824872</v>
      </c>
      <c r="Q9" s="89">
        <f t="shared" si="13"/>
        <v>1.589825119236884E-3</v>
      </c>
      <c r="R9" s="90">
        <f t="shared" si="14"/>
        <v>1.5352254049803948E-3</v>
      </c>
      <c r="S9" s="91">
        <f t="shared" si="15"/>
        <v>0</v>
      </c>
      <c r="T9" s="92">
        <f t="shared" ref="T9:T22" si="19">5*R9/(1+5*(1-O9)*R9)</f>
        <v>7.6513288278387756E-3</v>
      </c>
      <c r="U9" s="93">
        <f t="shared" ref="U9:U23" si="20">U8*(1-T8)</f>
        <v>100000</v>
      </c>
      <c r="V9" s="93">
        <f t="shared" ref="V9:V22" si="21">5*U9*((1-T9)+O9*T9)</f>
        <v>498384.71946967841</v>
      </c>
      <c r="W9" s="94">
        <f>SUM(V9:V$24)</f>
        <v>6917275.4042753652</v>
      </c>
      <c r="X9" s="95">
        <f t="shared" si="0"/>
        <v>498384.71946967841</v>
      </c>
      <c r="Y9" s="93">
        <f>SUM(X9:X$24)</f>
        <v>6806230.6118622683</v>
      </c>
      <c r="Z9" s="93">
        <f t="shared" si="1"/>
        <v>0</v>
      </c>
      <c r="AA9" s="94">
        <f>SUM(Z9:Z$24)</f>
        <v>111044.79241309788</v>
      </c>
      <c r="AB9" s="87">
        <f t="shared" si="2"/>
        <v>69.172754042753652</v>
      </c>
      <c r="AC9" s="88">
        <f t="shared" si="3"/>
        <v>68.062306118622686</v>
      </c>
      <c r="AD9" s="96">
        <f t="shared" si="16"/>
        <v>98.39467440685587</v>
      </c>
      <c r="AE9" s="88">
        <f t="shared" si="4"/>
        <v>1.1104479241309788</v>
      </c>
      <c r="AF9" s="97">
        <f t="shared" si="17"/>
        <v>1.6053255931441495</v>
      </c>
      <c r="AH9" s="98">
        <f>IF(D9=0,0,T9*T9*(1-T9)/D9)</f>
        <v>5.8094902367208031E-5</v>
      </c>
      <c r="AI9" s="99">
        <f t="shared" si="18"/>
        <v>0</v>
      </c>
      <c r="AJ9" s="99">
        <f t="shared" ref="AJ9:AJ23" si="22">U9*U9*((1-O9)*5+AB10)^2*AH9</f>
        <v>2591940880.3350344</v>
      </c>
      <c r="AK9" s="99">
        <f>SUM(AJ9:AJ$24)/U9/U9</f>
        <v>1.2877922290323411</v>
      </c>
      <c r="AL9" s="99">
        <f t="shared" ref="AL9:AL23" si="23">U9*U9*((1-O9)*5*(1-S9)+AC10)^2*AH9+V9*V9*AI9</f>
        <v>2505823207.0387459</v>
      </c>
      <c r="AM9" s="99">
        <f>SUM(AL9:AL$24)/U9/U9</f>
        <v>1.2000143473720608</v>
      </c>
      <c r="AN9" s="99">
        <f t="shared" ref="AN9:AN23" si="24">U9*U9*((1-O9)*5*S9+AE10)^2*AH9+V9*V9*AI9</f>
        <v>727454.49935441732</v>
      </c>
      <c r="AO9" s="100">
        <f>SUM(AN9:AN$24)/U9/U9</f>
        <v>1.4811786050438203E-2</v>
      </c>
      <c r="AP9" s="87">
        <f t="shared" si="5"/>
        <v>66.948527744228556</v>
      </c>
      <c r="AQ9" s="88">
        <f t="shared" si="6"/>
        <v>71.396980341278748</v>
      </c>
      <c r="AR9" s="88">
        <f t="shared" si="7"/>
        <v>65.915220857887917</v>
      </c>
      <c r="AS9" s="88">
        <f t="shared" si="8"/>
        <v>70.209391379357456</v>
      </c>
      <c r="AT9" s="88">
        <f t="shared" si="9"/>
        <v>0.87190870871480586</v>
      </c>
      <c r="AU9" s="101">
        <f t="shared" si="10"/>
        <v>1.3489871395471518</v>
      </c>
    </row>
    <row r="10" spans="1:47" ht="14.45" customHeight="1" x14ac:dyDescent="0.15">
      <c r="A10" s="68"/>
      <c r="B10" s="86" t="s">
        <v>125</v>
      </c>
      <c r="C10" s="11">
        <v>610</v>
      </c>
      <c r="D10" s="11">
        <v>1</v>
      </c>
      <c r="E10" s="11">
        <v>196</v>
      </c>
      <c r="F10" s="12">
        <v>0</v>
      </c>
      <c r="G10" s="22" t="s">
        <v>65</v>
      </c>
      <c r="H10" s="3">
        <v>3073597</v>
      </c>
      <c r="I10" s="3">
        <v>836</v>
      </c>
      <c r="J10" s="18">
        <v>15</v>
      </c>
      <c r="K10" s="3">
        <v>99644</v>
      </c>
      <c r="L10" s="4">
        <v>6602054</v>
      </c>
      <c r="M10" s="70"/>
      <c r="N10" s="70"/>
      <c r="O10" s="87">
        <f t="shared" si="11"/>
        <v>0.58484848484848484</v>
      </c>
      <c r="P10" s="88">
        <f t="shared" si="12"/>
        <v>1.0260479822175776</v>
      </c>
      <c r="Q10" s="89">
        <f t="shared" si="13"/>
        <v>1.639344262295082E-3</v>
      </c>
      <c r="R10" s="90">
        <f t="shared" si="14"/>
        <v>1.5977267054821344E-3</v>
      </c>
      <c r="S10" s="91">
        <f t="shared" si="15"/>
        <v>0</v>
      </c>
      <c r="T10" s="92">
        <f t="shared" si="19"/>
        <v>7.962226855289356E-3</v>
      </c>
      <c r="U10" s="93">
        <f t="shared" si="20"/>
        <v>99234.867117216112</v>
      </c>
      <c r="V10" s="93">
        <f t="shared" si="21"/>
        <v>494534.21616517112</v>
      </c>
      <c r="W10" s="94">
        <f>SUM(V10:V$24)</f>
        <v>6418890.6848056866</v>
      </c>
      <c r="X10" s="95">
        <f t="shared" si="0"/>
        <v>494534.21616517112</v>
      </c>
      <c r="Y10" s="93">
        <f>SUM(X10:X$24)</f>
        <v>6307845.8923925897</v>
      </c>
      <c r="Z10" s="93">
        <f t="shared" si="1"/>
        <v>0</v>
      </c>
      <c r="AA10" s="94">
        <f>SUM(Z10:Z$24)</f>
        <v>111044.79241309788</v>
      </c>
      <c r="AB10" s="87">
        <f t="shared" si="2"/>
        <v>64.683824055749483</v>
      </c>
      <c r="AC10" s="88">
        <f t="shared" si="3"/>
        <v>63.564814219399004</v>
      </c>
      <c r="AD10" s="96">
        <f t="shared" si="16"/>
        <v>98.270031414057968</v>
      </c>
      <c r="AE10" s="88">
        <f t="shared" si="4"/>
        <v>1.1190098363504826</v>
      </c>
      <c r="AF10" s="97">
        <f t="shared" si="17"/>
        <v>1.729968585942034</v>
      </c>
      <c r="AH10" s="98">
        <f t="shared" ref="AH10:AH22" si="25">IF(D10=0,0,T10*T10*(1-T10)/D10)</f>
        <v>6.2892274749319521E-5</v>
      </c>
      <c r="AI10" s="99">
        <f t="shared" si="18"/>
        <v>0</v>
      </c>
      <c r="AJ10" s="99">
        <f t="shared" si="22"/>
        <v>2400369838.5555425</v>
      </c>
      <c r="AK10" s="99">
        <f>SUM(AJ10:AJ$24)/U10/U10</f>
        <v>1.0445209381143195</v>
      </c>
      <c r="AL10" s="99">
        <f t="shared" si="23"/>
        <v>2314174191.0141077</v>
      </c>
      <c r="AM10" s="99">
        <f>SUM(AL10:AL$24)/U10/U10</f>
        <v>0.96412932479950264</v>
      </c>
      <c r="AN10" s="99">
        <f t="shared" si="24"/>
        <v>788020.06982169882</v>
      </c>
      <c r="AO10" s="100">
        <f>SUM(AN10:AN$24)/U10/U10</f>
        <v>1.4967202351729292E-2</v>
      </c>
      <c r="AP10" s="87">
        <f t="shared" si="5"/>
        <v>62.680668635953012</v>
      </c>
      <c r="AQ10" s="88">
        <f t="shared" si="6"/>
        <v>66.686979475545954</v>
      </c>
      <c r="AR10" s="88">
        <f t="shared" si="7"/>
        <v>61.640288507918441</v>
      </c>
      <c r="AS10" s="88">
        <f t="shared" si="8"/>
        <v>65.489339930879567</v>
      </c>
      <c r="AT10" s="88">
        <f t="shared" si="9"/>
        <v>0.87922242101263948</v>
      </c>
      <c r="AU10" s="101">
        <f t="shared" si="10"/>
        <v>1.3587972516883255</v>
      </c>
    </row>
    <row r="11" spans="1:47" ht="14.45" customHeight="1" x14ac:dyDescent="0.15">
      <c r="A11" s="68"/>
      <c r="B11" s="86" t="s">
        <v>217</v>
      </c>
      <c r="C11" s="11">
        <v>391</v>
      </c>
      <c r="D11" s="11">
        <v>0</v>
      </c>
      <c r="E11" s="11">
        <v>136</v>
      </c>
      <c r="F11" s="12">
        <v>0</v>
      </c>
      <c r="G11" s="22" t="s">
        <v>67</v>
      </c>
      <c r="H11" s="3">
        <v>3014733</v>
      </c>
      <c r="I11" s="3">
        <v>1515</v>
      </c>
      <c r="J11" s="18">
        <v>20</v>
      </c>
      <c r="K11" s="3">
        <v>99512</v>
      </c>
      <c r="L11" s="4">
        <v>6104108</v>
      </c>
      <c r="M11" s="70"/>
      <c r="N11" s="70"/>
      <c r="O11" s="87">
        <f t="shared" si="11"/>
        <v>0.51311475409836071</v>
      </c>
      <c r="P11" s="88">
        <f t="shared" si="12"/>
        <v>1.0235301238894476</v>
      </c>
      <c r="Q11" s="89">
        <f t="shared" si="13"/>
        <v>0</v>
      </c>
      <c r="R11" s="90">
        <f t="shared" si="14"/>
        <v>0</v>
      </c>
      <c r="S11" s="91">
        <f t="shared" si="15"/>
        <v>0</v>
      </c>
      <c r="T11" s="92">
        <f t="shared" si="19"/>
        <v>0</v>
      </c>
      <c r="U11" s="93">
        <f t="shared" si="20"/>
        <v>98444.736593274341</v>
      </c>
      <c r="V11" s="93">
        <f t="shared" si="21"/>
        <v>492223.68296637171</v>
      </c>
      <c r="W11" s="94">
        <f>SUM(V11:V$24)</f>
        <v>5924356.4686405156</v>
      </c>
      <c r="X11" s="95">
        <f t="shared" si="0"/>
        <v>492223.68296637171</v>
      </c>
      <c r="Y11" s="93">
        <f>SUM(X11:X$24)</f>
        <v>5813311.6762274187</v>
      </c>
      <c r="Z11" s="93">
        <f t="shared" si="1"/>
        <v>0</v>
      </c>
      <c r="AA11" s="94">
        <f>SUM(Z11:Z$24)</f>
        <v>111044.79241309788</v>
      </c>
      <c r="AB11" s="87">
        <f t="shared" si="2"/>
        <v>60.179514656198108</v>
      </c>
      <c r="AC11" s="88">
        <f t="shared" si="3"/>
        <v>59.051523498358158</v>
      </c>
      <c r="AD11" s="96">
        <f t="shared" si="16"/>
        <v>98.125622706856149</v>
      </c>
      <c r="AE11" s="88">
        <f t="shared" si="4"/>
        <v>1.1279911578399648</v>
      </c>
      <c r="AF11" s="97">
        <f t="shared" si="17"/>
        <v>1.8743772931438702</v>
      </c>
      <c r="AH11" s="98">
        <f t="shared" si="25"/>
        <v>0</v>
      </c>
      <c r="AI11" s="99">
        <f t="shared" si="18"/>
        <v>0</v>
      </c>
      <c r="AJ11" s="99">
        <f t="shared" si="22"/>
        <v>0</v>
      </c>
      <c r="AK11" s="99">
        <f>SUM(AJ11:AJ$24)/U11/U11</f>
        <v>0.81367388651607664</v>
      </c>
      <c r="AL11" s="99">
        <f t="shared" si="23"/>
        <v>0</v>
      </c>
      <c r="AM11" s="99">
        <f>SUM(AL11:AL$24)/U11/U11</f>
        <v>0.74088069266645051</v>
      </c>
      <c r="AN11" s="99">
        <f t="shared" si="24"/>
        <v>0</v>
      </c>
      <c r="AO11" s="100">
        <f>SUM(AN11:AN$24)/U11/U11</f>
        <v>1.5127112470079997E-2</v>
      </c>
      <c r="AP11" s="87">
        <f t="shared" si="5"/>
        <v>58.411518727910895</v>
      </c>
      <c r="AQ11" s="88">
        <f t="shared" si="6"/>
        <v>61.947510584485322</v>
      </c>
      <c r="AR11" s="88">
        <f t="shared" si="7"/>
        <v>57.364464735615307</v>
      </c>
      <c r="AS11" s="88">
        <f t="shared" si="8"/>
        <v>60.738582261101008</v>
      </c>
      <c r="AT11" s="88">
        <f t="shared" si="9"/>
        <v>0.88692619716533816</v>
      </c>
      <c r="AU11" s="101">
        <f t="shared" si="10"/>
        <v>1.3690561185145915</v>
      </c>
    </row>
    <row r="12" spans="1:47" ht="14.45" customHeight="1" x14ac:dyDescent="0.15">
      <c r="A12" s="68"/>
      <c r="B12" s="86" t="s">
        <v>143</v>
      </c>
      <c r="C12" s="11">
        <v>371</v>
      </c>
      <c r="D12" s="11">
        <v>0</v>
      </c>
      <c r="E12" s="11">
        <v>136</v>
      </c>
      <c r="F12" s="12">
        <v>0</v>
      </c>
      <c r="G12" s="22" t="s">
        <v>69</v>
      </c>
      <c r="H12" s="3">
        <v>3210180</v>
      </c>
      <c r="I12" s="3">
        <v>1786</v>
      </c>
      <c r="J12" s="18">
        <v>25</v>
      </c>
      <c r="K12" s="3">
        <v>99268</v>
      </c>
      <c r="L12" s="4">
        <v>5607142</v>
      </c>
      <c r="M12" s="70"/>
      <c r="N12" s="70"/>
      <c r="O12" s="87">
        <f t="shared" si="11"/>
        <v>0.50820895522388054</v>
      </c>
      <c r="P12" s="88">
        <f t="shared" si="12"/>
        <v>1.0290098881329293</v>
      </c>
      <c r="Q12" s="89">
        <f t="shared" si="13"/>
        <v>0</v>
      </c>
      <c r="R12" s="90">
        <f t="shared" si="14"/>
        <v>0</v>
      </c>
      <c r="S12" s="91">
        <f t="shared" si="15"/>
        <v>0</v>
      </c>
      <c r="T12" s="92">
        <f t="shared" si="19"/>
        <v>0</v>
      </c>
      <c r="U12" s="93">
        <f t="shared" si="20"/>
        <v>98444.736593274341</v>
      </c>
      <c r="V12" s="93">
        <f t="shared" si="21"/>
        <v>492223.68296637171</v>
      </c>
      <c r="W12" s="94">
        <f>SUM(V12:V$24)</f>
        <v>5432132.7856741436</v>
      </c>
      <c r="X12" s="95">
        <f t="shared" si="0"/>
        <v>492223.68296637171</v>
      </c>
      <c r="Y12" s="93">
        <f>SUM(X12:X$24)</f>
        <v>5321087.9932610467</v>
      </c>
      <c r="Z12" s="93">
        <f t="shared" si="1"/>
        <v>0</v>
      </c>
      <c r="AA12" s="94">
        <f>SUM(Z12:Z$24)</f>
        <v>111044.79241309788</v>
      </c>
      <c r="AB12" s="87">
        <f t="shared" si="2"/>
        <v>55.179514656198108</v>
      </c>
      <c r="AC12" s="88">
        <f t="shared" si="3"/>
        <v>54.051523498358151</v>
      </c>
      <c r="AD12" s="96">
        <f t="shared" si="16"/>
        <v>97.955779124068002</v>
      </c>
      <c r="AE12" s="88">
        <f t="shared" si="4"/>
        <v>1.1279911578399648</v>
      </c>
      <c r="AF12" s="97">
        <f t="shared" si="17"/>
        <v>2.0442208759320102</v>
      </c>
      <c r="AH12" s="98">
        <f t="shared" si="25"/>
        <v>0</v>
      </c>
      <c r="AI12" s="99">
        <f t="shared" si="18"/>
        <v>0</v>
      </c>
      <c r="AJ12" s="99">
        <f t="shared" si="22"/>
        <v>0</v>
      </c>
      <c r="AK12" s="99">
        <f>SUM(AJ12:AJ$24)/U12/U12</f>
        <v>0.81367388651607664</v>
      </c>
      <c r="AL12" s="99">
        <f t="shared" si="23"/>
        <v>0</v>
      </c>
      <c r="AM12" s="99">
        <f>SUM(AL12:AL$24)/U12/U12</f>
        <v>0.74088069266645051</v>
      </c>
      <c r="AN12" s="99">
        <f t="shared" si="24"/>
        <v>0</v>
      </c>
      <c r="AO12" s="100">
        <f>SUM(AN12:AN$24)/U12/U12</f>
        <v>1.5127112470079997E-2</v>
      </c>
      <c r="AP12" s="87">
        <f t="shared" si="5"/>
        <v>53.411518727910895</v>
      </c>
      <c r="AQ12" s="88">
        <f t="shared" si="6"/>
        <v>56.947510584485322</v>
      </c>
      <c r="AR12" s="88">
        <f t="shared" si="7"/>
        <v>52.3644647356153</v>
      </c>
      <c r="AS12" s="88">
        <f t="shared" si="8"/>
        <v>55.738582261101001</v>
      </c>
      <c r="AT12" s="88">
        <f t="shared" si="9"/>
        <v>0.88692619716533816</v>
      </c>
      <c r="AU12" s="101">
        <f t="shared" si="10"/>
        <v>1.3690561185145915</v>
      </c>
    </row>
    <row r="13" spans="1:47" ht="14.45" customHeight="1" x14ac:dyDescent="0.15">
      <c r="A13" s="68"/>
      <c r="B13" s="86" t="s">
        <v>232</v>
      </c>
      <c r="C13" s="11">
        <v>588</v>
      </c>
      <c r="D13" s="11">
        <v>1</v>
      </c>
      <c r="E13" s="11">
        <v>204</v>
      </c>
      <c r="F13" s="12">
        <v>0</v>
      </c>
      <c r="G13" s="22" t="s">
        <v>71</v>
      </c>
      <c r="H13" s="3">
        <v>3652706</v>
      </c>
      <c r="I13" s="3">
        <v>2325</v>
      </c>
      <c r="J13" s="18">
        <v>30</v>
      </c>
      <c r="K13" s="3">
        <v>99000</v>
      </c>
      <c r="L13" s="4">
        <v>5111461</v>
      </c>
      <c r="M13" s="70"/>
      <c r="N13" s="70"/>
      <c r="O13" s="87">
        <f t="shared" si="11"/>
        <v>0.51578947368421058</v>
      </c>
      <c r="P13" s="88">
        <f t="shared" si="12"/>
        <v>1.0348886767638479</v>
      </c>
      <c r="Q13" s="89">
        <f t="shared" si="13"/>
        <v>1.7006802721088435E-3</v>
      </c>
      <c r="R13" s="90">
        <f t="shared" si="14"/>
        <v>1.643346101173859E-3</v>
      </c>
      <c r="S13" s="91">
        <f t="shared" si="15"/>
        <v>0</v>
      </c>
      <c r="T13" s="92">
        <f t="shared" si="19"/>
        <v>8.184168747819737E-3</v>
      </c>
      <c r="U13" s="93">
        <f t="shared" si="20"/>
        <v>98444.736593274341</v>
      </c>
      <c r="V13" s="93">
        <f t="shared" si="21"/>
        <v>490273.06909877993</v>
      </c>
      <c r="W13" s="94">
        <f>SUM(V13:V$24)</f>
        <v>4939909.1027077725</v>
      </c>
      <c r="X13" s="95">
        <f t="shared" si="0"/>
        <v>490273.06909877993</v>
      </c>
      <c r="Y13" s="93">
        <f>SUM(X13:X$24)</f>
        <v>4828864.3102946738</v>
      </c>
      <c r="Z13" s="93">
        <f t="shared" si="1"/>
        <v>0</v>
      </c>
      <c r="AA13" s="94">
        <f>SUM(Z13:Z$24)</f>
        <v>111044.79241309788</v>
      </c>
      <c r="AB13" s="87">
        <f t="shared" si="2"/>
        <v>50.179514656198116</v>
      </c>
      <c r="AC13" s="88">
        <f t="shared" si="3"/>
        <v>49.051523498358137</v>
      </c>
      <c r="AD13" s="96">
        <f t="shared" si="16"/>
        <v>97.752088346074402</v>
      </c>
      <c r="AE13" s="88">
        <f t="shared" si="4"/>
        <v>1.1279911578399648</v>
      </c>
      <c r="AF13" s="97">
        <f t="shared" si="17"/>
        <v>2.2479116539255664</v>
      </c>
      <c r="AH13" s="98">
        <f t="shared" si="25"/>
        <v>6.6432437411484627E-5</v>
      </c>
      <c r="AI13" s="99">
        <f t="shared" si="18"/>
        <v>0</v>
      </c>
      <c r="AJ13" s="99">
        <f t="shared" si="22"/>
        <v>1482952956.9315195</v>
      </c>
      <c r="AK13" s="99">
        <f>SUM(AJ13:AJ$24)/U13/U13</f>
        <v>0.81367388651607664</v>
      </c>
      <c r="AL13" s="99">
        <f t="shared" si="23"/>
        <v>1413502602.1570601</v>
      </c>
      <c r="AM13" s="99">
        <f>SUM(AL13:AL$24)/U13/U13</f>
        <v>0.74088069266645051</v>
      </c>
      <c r="AN13" s="99">
        <f t="shared" si="24"/>
        <v>832749.74395813083</v>
      </c>
      <c r="AO13" s="100">
        <f>SUM(AN13:AN$24)/U13/U13</f>
        <v>1.5127112470079997E-2</v>
      </c>
      <c r="AP13" s="87">
        <f t="shared" si="5"/>
        <v>48.411518727910902</v>
      </c>
      <c r="AQ13" s="88">
        <f t="shared" si="6"/>
        <v>51.947510584485329</v>
      </c>
      <c r="AR13" s="88">
        <f t="shared" si="7"/>
        <v>47.364464735615286</v>
      </c>
      <c r="AS13" s="88">
        <f t="shared" si="8"/>
        <v>50.738582261100987</v>
      </c>
      <c r="AT13" s="88">
        <f t="shared" si="9"/>
        <v>0.88692619716533816</v>
      </c>
      <c r="AU13" s="101">
        <f t="shared" si="10"/>
        <v>1.3690561185145915</v>
      </c>
    </row>
    <row r="14" spans="1:47" ht="14.45" customHeight="1" x14ac:dyDescent="0.15">
      <c r="A14" s="68"/>
      <c r="B14" s="86" t="s">
        <v>219</v>
      </c>
      <c r="C14" s="11">
        <v>619</v>
      </c>
      <c r="D14" s="11">
        <v>1</v>
      </c>
      <c r="E14" s="11">
        <v>192</v>
      </c>
      <c r="F14" s="12">
        <v>0</v>
      </c>
      <c r="G14" s="22" t="s">
        <v>73</v>
      </c>
      <c r="H14" s="3">
        <v>4191265</v>
      </c>
      <c r="I14" s="3">
        <v>3455</v>
      </c>
      <c r="J14" s="18">
        <v>35</v>
      </c>
      <c r="K14" s="3">
        <v>98696</v>
      </c>
      <c r="L14" s="4">
        <v>4617197</v>
      </c>
      <c r="M14" s="70"/>
      <c r="N14" s="70"/>
      <c r="O14" s="87">
        <f t="shared" si="11"/>
        <v>0.5252525252525253</v>
      </c>
      <c r="P14" s="88">
        <f t="shared" si="12"/>
        <v>1.0252959717918388</v>
      </c>
      <c r="Q14" s="89">
        <f t="shared" si="13"/>
        <v>1.6155088852988692E-3</v>
      </c>
      <c r="R14" s="90">
        <f t="shared" si="14"/>
        <v>1.5756512555838448E-3</v>
      </c>
      <c r="S14" s="91">
        <f t="shared" si="15"/>
        <v>0</v>
      </c>
      <c r="T14" s="92">
        <f t="shared" si="19"/>
        <v>7.8488999614181858E-3</v>
      </c>
      <c r="U14" s="93">
        <f t="shared" si="20"/>
        <v>97639.048256660331</v>
      </c>
      <c r="V14" s="93">
        <f t="shared" si="21"/>
        <v>486376.10599348118</v>
      </c>
      <c r="W14" s="94">
        <f>SUM(V14:V$24)</f>
        <v>4449636.0336089926</v>
      </c>
      <c r="X14" s="95">
        <f t="shared" si="0"/>
        <v>486376.10599348118</v>
      </c>
      <c r="Y14" s="93">
        <f>SUM(X14:X$24)</f>
        <v>4338591.2411958938</v>
      </c>
      <c r="Z14" s="93">
        <f t="shared" si="1"/>
        <v>0</v>
      </c>
      <c r="AA14" s="94">
        <f>SUM(Z14:Z$24)</f>
        <v>111044.79241309788</v>
      </c>
      <c r="AB14" s="87">
        <f t="shared" si="2"/>
        <v>45.572300355820666</v>
      </c>
      <c r="AC14" s="88">
        <f t="shared" si="3"/>
        <v>44.43500135100858</v>
      </c>
      <c r="AD14" s="96">
        <f t="shared" si="16"/>
        <v>97.504407291419895</v>
      </c>
      <c r="AE14" s="88">
        <f t="shared" si="4"/>
        <v>1.1372990048120741</v>
      </c>
      <c r="AF14" s="97">
        <f t="shared" si="17"/>
        <v>2.4955927085800793</v>
      </c>
      <c r="AH14" s="98">
        <f t="shared" si="25"/>
        <v>6.1121697312236761E-5</v>
      </c>
      <c r="AI14" s="99">
        <f t="shared" si="18"/>
        <v>0</v>
      </c>
      <c r="AJ14" s="99">
        <f t="shared" si="22"/>
        <v>1091774752.3143339</v>
      </c>
      <c r="AK14" s="99">
        <f>SUM(AJ14:AJ$24)/U14/U14</f>
        <v>0.6716039956135903</v>
      </c>
      <c r="AL14" s="99">
        <f t="shared" si="23"/>
        <v>1034715551.2920575</v>
      </c>
      <c r="AM14" s="99">
        <f>SUM(AL14:AL$24)/U14/U14</f>
        <v>0.60488947346296462</v>
      </c>
      <c r="AN14" s="99">
        <f t="shared" si="24"/>
        <v>765660.35865830607</v>
      </c>
      <c r="AO14" s="100">
        <f>SUM(AN14:AN$24)/U14/U14</f>
        <v>1.5290440424771347E-2</v>
      </c>
      <c r="AP14" s="87">
        <f t="shared" si="5"/>
        <v>43.966051959852855</v>
      </c>
      <c r="AQ14" s="88">
        <f t="shared" si="6"/>
        <v>47.178548751788476</v>
      </c>
      <c r="AR14" s="88">
        <f t="shared" si="7"/>
        <v>42.910618393463025</v>
      </c>
      <c r="AS14" s="88">
        <f t="shared" si="8"/>
        <v>45.959384308554135</v>
      </c>
      <c r="AT14" s="88">
        <f t="shared" si="9"/>
        <v>0.89493614475343897</v>
      </c>
      <c r="AU14" s="101">
        <f t="shared" si="10"/>
        <v>1.3796618648707093</v>
      </c>
    </row>
    <row r="15" spans="1:47" ht="14.45" customHeight="1" x14ac:dyDescent="0.15">
      <c r="A15" s="68"/>
      <c r="B15" s="86" t="s">
        <v>182</v>
      </c>
      <c r="C15" s="11">
        <v>625</v>
      </c>
      <c r="D15" s="11">
        <v>1</v>
      </c>
      <c r="E15" s="11">
        <v>207</v>
      </c>
      <c r="F15" s="12">
        <v>0</v>
      </c>
      <c r="G15" s="22" t="s">
        <v>75</v>
      </c>
      <c r="H15" s="3">
        <v>4922423</v>
      </c>
      <c r="I15" s="3">
        <v>6214</v>
      </c>
      <c r="J15" s="18">
        <v>40</v>
      </c>
      <c r="K15" s="3">
        <v>98300</v>
      </c>
      <c r="L15" s="4">
        <v>4124657</v>
      </c>
      <c r="M15" s="70"/>
      <c r="N15" s="70"/>
      <c r="O15" s="87">
        <f t="shared" si="11"/>
        <v>0.53822525597269621</v>
      </c>
      <c r="P15" s="88">
        <f t="shared" si="12"/>
        <v>1.0558957708401631</v>
      </c>
      <c r="Q15" s="89">
        <f t="shared" si="13"/>
        <v>1.6000000000000001E-3</v>
      </c>
      <c r="R15" s="90">
        <f t="shared" si="14"/>
        <v>1.5153010781801882E-3</v>
      </c>
      <c r="S15" s="91">
        <f t="shared" si="15"/>
        <v>0</v>
      </c>
      <c r="T15" s="92">
        <f t="shared" si="19"/>
        <v>7.5500903515702674E-3</v>
      </c>
      <c r="U15" s="93">
        <f t="shared" si="20"/>
        <v>96872.68913456572</v>
      </c>
      <c r="V15" s="93">
        <f t="shared" si="21"/>
        <v>482674.74107781122</v>
      </c>
      <c r="W15" s="94">
        <f>SUM(V15:V$24)</f>
        <v>3963259.9276155112</v>
      </c>
      <c r="X15" s="95">
        <f t="shared" si="0"/>
        <v>482674.74107781122</v>
      </c>
      <c r="Y15" s="93">
        <f>SUM(X15:X$24)</f>
        <v>3852215.1352024134</v>
      </c>
      <c r="Z15" s="93">
        <f t="shared" si="1"/>
        <v>0</v>
      </c>
      <c r="AA15" s="94">
        <f>SUM(Z15:Z$24)</f>
        <v>111044.79241309788</v>
      </c>
      <c r="AB15" s="87">
        <f t="shared" si="2"/>
        <v>40.912046140374528</v>
      </c>
      <c r="AC15" s="88">
        <f t="shared" si="3"/>
        <v>39.765749971607647</v>
      </c>
      <c r="AD15" s="96">
        <f t="shared" si="16"/>
        <v>97.198145101729224</v>
      </c>
      <c r="AE15" s="88">
        <f t="shared" si="4"/>
        <v>1.1462961687668825</v>
      </c>
      <c r="AF15" s="97">
        <f t="shared" si="17"/>
        <v>2.8018548982707729</v>
      </c>
      <c r="AH15" s="98">
        <f t="shared" si="25"/>
        <v>5.6573479990893388E-5</v>
      </c>
      <c r="AI15" s="99">
        <f t="shared" si="18"/>
        <v>0</v>
      </c>
      <c r="AJ15" s="99">
        <f t="shared" si="22"/>
        <v>787409558.56331503</v>
      </c>
      <c r="AK15" s="99">
        <f>SUM(AJ15:AJ$24)/U15/U15</f>
        <v>0.56593179373166624</v>
      </c>
      <c r="AL15" s="99">
        <f t="shared" si="23"/>
        <v>740886899.84794712</v>
      </c>
      <c r="AM15" s="99">
        <f>SUM(AL15:AL$24)/U15/U15</f>
        <v>0.50423781169400128</v>
      </c>
      <c r="AN15" s="99">
        <f t="shared" si="24"/>
        <v>708258.98758888827</v>
      </c>
      <c r="AO15" s="100">
        <f>SUM(AN15:AN$24)/U15/U15</f>
        <v>1.5451733133431365E-2</v>
      </c>
      <c r="AP15" s="87">
        <f t="shared" si="5"/>
        <v>39.437568748618531</v>
      </c>
      <c r="AQ15" s="88">
        <f t="shared" si="6"/>
        <v>42.386523532130525</v>
      </c>
      <c r="AR15" s="88">
        <f t="shared" si="7"/>
        <v>38.37395976564855</v>
      </c>
      <c r="AS15" s="88">
        <f t="shared" si="8"/>
        <v>41.157540177566744</v>
      </c>
      <c r="AT15" s="88">
        <f t="shared" si="9"/>
        <v>0.90265836791202758</v>
      </c>
      <c r="AU15" s="101">
        <f t="shared" si="10"/>
        <v>1.3899339696217374</v>
      </c>
    </row>
    <row r="16" spans="1:47" ht="14.45" customHeight="1" x14ac:dyDescent="0.15">
      <c r="A16" s="68"/>
      <c r="B16" s="86" t="s">
        <v>146</v>
      </c>
      <c r="C16" s="11">
        <v>703</v>
      </c>
      <c r="D16" s="11">
        <v>0</v>
      </c>
      <c r="E16" s="11">
        <v>227</v>
      </c>
      <c r="F16" s="12">
        <v>0.2</v>
      </c>
      <c r="G16" s="22" t="s">
        <v>77</v>
      </c>
      <c r="H16" s="3">
        <v>4365334</v>
      </c>
      <c r="I16" s="3">
        <v>8656</v>
      </c>
      <c r="J16" s="18">
        <v>45</v>
      </c>
      <c r="K16" s="3">
        <v>97714</v>
      </c>
      <c r="L16" s="4">
        <v>3634510</v>
      </c>
      <c r="M16" s="70"/>
      <c r="N16" s="70"/>
      <c r="O16" s="87">
        <f t="shared" si="11"/>
        <v>0.54229166666666673</v>
      </c>
      <c r="P16" s="88">
        <f t="shared" si="12"/>
        <v>1.0046111515560245</v>
      </c>
      <c r="Q16" s="89">
        <f t="shared" si="13"/>
        <v>0</v>
      </c>
      <c r="R16" s="90">
        <f t="shared" si="14"/>
        <v>0</v>
      </c>
      <c r="S16" s="91">
        <f t="shared" si="15"/>
        <v>8.81057268722467E-4</v>
      </c>
      <c r="T16" s="92">
        <f t="shared" si="19"/>
        <v>0</v>
      </c>
      <c r="U16" s="93">
        <f t="shared" si="20"/>
        <v>96141.291579000172</v>
      </c>
      <c r="V16" s="93">
        <f t="shared" si="21"/>
        <v>480706.45789500087</v>
      </c>
      <c r="W16" s="94">
        <f>SUM(V16:V$24)</f>
        <v>3480585.1865376998</v>
      </c>
      <c r="X16" s="95">
        <f t="shared" si="0"/>
        <v>480282.92797615065</v>
      </c>
      <c r="Y16" s="93">
        <f>SUM(X16:X$24)</f>
        <v>3369540.394124602</v>
      </c>
      <c r="Z16" s="93">
        <f t="shared" si="1"/>
        <v>423.52991885022107</v>
      </c>
      <c r="AA16" s="94">
        <f>SUM(Z16:Z$24)</f>
        <v>111044.79241309788</v>
      </c>
      <c r="AB16" s="87">
        <f t="shared" si="2"/>
        <v>36.202812853597578</v>
      </c>
      <c r="AC16" s="88">
        <f t="shared" si="3"/>
        <v>35.047796204774514</v>
      </c>
      <c r="AD16" s="96">
        <f t="shared" si="16"/>
        <v>96.809594178513436</v>
      </c>
      <c r="AE16" s="88">
        <f t="shared" si="4"/>
        <v>1.1550166488230644</v>
      </c>
      <c r="AF16" s="97">
        <f t="shared" si="17"/>
        <v>3.1904058214865674</v>
      </c>
      <c r="AH16" s="98">
        <f t="shared" si="25"/>
        <v>0</v>
      </c>
      <c r="AI16" s="99">
        <f t="shared" si="18"/>
        <v>3.8778898978488912E-6</v>
      </c>
      <c r="AJ16" s="99">
        <f t="shared" si="22"/>
        <v>0</v>
      </c>
      <c r="AK16" s="99">
        <f>SUM(AJ16:AJ$24)/U16/U16</f>
        <v>0.48938676842743017</v>
      </c>
      <c r="AL16" s="99">
        <f t="shared" si="23"/>
        <v>896097.75114927604</v>
      </c>
      <c r="AM16" s="99">
        <f>SUM(AL16:AL$24)/U16/U16</f>
        <v>0.43178374353418086</v>
      </c>
      <c r="AN16" s="99">
        <f t="shared" si="24"/>
        <v>896097.75114927604</v>
      </c>
      <c r="AO16" s="100">
        <f>SUM(AN16:AN$24)/U16/U16</f>
        <v>1.5611101075145911E-2</v>
      </c>
      <c r="AP16" s="87">
        <f t="shared" si="5"/>
        <v>34.831671646576645</v>
      </c>
      <c r="AQ16" s="88">
        <f t="shared" si="6"/>
        <v>37.573954060618512</v>
      </c>
      <c r="AR16" s="88">
        <f t="shared" si="7"/>
        <v>33.759875233145856</v>
      </c>
      <c r="AS16" s="88">
        <f t="shared" si="8"/>
        <v>36.335717176403172</v>
      </c>
      <c r="AT16" s="88">
        <f t="shared" si="9"/>
        <v>0.91012564063721757</v>
      </c>
      <c r="AU16" s="101">
        <f t="shared" si="10"/>
        <v>1.3999076570089113</v>
      </c>
    </row>
    <row r="17" spans="1:47" ht="14.45" customHeight="1" x14ac:dyDescent="0.15">
      <c r="A17" s="68"/>
      <c r="B17" s="86" t="s">
        <v>233</v>
      </c>
      <c r="C17" s="11">
        <v>900</v>
      </c>
      <c r="D17" s="11">
        <v>4</v>
      </c>
      <c r="E17" s="11">
        <v>305</v>
      </c>
      <c r="F17" s="12">
        <v>0.2</v>
      </c>
      <c r="G17" s="22" t="s">
        <v>79</v>
      </c>
      <c r="H17" s="3">
        <v>3982000</v>
      </c>
      <c r="I17" s="3">
        <v>12838</v>
      </c>
      <c r="J17" s="18">
        <v>50</v>
      </c>
      <c r="K17" s="3">
        <v>96754</v>
      </c>
      <c r="L17" s="4">
        <v>3148137</v>
      </c>
      <c r="M17" s="70"/>
      <c r="N17" s="70"/>
      <c r="O17" s="87">
        <f t="shared" si="11"/>
        <v>0.53543307086614178</v>
      </c>
      <c r="P17" s="88">
        <f t="shared" si="12"/>
        <v>1.0159221648336147</v>
      </c>
      <c r="Q17" s="89">
        <f t="shared" si="13"/>
        <v>4.4444444444444444E-3</v>
      </c>
      <c r="R17" s="90">
        <f t="shared" si="14"/>
        <v>4.3747883433297718E-3</v>
      </c>
      <c r="S17" s="91">
        <f t="shared" si="15"/>
        <v>6.5573770491803279E-4</v>
      </c>
      <c r="T17" s="92">
        <f t="shared" si="19"/>
        <v>2.1653896768029254E-2</v>
      </c>
      <c r="U17" s="93">
        <f t="shared" si="20"/>
        <v>96141.291579000172</v>
      </c>
      <c r="V17" s="93">
        <f t="shared" si="21"/>
        <v>475870.70267544169</v>
      </c>
      <c r="W17" s="94">
        <f>SUM(V17:V$24)</f>
        <v>2999878.7286426988</v>
      </c>
      <c r="X17" s="95">
        <f t="shared" si="0"/>
        <v>475558.65631303156</v>
      </c>
      <c r="Y17" s="93">
        <f>SUM(X17:X$24)</f>
        <v>2889257.4661484519</v>
      </c>
      <c r="Z17" s="93">
        <f t="shared" si="1"/>
        <v>312.04636241012571</v>
      </c>
      <c r="AA17" s="94">
        <f>SUM(Z17:Z$24)</f>
        <v>110621.26249424765</v>
      </c>
      <c r="AB17" s="87">
        <f t="shared" si="2"/>
        <v>31.202812853597575</v>
      </c>
      <c r="AC17" s="88">
        <f t="shared" si="3"/>
        <v>30.052201491118129</v>
      </c>
      <c r="AD17" s="96">
        <f t="shared" si="16"/>
        <v>96.312475519825497</v>
      </c>
      <c r="AE17" s="88">
        <f t="shared" si="4"/>
        <v>1.1506113624794521</v>
      </c>
      <c r="AF17" s="97">
        <f t="shared" si="17"/>
        <v>3.6875244801745191</v>
      </c>
      <c r="AH17" s="98">
        <f t="shared" si="25"/>
        <v>1.146844806551495E-4</v>
      </c>
      <c r="AI17" s="99">
        <f t="shared" si="18"/>
        <v>2.148549878624202E-6</v>
      </c>
      <c r="AJ17" s="99">
        <f t="shared" si="22"/>
        <v>901177914.89145696</v>
      </c>
      <c r="AK17" s="99">
        <f>SUM(AJ17:AJ$24)/U17/U17</f>
        <v>0.48938676842743017</v>
      </c>
      <c r="AL17" s="99">
        <f t="shared" si="23"/>
        <v>830537243.84642172</v>
      </c>
      <c r="AM17" s="99">
        <f>SUM(AL17:AL$24)/U17/U17</f>
        <v>0.43168679628673473</v>
      </c>
      <c r="AN17" s="99">
        <f t="shared" si="24"/>
        <v>1948286.9603195197</v>
      </c>
      <c r="AO17" s="100">
        <f>SUM(AN17:AN$24)/U17/U17</f>
        <v>1.5514153827699689E-2</v>
      </c>
      <c r="AP17" s="87">
        <f t="shared" si="5"/>
        <v>29.831671646576645</v>
      </c>
      <c r="AQ17" s="88">
        <f t="shared" si="6"/>
        <v>32.573954060618505</v>
      </c>
      <c r="AR17" s="88">
        <f t="shared" si="7"/>
        <v>28.764425114329395</v>
      </c>
      <c r="AS17" s="88">
        <f t="shared" si="8"/>
        <v>31.339977867906864</v>
      </c>
      <c r="AT17" s="88">
        <f t="shared" si="9"/>
        <v>0.90648194322709907</v>
      </c>
      <c r="AU17" s="101">
        <f t="shared" si="10"/>
        <v>1.3947407817318049</v>
      </c>
    </row>
    <row r="18" spans="1:47" ht="14.45" customHeight="1" x14ac:dyDescent="0.15">
      <c r="A18" s="68"/>
      <c r="B18" s="86" t="s">
        <v>147</v>
      </c>
      <c r="C18" s="11">
        <v>1056</v>
      </c>
      <c r="D18" s="11">
        <v>8</v>
      </c>
      <c r="E18" s="11">
        <v>358</v>
      </c>
      <c r="F18" s="12">
        <v>0.4</v>
      </c>
      <c r="G18" s="22" t="s">
        <v>81</v>
      </c>
      <c r="H18" s="3">
        <v>3749854</v>
      </c>
      <c r="I18" s="3">
        <v>19460</v>
      </c>
      <c r="J18" s="18">
        <v>55</v>
      </c>
      <c r="K18" s="3">
        <v>95230</v>
      </c>
      <c r="L18" s="4">
        <v>2667907</v>
      </c>
      <c r="M18" s="70"/>
      <c r="N18" s="70"/>
      <c r="O18" s="87">
        <f t="shared" si="11"/>
        <v>0.53868552412645587</v>
      </c>
      <c r="P18" s="88">
        <f t="shared" si="12"/>
        <v>1.0158990420753615</v>
      </c>
      <c r="Q18" s="89">
        <f t="shared" si="13"/>
        <v>7.575757575757576E-3</v>
      </c>
      <c r="R18" s="90">
        <f t="shared" si="14"/>
        <v>7.4571953137008576E-3</v>
      </c>
      <c r="S18" s="91">
        <f t="shared" si="15"/>
        <v>1.1173184357541901E-3</v>
      </c>
      <c r="T18" s="92">
        <f t="shared" si="19"/>
        <v>3.6655481728645217E-2</v>
      </c>
      <c r="U18" s="93">
        <f t="shared" si="20"/>
        <v>94059.457976003512</v>
      </c>
      <c r="V18" s="93">
        <f t="shared" si="21"/>
        <v>462344.70175551786</v>
      </c>
      <c r="W18" s="94">
        <f>SUM(V18:V$24)</f>
        <v>2524008.0259672571</v>
      </c>
      <c r="X18" s="95">
        <f t="shared" si="0"/>
        <v>461828.1154965731</v>
      </c>
      <c r="Y18" s="93">
        <f>SUM(X18:X$24)</f>
        <v>2413698.80983542</v>
      </c>
      <c r="Z18" s="93">
        <f t="shared" si="1"/>
        <v>516.58625894471277</v>
      </c>
      <c r="AA18" s="94">
        <f>SUM(Z18:Z$24)</f>
        <v>110309.21613183753</v>
      </c>
      <c r="AB18" s="87">
        <f t="shared" si="2"/>
        <v>26.834175746698254</v>
      </c>
      <c r="AC18" s="88">
        <f t="shared" si="3"/>
        <v>25.661415255563178</v>
      </c>
      <c r="AD18" s="96">
        <f t="shared" si="16"/>
        <v>95.629601213745588</v>
      </c>
      <c r="AE18" s="88">
        <f t="shared" si="4"/>
        <v>1.1727604911350824</v>
      </c>
      <c r="AF18" s="97">
        <f t="shared" si="17"/>
        <v>4.3703987862544347</v>
      </c>
      <c r="AH18" s="98">
        <f t="shared" si="25"/>
        <v>1.6179664291077341E-4</v>
      </c>
      <c r="AI18" s="99">
        <f t="shared" si="18"/>
        <v>3.1175140649924969E-6</v>
      </c>
      <c r="AJ18" s="99">
        <f t="shared" si="22"/>
        <v>898902604.08148623</v>
      </c>
      <c r="AK18" s="99">
        <f>SUM(AJ18:AJ$24)/U18/U18</f>
        <v>0.40942941360091534</v>
      </c>
      <c r="AL18" s="99">
        <f t="shared" si="23"/>
        <v>814566094.15756822</v>
      </c>
      <c r="AM18" s="99">
        <f>SUM(AL18:AL$24)/U18/U18</f>
        <v>0.35713154891796517</v>
      </c>
      <c r="AN18" s="99">
        <f t="shared" si="24"/>
        <v>2776969.8881476223</v>
      </c>
      <c r="AO18" s="100">
        <f>SUM(AN18:AN$24)/U18/U18</f>
        <v>1.598829299243788E-2</v>
      </c>
      <c r="AP18" s="87">
        <f t="shared" si="5"/>
        <v>25.580036984324138</v>
      </c>
      <c r="AQ18" s="88">
        <f t="shared" si="6"/>
        <v>28.088314509072369</v>
      </c>
      <c r="AR18" s="88">
        <f t="shared" si="7"/>
        <v>24.490109762396148</v>
      </c>
      <c r="AS18" s="88">
        <f t="shared" si="8"/>
        <v>26.832720748730207</v>
      </c>
      <c r="AT18" s="88">
        <f t="shared" si="9"/>
        <v>0.9249286401559369</v>
      </c>
      <c r="AU18" s="101">
        <f t="shared" si="10"/>
        <v>1.4205923421142279</v>
      </c>
    </row>
    <row r="19" spans="1:47" ht="14.45" customHeight="1" x14ac:dyDescent="0.15">
      <c r="A19" s="68"/>
      <c r="B19" s="86" t="s">
        <v>148</v>
      </c>
      <c r="C19" s="11">
        <v>1460</v>
      </c>
      <c r="D19" s="11">
        <v>14</v>
      </c>
      <c r="E19" s="11">
        <v>494</v>
      </c>
      <c r="F19" s="12">
        <v>1.2</v>
      </c>
      <c r="G19" s="22" t="s">
        <v>83</v>
      </c>
      <c r="H19" s="3">
        <v>4181397</v>
      </c>
      <c r="I19" s="3">
        <v>36141</v>
      </c>
      <c r="J19" s="18">
        <v>60</v>
      </c>
      <c r="K19" s="3">
        <v>92826</v>
      </c>
      <c r="L19" s="4">
        <v>2197302</v>
      </c>
      <c r="M19" s="70"/>
      <c r="N19" s="70"/>
      <c r="O19" s="87">
        <f t="shared" si="11"/>
        <v>0.53726956986374563</v>
      </c>
      <c r="P19" s="88">
        <f t="shared" si="12"/>
        <v>1.051764992985494</v>
      </c>
      <c r="Q19" s="89">
        <f t="shared" si="13"/>
        <v>9.5890410958904115E-3</v>
      </c>
      <c r="R19" s="90">
        <f t="shared" si="14"/>
        <v>9.1170947501032339E-3</v>
      </c>
      <c r="S19" s="91">
        <f t="shared" si="15"/>
        <v>2.4291497975708503E-3</v>
      </c>
      <c r="T19" s="92">
        <f t="shared" si="19"/>
        <v>4.4643767674468871E-2</v>
      </c>
      <c r="U19" s="93">
        <f t="shared" si="20"/>
        <v>90611.663232757841</v>
      </c>
      <c r="V19" s="93">
        <f t="shared" si="21"/>
        <v>443699.02395877248</v>
      </c>
      <c r="W19" s="94">
        <f>SUM(V19:V$24)</f>
        <v>2061663.3242117395</v>
      </c>
      <c r="X19" s="95">
        <f t="shared" si="0"/>
        <v>442621.21256454068</v>
      </c>
      <c r="Y19" s="93">
        <f>SUM(X19:X$24)</f>
        <v>1951870.694338847</v>
      </c>
      <c r="Z19" s="93">
        <f t="shared" si="1"/>
        <v>1077.8113942318359</v>
      </c>
      <c r="AA19" s="94">
        <f>SUM(Z19:Z$24)</f>
        <v>109792.62987289282</v>
      </c>
      <c r="AB19" s="87">
        <f t="shared" si="2"/>
        <v>22.752736796320157</v>
      </c>
      <c r="AC19" s="88">
        <f t="shared" si="3"/>
        <v>21.541053598420302</v>
      </c>
      <c r="AD19" s="96">
        <f t="shared" si="16"/>
        <v>94.674560652871335</v>
      </c>
      <c r="AE19" s="88">
        <f t="shared" si="4"/>
        <v>1.2116831978998559</v>
      </c>
      <c r="AF19" s="97">
        <f t="shared" si="17"/>
        <v>5.3254393471286656</v>
      </c>
      <c r="AH19" s="98">
        <f t="shared" si="25"/>
        <v>1.3600628693268159E-4</v>
      </c>
      <c r="AI19" s="99">
        <f t="shared" si="18"/>
        <v>4.9053624065421298E-6</v>
      </c>
      <c r="AJ19" s="99">
        <f t="shared" si="22"/>
        <v>492645997.05899674</v>
      </c>
      <c r="AK19" s="99">
        <f>SUM(AJ19:AJ$24)/U19/U19</f>
        <v>0.33169752999885688</v>
      </c>
      <c r="AL19" s="99">
        <f t="shared" si="23"/>
        <v>436213516.28594196</v>
      </c>
      <c r="AM19" s="99">
        <f>SUM(AL19:AL$24)/U19/U19</f>
        <v>0.28561587619424539</v>
      </c>
      <c r="AN19" s="99">
        <f t="shared" si="24"/>
        <v>2742699.8635892756</v>
      </c>
      <c r="AO19" s="100">
        <f>SUM(AN19:AN$24)/U19/U19</f>
        <v>1.6889934790263871E-2</v>
      </c>
      <c r="AP19" s="87">
        <f t="shared" si="5"/>
        <v>21.623910312203307</v>
      </c>
      <c r="AQ19" s="88">
        <f t="shared" si="6"/>
        <v>23.881563280437007</v>
      </c>
      <c r="AR19" s="88">
        <f t="shared" si="7"/>
        <v>20.493569970869107</v>
      </c>
      <c r="AS19" s="88">
        <f t="shared" si="8"/>
        <v>22.588537225971496</v>
      </c>
      <c r="AT19" s="88">
        <f t="shared" si="9"/>
        <v>0.95695908539717656</v>
      </c>
      <c r="AU19" s="101">
        <f t="shared" si="10"/>
        <v>1.4664073104025352</v>
      </c>
    </row>
    <row r="20" spans="1:47" ht="14.45" customHeight="1" x14ac:dyDescent="0.15">
      <c r="A20" s="68"/>
      <c r="B20" s="86" t="s">
        <v>86</v>
      </c>
      <c r="C20" s="11">
        <v>1260</v>
      </c>
      <c r="D20" s="11">
        <v>21</v>
      </c>
      <c r="E20" s="11">
        <v>415</v>
      </c>
      <c r="F20" s="12">
        <v>7</v>
      </c>
      <c r="G20" s="22" t="s">
        <v>85</v>
      </c>
      <c r="H20" s="3">
        <v>4699236</v>
      </c>
      <c r="I20" s="3">
        <v>61424</v>
      </c>
      <c r="J20" s="18">
        <v>65</v>
      </c>
      <c r="K20" s="3">
        <v>89083</v>
      </c>
      <c r="L20" s="4">
        <v>1741832</v>
      </c>
      <c r="M20" s="70"/>
      <c r="N20" s="70"/>
      <c r="O20" s="87">
        <f t="shared" si="11"/>
        <v>0.53169541732009062</v>
      </c>
      <c r="P20" s="88">
        <f t="shared" si="12"/>
        <v>0.98386438054770797</v>
      </c>
      <c r="Q20" s="89">
        <f t="shared" si="13"/>
        <v>1.6666666666666666E-2</v>
      </c>
      <c r="R20" s="90">
        <f t="shared" si="14"/>
        <v>1.6940004126776591E-2</v>
      </c>
      <c r="S20" s="91">
        <f t="shared" si="15"/>
        <v>1.6867469879518072E-2</v>
      </c>
      <c r="T20" s="92">
        <f t="shared" si="19"/>
        <v>8.1468537855670251E-2</v>
      </c>
      <c r="U20" s="93">
        <f t="shared" si="20"/>
        <v>86566.417190797394</v>
      </c>
      <c r="V20" s="93">
        <f t="shared" si="21"/>
        <v>416318.63741937507</v>
      </c>
      <c r="W20" s="94">
        <f>SUM(V20:V$24)</f>
        <v>1617964.300252967</v>
      </c>
      <c r="X20" s="95">
        <f t="shared" si="0"/>
        <v>409296.39534242178</v>
      </c>
      <c r="Y20" s="93">
        <f>SUM(X20:X$24)</f>
        <v>1509249.4817743062</v>
      </c>
      <c r="Z20" s="93">
        <f t="shared" si="1"/>
        <v>7022.2420769533146</v>
      </c>
      <c r="AA20" s="94">
        <f>SUM(Z20:Z$24)</f>
        <v>108714.81847866098</v>
      </c>
      <c r="AB20" s="87">
        <f t="shared" si="2"/>
        <v>18.690438541390481</v>
      </c>
      <c r="AC20" s="88">
        <f t="shared" si="3"/>
        <v>17.434584111848281</v>
      </c>
      <c r="AD20" s="96">
        <f t="shared" si="16"/>
        <v>93.280765313445826</v>
      </c>
      <c r="AE20" s="88">
        <f t="shared" si="4"/>
        <v>1.2558544295422003</v>
      </c>
      <c r="AF20" s="97">
        <f t="shared" si="17"/>
        <v>6.719234686554179</v>
      </c>
      <c r="AH20" s="98">
        <f t="shared" si="25"/>
        <v>2.9030504674447985E-4</v>
      </c>
      <c r="AI20" s="99">
        <f t="shared" si="18"/>
        <v>3.9958935757546082E-5</v>
      </c>
      <c r="AJ20" s="99">
        <f t="shared" si="22"/>
        <v>662733187.54808676</v>
      </c>
      <c r="AK20" s="99">
        <f>SUM(AJ20:AJ$24)/U20/U20</f>
        <v>0.29768132102903194</v>
      </c>
      <c r="AL20" s="99">
        <f t="shared" si="23"/>
        <v>573318126.18692517</v>
      </c>
      <c r="AM20" s="99">
        <f>SUM(AL20:AL$24)/U20/U20</f>
        <v>0.25472286233059899</v>
      </c>
      <c r="AN20" s="99">
        <f t="shared" si="24"/>
        <v>10707219.2728408</v>
      </c>
      <c r="AO20" s="100">
        <f>SUM(AN20:AN$24)/U20/U20</f>
        <v>1.8139350872637006E-2</v>
      </c>
      <c r="AP20" s="87">
        <f t="shared" si="5"/>
        <v>17.621059019020088</v>
      </c>
      <c r="AQ20" s="88">
        <f t="shared" si="6"/>
        <v>19.759818063760875</v>
      </c>
      <c r="AR20" s="88">
        <f t="shared" si="7"/>
        <v>16.445370612178351</v>
      </c>
      <c r="AS20" s="88">
        <f t="shared" si="8"/>
        <v>18.423797611518211</v>
      </c>
      <c r="AT20" s="88">
        <f t="shared" si="9"/>
        <v>0.99187691096851127</v>
      </c>
      <c r="AU20" s="101">
        <f t="shared" si="10"/>
        <v>1.5198319481158893</v>
      </c>
    </row>
    <row r="21" spans="1:47" ht="14.45" customHeight="1" x14ac:dyDescent="0.15">
      <c r="A21" s="68"/>
      <c r="B21" s="86" t="s">
        <v>225</v>
      </c>
      <c r="C21" s="11">
        <v>733</v>
      </c>
      <c r="D21" s="11">
        <v>21</v>
      </c>
      <c r="E21" s="11">
        <v>256</v>
      </c>
      <c r="F21" s="12">
        <v>8</v>
      </c>
      <c r="G21" s="22" t="s">
        <v>87</v>
      </c>
      <c r="H21" s="3">
        <v>3608735</v>
      </c>
      <c r="I21" s="3">
        <v>76916</v>
      </c>
      <c r="J21" s="18">
        <v>70</v>
      </c>
      <c r="K21" s="3">
        <v>83344</v>
      </c>
      <c r="L21" s="4">
        <v>1309855</v>
      </c>
      <c r="M21" s="70"/>
      <c r="N21" s="70"/>
      <c r="O21" s="87">
        <f t="shared" si="11"/>
        <v>0.5290487804878049</v>
      </c>
      <c r="P21" s="88">
        <f t="shared" si="12"/>
        <v>1.0329700518325673</v>
      </c>
      <c r="Q21" s="89">
        <f t="shared" si="13"/>
        <v>2.8649386084583901E-2</v>
      </c>
      <c r="R21" s="90">
        <f t="shared" si="14"/>
        <v>2.7734962919551943E-2</v>
      </c>
      <c r="S21" s="91">
        <f t="shared" si="15"/>
        <v>3.125E-2</v>
      </c>
      <c r="T21" s="92">
        <f t="shared" si="19"/>
        <v>0.13017331599427151</v>
      </c>
      <c r="U21" s="93">
        <f t="shared" si="20"/>
        <v>79513.977754859181</v>
      </c>
      <c r="V21" s="93">
        <f t="shared" si="21"/>
        <v>373196.75466189423</v>
      </c>
      <c r="W21" s="94">
        <f>SUM(V21:V$24)</f>
        <v>1201645.6628335919</v>
      </c>
      <c r="X21" s="95">
        <f t="shared" si="0"/>
        <v>361534.35607871006</v>
      </c>
      <c r="Y21" s="93">
        <f>SUM(X21:X$24)</f>
        <v>1099953.0864318842</v>
      </c>
      <c r="Z21" s="93">
        <f t="shared" si="1"/>
        <v>11662.398583184195</v>
      </c>
      <c r="AA21" s="94">
        <f>SUM(Z21:Z$24)</f>
        <v>101692.57640170767</v>
      </c>
      <c r="AB21" s="87">
        <f t="shared" si="2"/>
        <v>15.11238271261254</v>
      </c>
      <c r="AC21" s="88">
        <f t="shared" si="3"/>
        <v>13.833455670184541</v>
      </c>
      <c r="AD21" s="96">
        <f t="shared" si="16"/>
        <v>91.537224362637218</v>
      </c>
      <c r="AE21" s="88">
        <f t="shared" si="4"/>
        <v>1.2789270424279979</v>
      </c>
      <c r="AF21" s="97">
        <f t="shared" si="17"/>
        <v>8.4627756373627765</v>
      </c>
      <c r="AH21" s="98">
        <f t="shared" si="25"/>
        <v>7.0187111218283547E-4</v>
      </c>
      <c r="AI21" s="99">
        <f t="shared" si="18"/>
        <v>1.18255615234375E-4</v>
      </c>
      <c r="AJ21" s="99">
        <f t="shared" si="22"/>
        <v>911617103.55097747</v>
      </c>
      <c r="AK21" s="99">
        <f>SUM(AJ21:AJ$24)/U21/U21</f>
        <v>0.24800654502796871</v>
      </c>
      <c r="AL21" s="99">
        <f t="shared" si="23"/>
        <v>761535195.5621928</v>
      </c>
      <c r="AM21" s="99">
        <f>SUM(AL21:AL$24)/U21/U21</f>
        <v>0.21123222136331138</v>
      </c>
      <c r="AN21" s="99">
        <f t="shared" si="24"/>
        <v>24863439.64219638</v>
      </c>
      <c r="AO21" s="100">
        <f>SUM(AN21:AN$24)/U21/U21</f>
        <v>1.9806245099783366E-2</v>
      </c>
      <c r="AP21" s="87">
        <f t="shared" si="5"/>
        <v>14.136297704337418</v>
      </c>
      <c r="AQ21" s="88">
        <f t="shared" si="6"/>
        <v>16.08846772088766</v>
      </c>
      <c r="AR21" s="88">
        <f t="shared" si="7"/>
        <v>12.93263953934024</v>
      </c>
      <c r="AS21" s="88">
        <f t="shared" si="8"/>
        <v>14.734271801028843</v>
      </c>
      <c r="AT21" s="88">
        <f t="shared" si="9"/>
        <v>1.0030871048277152</v>
      </c>
      <c r="AU21" s="101">
        <f t="shared" si="10"/>
        <v>1.5547669800282806</v>
      </c>
    </row>
    <row r="22" spans="1:47" ht="14.45" customHeight="1" x14ac:dyDescent="0.15">
      <c r="A22" s="68"/>
      <c r="B22" s="86" t="s">
        <v>235</v>
      </c>
      <c r="C22" s="11">
        <v>839</v>
      </c>
      <c r="D22" s="11">
        <v>29</v>
      </c>
      <c r="E22" s="11">
        <v>275</v>
      </c>
      <c r="F22" s="12">
        <v>15</v>
      </c>
      <c r="G22" s="22" t="s">
        <v>89</v>
      </c>
      <c r="H22" s="3">
        <v>2806665</v>
      </c>
      <c r="I22" s="3">
        <v>96964</v>
      </c>
      <c r="J22" s="18">
        <v>75</v>
      </c>
      <c r="K22" s="3">
        <v>75144</v>
      </c>
      <c r="L22" s="4">
        <v>912444</v>
      </c>
      <c r="M22" s="70"/>
      <c r="N22" s="70"/>
      <c r="O22" s="87">
        <f t="shared" si="11"/>
        <v>0.53289495869162029</v>
      </c>
      <c r="P22" s="88">
        <f t="shared" si="12"/>
        <v>1.0135874751634408</v>
      </c>
      <c r="Q22" s="89">
        <f t="shared" si="13"/>
        <v>3.4564958283671038E-2</v>
      </c>
      <c r="R22" s="90">
        <f t="shared" si="14"/>
        <v>3.4101603591833493E-2</v>
      </c>
      <c r="S22" s="91">
        <f t="shared" si="15"/>
        <v>5.4545454545454543E-2</v>
      </c>
      <c r="T22" s="92">
        <f t="shared" si="19"/>
        <v>0.15792968384611483</v>
      </c>
      <c r="U22" s="93">
        <f t="shared" si="20"/>
        <v>69163.379602614426</v>
      </c>
      <c r="V22" s="93">
        <f t="shared" si="21"/>
        <v>320306.07138326782</v>
      </c>
      <c r="W22" s="94">
        <f>SUM(V22:V$24)</f>
        <v>828448.90817169775</v>
      </c>
      <c r="X22" s="95">
        <f t="shared" si="0"/>
        <v>302834.83112599864</v>
      </c>
      <c r="Y22" s="93">
        <f>SUM(X22:X$24)</f>
        <v>738418.73035317427</v>
      </c>
      <c r="Z22" s="93">
        <f t="shared" si="1"/>
        <v>17471.240257269154</v>
      </c>
      <c r="AA22" s="94">
        <f>SUM(Z22:Z$24)</f>
        <v>90030.177818523487</v>
      </c>
      <c r="AB22" s="87">
        <f t="shared" si="2"/>
        <v>11.978143823098861</v>
      </c>
      <c r="AC22" s="88">
        <f t="shared" si="3"/>
        <v>10.676440836116422</v>
      </c>
      <c r="AD22" s="96">
        <f t="shared" si="16"/>
        <v>89.132681939649004</v>
      </c>
      <c r="AE22" s="88">
        <f t="shared" si="4"/>
        <v>1.3017029869824388</v>
      </c>
      <c r="AF22" s="97">
        <f t="shared" si="17"/>
        <v>10.867318060350987</v>
      </c>
      <c r="AH22" s="98">
        <f t="shared" si="25"/>
        <v>7.2423230392589205E-4</v>
      </c>
      <c r="AI22" s="99">
        <f t="shared" si="18"/>
        <v>1.875281743050338E-4</v>
      </c>
      <c r="AJ22" s="99">
        <f t="shared" si="22"/>
        <v>423813894.14725715</v>
      </c>
      <c r="AK22" s="99">
        <f>SUM(AJ22:AJ$24)/U22/U22</f>
        <v>0.13721907991829133</v>
      </c>
      <c r="AL22" s="99">
        <f t="shared" si="23"/>
        <v>344346821.7699706</v>
      </c>
      <c r="AM22" s="99">
        <f>SUM(AL22:AL$24)/U22/U22</f>
        <v>0.11998870702187069</v>
      </c>
      <c r="AN22" s="99">
        <f t="shared" si="24"/>
        <v>25772833.151933189</v>
      </c>
      <c r="AO22" s="100">
        <f>SUM(AN22:AN$24)/U22/U22</f>
        <v>2.0980342900407258E-2</v>
      </c>
      <c r="AP22" s="87">
        <f t="shared" si="5"/>
        <v>11.252099184378825</v>
      </c>
      <c r="AQ22" s="88">
        <f t="shared" si="6"/>
        <v>12.704188461818898</v>
      </c>
      <c r="AR22" s="88">
        <f t="shared" si="7"/>
        <v>9.9975088683205175</v>
      </c>
      <c r="AS22" s="88">
        <f t="shared" si="8"/>
        <v>11.355372803912326</v>
      </c>
      <c r="AT22" s="88">
        <f t="shared" si="9"/>
        <v>1.0178049678167453</v>
      </c>
      <c r="AU22" s="101">
        <f t="shared" si="10"/>
        <v>1.5856010061481323</v>
      </c>
    </row>
    <row r="23" spans="1:47" ht="14.45" customHeight="1" x14ac:dyDescent="0.15">
      <c r="A23" s="68"/>
      <c r="B23" s="86" t="s">
        <v>236</v>
      </c>
      <c r="C23" s="11">
        <v>864</v>
      </c>
      <c r="D23" s="11">
        <v>54</v>
      </c>
      <c r="E23" s="11">
        <v>297</v>
      </c>
      <c r="F23" s="12">
        <v>26</v>
      </c>
      <c r="G23" s="22" t="s">
        <v>90</v>
      </c>
      <c r="H23" s="3">
        <v>2009820</v>
      </c>
      <c r="I23" s="3">
        <v>126762</v>
      </c>
      <c r="J23" s="18">
        <v>80</v>
      </c>
      <c r="K23" s="3">
        <v>63282</v>
      </c>
      <c r="L23" s="4">
        <v>564428</v>
      </c>
      <c r="M23" s="70"/>
      <c r="N23" s="70"/>
      <c r="O23" s="87">
        <f>IF(K23&lt;0.5,0.5,((L23-L24)-5*K24)/5/(K23-K24))</f>
        <v>0.5270425643110157</v>
      </c>
      <c r="P23" s="88">
        <f t="shared" si="12"/>
        <v>1.0096904869525449</v>
      </c>
      <c r="Q23" s="89">
        <f t="shared" si="13"/>
        <v>6.25E-2</v>
      </c>
      <c r="R23" s="90">
        <f t="shared" si="14"/>
        <v>6.1900157333004045E-2</v>
      </c>
      <c r="S23" s="91">
        <f t="shared" si="15"/>
        <v>8.7542087542087546E-2</v>
      </c>
      <c r="T23" s="92">
        <f>5*R23/(1+5*(1-O23)*R23)</f>
        <v>0.26998080750634634</v>
      </c>
      <c r="U23" s="93">
        <f t="shared" si="20"/>
        <v>58240.428928244706</v>
      </c>
      <c r="V23" s="93">
        <f>5*U23*((1-T23)+O23*T23)</f>
        <v>254018.70865972474</v>
      </c>
      <c r="W23" s="94">
        <f>SUM(V23:V$24)</f>
        <v>508142.83678842988</v>
      </c>
      <c r="X23" s="95">
        <f t="shared" si="0"/>
        <v>231781.38062890706</v>
      </c>
      <c r="Y23" s="93">
        <f>SUM(X23:X$24)</f>
        <v>435583.89922717557</v>
      </c>
      <c r="Z23" s="93">
        <f t="shared" si="1"/>
        <v>22237.328030817655</v>
      </c>
      <c r="AA23" s="94">
        <f>SUM(Z23:Z$24)</f>
        <v>72558.937561254323</v>
      </c>
      <c r="AB23" s="87">
        <f t="shared" si="2"/>
        <v>8.7249157696707353</v>
      </c>
      <c r="AC23" s="88">
        <f t="shared" si="3"/>
        <v>7.479064066712799</v>
      </c>
      <c r="AD23" s="96">
        <f t="shared" si="16"/>
        <v>85.720759536857358</v>
      </c>
      <c r="AE23" s="88">
        <f t="shared" si="4"/>
        <v>1.2458517029579363</v>
      </c>
      <c r="AF23" s="97">
        <f t="shared" si="17"/>
        <v>14.279240463142637</v>
      </c>
      <c r="AH23" s="98">
        <f>IF(D23=0,0,T23*T23*(1-T23)/D23)</f>
        <v>9.8538580595894441E-4</v>
      </c>
      <c r="AI23" s="99">
        <f t="shared" si="18"/>
        <v>2.6895107895912799E-4</v>
      </c>
      <c r="AJ23" s="99">
        <f t="shared" si="22"/>
        <v>232583602.34540558</v>
      </c>
      <c r="AK23" s="99">
        <f>SUM(AJ23:AJ$24)/U23/U23</f>
        <v>6.8569339033557705E-2</v>
      </c>
      <c r="AL23" s="99">
        <f t="shared" si="23"/>
        <v>178857279.47278911</v>
      </c>
      <c r="AM23" s="99">
        <f>SUM(AL23:AL$24)/U23/U23</f>
        <v>6.7697958954390361E-2</v>
      </c>
      <c r="AN23" s="99">
        <f t="shared" si="24"/>
        <v>23817522.977093674</v>
      </c>
      <c r="AO23" s="100">
        <f>SUM(AN23:AN$24)/U23/U23</f>
        <v>2.1989776951749817E-2</v>
      </c>
      <c r="AP23" s="87">
        <f t="shared" si="5"/>
        <v>8.2116751118587157</v>
      </c>
      <c r="AQ23" s="88">
        <f t="shared" si="6"/>
        <v>9.238156427482755</v>
      </c>
      <c r="AR23" s="88">
        <f t="shared" si="7"/>
        <v>6.9690949704734422</v>
      </c>
      <c r="AS23" s="88">
        <f t="shared" si="8"/>
        <v>7.9890331629521558</v>
      </c>
      <c r="AT23" s="88">
        <f t="shared" si="9"/>
        <v>0.9552042754141129</v>
      </c>
      <c r="AU23" s="101">
        <f t="shared" si="10"/>
        <v>1.5364991305017597</v>
      </c>
    </row>
    <row r="24" spans="1:47" ht="14.45" customHeight="1" x14ac:dyDescent="0.15">
      <c r="A24" s="44"/>
      <c r="B24" s="102" t="s">
        <v>14</v>
      </c>
      <c r="C24" s="13">
        <v>618</v>
      </c>
      <c r="D24" s="13">
        <v>92</v>
      </c>
      <c r="E24" s="13">
        <v>202</v>
      </c>
      <c r="F24" s="14">
        <v>40</v>
      </c>
      <c r="G24" s="23" t="s">
        <v>91</v>
      </c>
      <c r="H24" s="5">
        <v>1472880</v>
      </c>
      <c r="I24" s="5">
        <v>209063</v>
      </c>
      <c r="J24" s="19">
        <v>85</v>
      </c>
      <c r="K24" s="5">
        <v>46061</v>
      </c>
      <c r="L24" s="6">
        <v>288742</v>
      </c>
      <c r="M24" s="70"/>
      <c r="N24" s="70"/>
      <c r="O24" s="103">
        <v>1</v>
      </c>
      <c r="P24" s="104">
        <f>IF(H24&lt;0.5,1,(I24/H24)/(K24/L24))</f>
        <v>0.88978772677593732</v>
      </c>
      <c r="Q24" s="105">
        <f t="shared" si="13"/>
        <v>0.14886731391585761</v>
      </c>
      <c r="R24" s="106">
        <f t="shared" si="14"/>
        <v>0.16730654900721592</v>
      </c>
      <c r="S24" s="107">
        <f t="shared" si="15"/>
        <v>0.19801980198019803</v>
      </c>
      <c r="T24" s="103">
        <v>1</v>
      </c>
      <c r="U24" s="108">
        <f>U23*(1-T23)</f>
        <v>42516.630896681228</v>
      </c>
      <c r="V24" s="108">
        <f>U24/R24</f>
        <v>254124.12812870517</v>
      </c>
      <c r="W24" s="109">
        <f>SUM(V24:V$24)</f>
        <v>254124.12812870517</v>
      </c>
      <c r="X24" s="103">
        <f t="shared" si="0"/>
        <v>203802.51859826851</v>
      </c>
      <c r="Y24" s="108">
        <f>SUM(X24:X$24)</f>
        <v>203802.51859826851</v>
      </c>
      <c r="Z24" s="108">
        <f t="shared" si="1"/>
        <v>50321.609530436668</v>
      </c>
      <c r="AA24" s="109">
        <f>SUM(Z24:Z$24)</f>
        <v>50321.609530436668</v>
      </c>
      <c r="AB24" s="110">
        <f t="shared" si="2"/>
        <v>5.9770523385601004</v>
      </c>
      <c r="AC24" s="104">
        <f t="shared" si="3"/>
        <v>4.7934776180531502</v>
      </c>
      <c r="AD24" s="111">
        <f t="shared" si="16"/>
        <v>80.198019801980209</v>
      </c>
      <c r="AE24" s="104">
        <f t="shared" si="4"/>
        <v>1.1835747205069507</v>
      </c>
      <c r="AF24" s="112">
        <f t="shared" si="17"/>
        <v>19.801980198019802</v>
      </c>
      <c r="AH24" s="113">
        <f>0</f>
        <v>0</v>
      </c>
      <c r="AI24" s="114">
        <f t="shared" si="18"/>
        <v>7.8617801982139204E-4</v>
      </c>
      <c r="AJ24" s="114">
        <v>0</v>
      </c>
      <c r="AK24" s="114">
        <f>(1-R24)/R24/R24/D24</f>
        <v>0.32334893825355077</v>
      </c>
      <c r="AL24" s="114">
        <f>V24*V24*AI24</f>
        <v>50770647.337730817</v>
      </c>
      <c r="AM24" s="114">
        <f>(1-S24)*(1-S24)*(1-R24)/R24/R24/D24+AI24/R24/R24</f>
        <v>0.23605539162334549</v>
      </c>
      <c r="AN24" s="114">
        <f>V24*V24*AI24</f>
        <v>50770647.337730817</v>
      </c>
      <c r="AO24" s="115">
        <f>S24*S24*(1-R24)/R24/R24/D24+AI24/R24/R24</f>
        <v>4.0765438816745533E-2</v>
      </c>
      <c r="AP24" s="110">
        <f t="shared" si="5"/>
        <v>4.8625222666486962</v>
      </c>
      <c r="AQ24" s="104">
        <f t="shared" si="6"/>
        <v>7.0915824104715046</v>
      </c>
      <c r="AR24" s="104">
        <f t="shared" si="7"/>
        <v>3.8412011915570177</v>
      </c>
      <c r="AS24" s="104">
        <f t="shared" si="8"/>
        <v>5.7457540445492823</v>
      </c>
      <c r="AT24" s="104">
        <f t="shared" si="9"/>
        <v>0.78784184373474009</v>
      </c>
      <c r="AU24" s="116">
        <f t="shared" si="10"/>
        <v>1.5793075972791613</v>
      </c>
    </row>
    <row r="25" spans="1:47" ht="14.45" customHeight="1" x14ac:dyDescent="0.15">
      <c r="A25" s="68" t="s">
        <v>6</v>
      </c>
      <c r="B25" s="69" t="s">
        <v>59</v>
      </c>
      <c r="C25" s="9">
        <v>456</v>
      </c>
      <c r="D25" s="9">
        <v>0</v>
      </c>
      <c r="E25" s="9">
        <v>150</v>
      </c>
      <c r="F25" s="10">
        <v>0</v>
      </c>
      <c r="G25" s="21" t="s">
        <v>59</v>
      </c>
      <c r="H25" s="1">
        <v>2414909</v>
      </c>
      <c r="I25" s="1">
        <v>1219</v>
      </c>
      <c r="J25" s="17">
        <v>0</v>
      </c>
      <c r="K25" s="1">
        <v>100000</v>
      </c>
      <c r="L25" s="2">
        <v>8713724</v>
      </c>
      <c r="M25" s="70"/>
      <c r="N25" s="70"/>
      <c r="O25" s="117">
        <f t="shared" ref="O25:O40" si="26">IF(K25&lt;0.5,0.5,((L25-L26)-5*K26)/5/(K25-K26))</f>
        <v>0.16090225563909774</v>
      </c>
      <c r="P25" s="118">
        <f t="shared" ref="P25:P40" si="27">IF(H25&lt;0.5,1,(I25/H25)/((K25-K26)/(L25-L26)))</f>
        <v>0.94671852343370566</v>
      </c>
      <c r="Q25" s="73">
        <f t="shared" si="13"/>
        <v>0</v>
      </c>
      <c r="R25" s="119">
        <f t="shared" si="14"/>
        <v>0</v>
      </c>
      <c r="S25" s="120">
        <f t="shared" si="15"/>
        <v>0</v>
      </c>
      <c r="T25" s="121">
        <f>5*R25/(1+5*(1-O25)*R25)</f>
        <v>0</v>
      </c>
      <c r="U25" s="122">
        <v>100000</v>
      </c>
      <c r="V25" s="122">
        <f>5*U25*((1-T25)+O25*T25)</f>
        <v>500000</v>
      </c>
      <c r="W25" s="123">
        <f>SUM(V25:V$42)</f>
        <v>8465280.5871855468</v>
      </c>
      <c r="X25" s="124">
        <f t="shared" si="0"/>
        <v>500000</v>
      </c>
      <c r="Y25" s="122">
        <f>SUM(X25:X$42)</f>
        <v>8244227.2788295476</v>
      </c>
      <c r="Z25" s="122">
        <f t="shared" si="1"/>
        <v>0</v>
      </c>
      <c r="AA25" s="123">
        <f>SUM(Z25:Z$42)</f>
        <v>221053.30835599863</v>
      </c>
      <c r="AB25" s="117">
        <f t="shared" si="2"/>
        <v>84.652805871855463</v>
      </c>
      <c r="AC25" s="118">
        <f t="shared" si="3"/>
        <v>82.442272788295469</v>
      </c>
      <c r="AD25" s="80">
        <f t="shared" si="16"/>
        <v>97.388706657985765</v>
      </c>
      <c r="AE25" s="118">
        <f t="shared" si="4"/>
        <v>2.2105330835599863</v>
      </c>
      <c r="AF25" s="81">
        <f t="shared" si="17"/>
        <v>2.6112933420142226</v>
      </c>
      <c r="AH25" s="82">
        <f>IF(D25=0,0,T25*T25*(1-T25)/D25)</f>
        <v>0</v>
      </c>
      <c r="AI25" s="83">
        <f t="shared" si="18"/>
        <v>0</v>
      </c>
      <c r="AJ25" s="83">
        <f>U25*U25*((1-O25)*5+AB26)^2*AH25</f>
        <v>0</v>
      </c>
      <c r="AK25" s="83">
        <f>SUM(AJ25:AJ$42)/U25/U25</f>
        <v>1.2351977380135819</v>
      </c>
      <c r="AL25" s="83">
        <f>U25*U25*((1-O25)*5*(1-S25)+AC26)^2*AH25+V25*V25*AI25</f>
        <v>0</v>
      </c>
      <c r="AM25" s="83">
        <f>SUM(AL25:AL$42)/U25/U25</f>
        <v>1.09537268991145</v>
      </c>
      <c r="AN25" s="83">
        <f>U25*U25*((1-O25)*5*S25+AE26)^2*AH25+V25*V25*AI25</f>
        <v>0</v>
      </c>
      <c r="AO25" s="84">
        <f>SUM(AN25:AN$42)/U25/U25</f>
        <v>2.4097016736858365E-2</v>
      </c>
      <c r="AP25" s="117">
        <f t="shared" si="5"/>
        <v>82.474472648872123</v>
      </c>
      <c r="AQ25" s="118">
        <f t="shared" si="6"/>
        <v>86.831139094838804</v>
      </c>
      <c r="AR25" s="118">
        <f t="shared" si="7"/>
        <v>80.39093573028579</v>
      </c>
      <c r="AS25" s="118">
        <f t="shared" si="8"/>
        <v>84.493609846305148</v>
      </c>
      <c r="AT25" s="118">
        <f t="shared" si="9"/>
        <v>1.9062780926455971</v>
      </c>
      <c r="AU25" s="125">
        <f t="shared" si="10"/>
        <v>2.5147880744743758</v>
      </c>
    </row>
    <row r="26" spans="1:47" ht="14.45" customHeight="1" x14ac:dyDescent="0.15">
      <c r="A26" s="126"/>
      <c r="B26" s="86" t="s">
        <v>61</v>
      </c>
      <c r="C26" s="11">
        <v>494</v>
      </c>
      <c r="D26" s="11">
        <v>0</v>
      </c>
      <c r="E26" s="11">
        <v>156</v>
      </c>
      <c r="F26" s="12">
        <v>0</v>
      </c>
      <c r="G26" s="22" t="s">
        <v>61</v>
      </c>
      <c r="H26" s="3">
        <v>2569226</v>
      </c>
      <c r="I26" s="3">
        <v>199</v>
      </c>
      <c r="J26" s="18">
        <v>5</v>
      </c>
      <c r="K26" s="3">
        <v>99734</v>
      </c>
      <c r="L26" s="4">
        <v>8214840</v>
      </c>
      <c r="M26" s="70"/>
      <c r="N26" s="70"/>
      <c r="O26" s="87">
        <f t="shared" si="26"/>
        <v>0.45806451612903226</v>
      </c>
      <c r="P26" s="88">
        <f t="shared" si="27"/>
        <v>1.2457450032083215</v>
      </c>
      <c r="Q26" s="89">
        <f t="shared" si="13"/>
        <v>0</v>
      </c>
      <c r="R26" s="90">
        <f t="shared" si="14"/>
        <v>0</v>
      </c>
      <c r="S26" s="91">
        <f t="shared" si="15"/>
        <v>0</v>
      </c>
      <c r="T26" s="92">
        <f>5*R26/(1+5*(1-O26)*R26)</f>
        <v>0</v>
      </c>
      <c r="U26" s="93">
        <f>U25*(1-T25)</f>
        <v>100000</v>
      </c>
      <c r="V26" s="93">
        <f>5*U26*((1-T26)+O26*T26)</f>
        <v>500000</v>
      </c>
      <c r="W26" s="94">
        <f>SUM(V26:V$42)</f>
        <v>7965280.5871855468</v>
      </c>
      <c r="X26" s="95">
        <f t="shared" si="0"/>
        <v>500000</v>
      </c>
      <c r="Y26" s="93">
        <f>SUM(X26:X$42)</f>
        <v>7744227.2788295476</v>
      </c>
      <c r="Z26" s="93">
        <f t="shared" si="1"/>
        <v>0</v>
      </c>
      <c r="AA26" s="94">
        <f>SUM(Z26:Z$42)</f>
        <v>221053.30835599863</v>
      </c>
      <c r="AB26" s="87">
        <f t="shared" si="2"/>
        <v>79.652805871855463</v>
      </c>
      <c r="AC26" s="88">
        <f t="shared" si="3"/>
        <v>77.442272788295469</v>
      </c>
      <c r="AD26" s="96">
        <f t="shared" si="16"/>
        <v>97.224789435395067</v>
      </c>
      <c r="AE26" s="88">
        <f t="shared" si="4"/>
        <v>2.2105330835599863</v>
      </c>
      <c r="AF26" s="97">
        <f t="shared" si="17"/>
        <v>2.7752105646049268</v>
      </c>
      <c r="AH26" s="98">
        <f>IF(D26=0,0,T26*T26*(1-T26)/D26)</f>
        <v>0</v>
      </c>
      <c r="AI26" s="99">
        <f t="shared" si="18"/>
        <v>0</v>
      </c>
      <c r="AJ26" s="99">
        <f>U26*U26*((1-O26)*5+AB27)^2*AH26</f>
        <v>0</v>
      </c>
      <c r="AK26" s="99">
        <f>SUM(AJ26:AJ$42)/U26/U26</f>
        <v>1.2351977380135819</v>
      </c>
      <c r="AL26" s="99">
        <f>U26*U26*((1-O26)*5*(1-S26)+AC27)^2*AH26+V26*V26*AI26</f>
        <v>0</v>
      </c>
      <c r="AM26" s="99">
        <f>SUM(AL26:AL$42)/U26/U26</f>
        <v>1.09537268991145</v>
      </c>
      <c r="AN26" s="99">
        <f>U26*U26*((1-O26)*5*S26+AE27)^2*AH26+V26*V26*AI26</f>
        <v>0</v>
      </c>
      <c r="AO26" s="100">
        <f>SUM(AN26:AN$42)/U26/U26</f>
        <v>2.4097016736858365E-2</v>
      </c>
      <c r="AP26" s="87">
        <f t="shared" si="5"/>
        <v>77.474472648872123</v>
      </c>
      <c r="AQ26" s="88">
        <f t="shared" si="6"/>
        <v>81.831139094838804</v>
      </c>
      <c r="AR26" s="88">
        <f t="shared" si="7"/>
        <v>75.39093573028579</v>
      </c>
      <c r="AS26" s="88">
        <f t="shared" si="8"/>
        <v>79.493609846305148</v>
      </c>
      <c r="AT26" s="88">
        <f t="shared" si="9"/>
        <v>1.9062780926455971</v>
      </c>
      <c r="AU26" s="101">
        <f t="shared" si="10"/>
        <v>2.5147880744743758</v>
      </c>
    </row>
    <row r="27" spans="1:47" ht="14.45" customHeight="1" x14ac:dyDescent="0.15">
      <c r="A27" s="126"/>
      <c r="B27" s="86" t="s">
        <v>63</v>
      </c>
      <c r="C27" s="11">
        <v>500</v>
      </c>
      <c r="D27" s="11">
        <v>0</v>
      </c>
      <c r="E27" s="11">
        <v>163</v>
      </c>
      <c r="F27" s="12">
        <v>0</v>
      </c>
      <c r="G27" s="22" t="s">
        <v>63</v>
      </c>
      <c r="H27" s="3">
        <v>2718493</v>
      </c>
      <c r="I27" s="3">
        <v>203</v>
      </c>
      <c r="J27" s="18">
        <v>10</v>
      </c>
      <c r="K27" s="3">
        <v>99703</v>
      </c>
      <c r="L27" s="4">
        <v>7716254</v>
      </c>
      <c r="M27" s="70"/>
      <c r="N27" s="70"/>
      <c r="O27" s="87">
        <f t="shared" si="26"/>
        <v>0.52</v>
      </c>
      <c r="P27" s="88">
        <f t="shared" si="27"/>
        <v>1.0634199904138066</v>
      </c>
      <c r="Q27" s="89">
        <f t="shared" si="13"/>
        <v>0</v>
      </c>
      <c r="R27" s="90">
        <f t="shared" si="14"/>
        <v>0</v>
      </c>
      <c r="S27" s="91">
        <f t="shared" si="15"/>
        <v>0</v>
      </c>
      <c r="T27" s="92">
        <f t="shared" ref="T27:T40" si="28">5*R27/(1+5*(1-O27)*R27)</f>
        <v>0</v>
      </c>
      <c r="U27" s="93">
        <f t="shared" ref="U27:U41" si="29">U26*(1-T26)</f>
        <v>100000</v>
      </c>
      <c r="V27" s="93">
        <f t="shared" ref="V27:V40" si="30">5*U27*((1-T27)+O27*T27)</f>
        <v>500000</v>
      </c>
      <c r="W27" s="94">
        <f>SUM(V27:V$42)</f>
        <v>7465280.5871855477</v>
      </c>
      <c r="X27" s="95">
        <f t="shared" si="0"/>
        <v>500000</v>
      </c>
      <c r="Y27" s="93">
        <f>SUM(X27:X$42)</f>
        <v>7244227.2788295485</v>
      </c>
      <c r="Z27" s="93">
        <f t="shared" si="1"/>
        <v>0</v>
      </c>
      <c r="AA27" s="94">
        <f>SUM(Z27:Z$42)</f>
        <v>221053.30835599863</v>
      </c>
      <c r="AB27" s="87">
        <f t="shared" si="2"/>
        <v>74.652805871855477</v>
      </c>
      <c r="AC27" s="88">
        <f t="shared" si="3"/>
        <v>72.442272788295483</v>
      </c>
      <c r="AD27" s="96">
        <f t="shared" si="16"/>
        <v>97.03891493729725</v>
      </c>
      <c r="AE27" s="88">
        <f t="shared" si="4"/>
        <v>2.2105330835599863</v>
      </c>
      <c r="AF27" s="97">
        <f t="shared" si="17"/>
        <v>2.9610850627027396</v>
      </c>
      <c r="AH27" s="98">
        <f t="shared" ref="AH27:AH40" si="31">IF(D27=0,0,T27*T27*(1-T27)/D27)</f>
        <v>0</v>
      </c>
      <c r="AI27" s="99">
        <f t="shared" si="18"/>
        <v>0</v>
      </c>
      <c r="AJ27" s="99">
        <f t="shared" ref="AJ27:AJ40" si="32">U27*U27*((1-O27)*5+AB28)^2*AH27</f>
        <v>0</v>
      </c>
      <c r="AK27" s="99">
        <f>SUM(AJ27:AJ$42)/U27/U27</f>
        <v>1.2351977380135819</v>
      </c>
      <c r="AL27" s="99">
        <f t="shared" ref="AL27:AL40" si="33">U27*U27*((1-O27)*5*(1-S27)+AC28)^2*AH27+V27*V27*AI27</f>
        <v>0</v>
      </c>
      <c r="AM27" s="99">
        <f>SUM(AL27:AL$42)/U27/U27</f>
        <v>1.09537268991145</v>
      </c>
      <c r="AN27" s="99">
        <f t="shared" ref="AN27:AN40" si="34">U27*U27*((1-O27)*5*S27+AE28)^2*AH27+V27*V27*AI27</f>
        <v>0</v>
      </c>
      <c r="AO27" s="100">
        <f>SUM(AN27:AN$42)/U27/U27</f>
        <v>2.4097016736858365E-2</v>
      </c>
      <c r="AP27" s="87">
        <f t="shared" si="5"/>
        <v>72.474472648872137</v>
      </c>
      <c r="AQ27" s="88">
        <f t="shared" si="6"/>
        <v>76.831139094838818</v>
      </c>
      <c r="AR27" s="88">
        <f t="shared" si="7"/>
        <v>70.390935730285804</v>
      </c>
      <c r="AS27" s="88">
        <f t="shared" si="8"/>
        <v>74.493609846305162</v>
      </c>
      <c r="AT27" s="88">
        <f t="shared" si="9"/>
        <v>1.9062780926455971</v>
      </c>
      <c r="AU27" s="101">
        <f t="shared" si="10"/>
        <v>2.5147880744743758</v>
      </c>
    </row>
    <row r="28" spans="1:47" ht="14.45" customHeight="1" x14ac:dyDescent="0.15">
      <c r="A28" s="126"/>
      <c r="B28" s="86" t="s">
        <v>65</v>
      </c>
      <c r="C28" s="11">
        <v>504</v>
      </c>
      <c r="D28" s="11">
        <v>0</v>
      </c>
      <c r="E28" s="11">
        <v>163</v>
      </c>
      <c r="F28" s="12">
        <v>0</v>
      </c>
      <c r="G28" s="22" t="s">
        <v>65</v>
      </c>
      <c r="H28" s="3">
        <v>2904186</v>
      </c>
      <c r="I28" s="3">
        <v>384</v>
      </c>
      <c r="J28" s="18">
        <v>15</v>
      </c>
      <c r="K28" s="3">
        <v>99668</v>
      </c>
      <c r="L28" s="4">
        <v>7217823</v>
      </c>
      <c r="M28" s="70"/>
      <c r="N28" s="70"/>
      <c r="O28" s="87">
        <f t="shared" si="26"/>
        <v>0.53898305084745768</v>
      </c>
      <c r="P28" s="88">
        <f t="shared" si="27"/>
        <v>1.1165084012513697</v>
      </c>
      <c r="Q28" s="89">
        <f t="shared" si="13"/>
        <v>0</v>
      </c>
      <c r="R28" s="90">
        <f t="shared" si="14"/>
        <v>0</v>
      </c>
      <c r="S28" s="91">
        <f t="shared" si="15"/>
        <v>0</v>
      </c>
      <c r="T28" s="92">
        <f t="shared" si="28"/>
        <v>0</v>
      </c>
      <c r="U28" s="93">
        <f t="shared" si="29"/>
        <v>100000</v>
      </c>
      <c r="V28" s="93">
        <f t="shared" si="30"/>
        <v>500000</v>
      </c>
      <c r="W28" s="94">
        <f>SUM(V28:V$42)</f>
        <v>6965280.5871855477</v>
      </c>
      <c r="X28" s="95">
        <f t="shared" si="0"/>
        <v>500000</v>
      </c>
      <c r="Y28" s="93">
        <f>SUM(X28:X$42)</f>
        <v>6744227.2788295485</v>
      </c>
      <c r="Z28" s="93">
        <f t="shared" si="1"/>
        <v>0</v>
      </c>
      <c r="AA28" s="94">
        <f>SUM(Z28:Z$42)</f>
        <v>221053.30835599863</v>
      </c>
      <c r="AB28" s="87">
        <f t="shared" si="2"/>
        <v>69.652805871855477</v>
      </c>
      <c r="AC28" s="88">
        <f t="shared" si="3"/>
        <v>67.442272788295483</v>
      </c>
      <c r="AD28" s="96">
        <f t="shared" si="16"/>
        <v>96.82635457984729</v>
      </c>
      <c r="AE28" s="88">
        <f t="shared" si="4"/>
        <v>2.2105330835599863</v>
      </c>
      <c r="AF28" s="97">
        <f t="shared" si="17"/>
        <v>3.1736454201526918</v>
      </c>
      <c r="AH28" s="98">
        <f t="shared" si="31"/>
        <v>0</v>
      </c>
      <c r="AI28" s="99">
        <f t="shared" si="18"/>
        <v>0</v>
      </c>
      <c r="AJ28" s="99">
        <f t="shared" si="32"/>
        <v>0</v>
      </c>
      <c r="AK28" s="99">
        <f>SUM(AJ28:AJ$42)/U28/U28</f>
        <v>1.2351977380135819</v>
      </c>
      <c r="AL28" s="99">
        <f t="shared" si="33"/>
        <v>0</v>
      </c>
      <c r="AM28" s="99">
        <f>SUM(AL28:AL$42)/U28/U28</f>
        <v>1.09537268991145</v>
      </c>
      <c r="AN28" s="99">
        <f t="shared" si="34"/>
        <v>0</v>
      </c>
      <c r="AO28" s="100">
        <f>SUM(AN28:AN$42)/U28/U28</f>
        <v>2.4097016736858365E-2</v>
      </c>
      <c r="AP28" s="87">
        <f t="shared" si="5"/>
        <v>67.474472648872137</v>
      </c>
      <c r="AQ28" s="88">
        <f t="shared" si="6"/>
        <v>71.831139094838818</v>
      </c>
      <c r="AR28" s="88">
        <f t="shared" si="7"/>
        <v>65.390935730285804</v>
      </c>
      <c r="AS28" s="88">
        <f t="shared" si="8"/>
        <v>69.493609846305162</v>
      </c>
      <c r="AT28" s="88">
        <f t="shared" si="9"/>
        <v>1.9062780926455971</v>
      </c>
      <c r="AU28" s="101">
        <f t="shared" si="10"/>
        <v>2.5147880744743758</v>
      </c>
    </row>
    <row r="29" spans="1:47" ht="14.45" customHeight="1" x14ac:dyDescent="0.15">
      <c r="A29" s="126"/>
      <c r="B29" s="86" t="s">
        <v>67</v>
      </c>
      <c r="C29" s="11">
        <v>340</v>
      </c>
      <c r="D29" s="11">
        <v>0</v>
      </c>
      <c r="E29" s="11">
        <v>126</v>
      </c>
      <c r="F29" s="12">
        <v>0</v>
      </c>
      <c r="G29" s="22" t="s">
        <v>67</v>
      </c>
      <c r="H29" s="3">
        <v>2868752</v>
      </c>
      <c r="I29" s="3">
        <v>586</v>
      </c>
      <c r="J29" s="18">
        <v>20</v>
      </c>
      <c r="K29" s="3">
        <v>99609</v>
      </c>
      <c r="L29" s="4">
        <v>6719619</v>
      </c>
      <c r="M29" s="70"/>
      <c r="N29" s="70"/>
      <c r="O29" s="87">
        <f t="shared" si="26"/>
        <v>0.54579439252336448</v>
      </c>
      <c r="P29" s="88">
        <f t="shared" si="27"/>
        <v>0.950336631451423</v>
      </c>
      <c r="Q29" s="89">
        <f t="shared" si="13"/>
        <v>0</v>
      </c>
      <c r="R29" s="90">
        <f t="shared" si="14"/>
        <v>0</v>
      </c>
      <c r="S29" s="91">
        <f t="shared" si="15"/>
        <v>0</v>
      </c>
      <c r="T29" s="92">
        <f t="shared" si="28"/>
        <v>0</v>
      </c>
      <c r="U29" s="93">
        <f t="shared" si="29"/>
        <v>100000</v>
      </c>
      <c r="V29" s="93">
        <f t="shared" si="30"/>
        <v>500000</v>
      </c>
      <c r="W29" s="94">
        <f>SUM(V29:V$42)</f>
        <v>6465280.5871855468</v>
      </c>
      <c r="X29" s="95">
        <f t="shared" si="0"/>
        <v>500000</v>
      </c>
      <c r="Y29" s="93">
        <f>SUM(X29:X$42)</f>
        <v>6244227.2788295476</v>
      </c>
      <c r="Z29" s="93">
        <f t="shared" si="1"/>
        <v>0</v>
      </c>
      <c r="AA29" s="94">
        <f>SUM(Z29:Z$42)</f>
        <v>221053.30835599863</v>
      </c>
      <c r="AB29" s="87">
        <f t="shared" si="2"/>
        <v>64.652805871855463</v>
      </c>
      <c r="AC29" s="88">
        <f t="shared" si="3"/>
        <v>62.442272788295476</v>
      </c>
      <c r="AD29" s="96">
        <f t="shared" si="16"/>
        <v>96.580917017056692</v>
      </c>
      <c r="AE29" s="88">
        <f t="shared" si="4"/>
        <v>2.2105330835599863</v>
      </c>
      <c r="AF29" s="97">
        <f t="shared" si="17"/>
        <v>3.4190829829433147</v>
      </c>
      <c r="AH29" s="98">
        <f t="shared" si="31"/>
        <v>0</v>
      </c>
      <c r="AI29" s="99">
        <f t="shared" si="18"/>
        <v>0</v>
      </c>
      <c r="AJ29" s="99">
        <f t="shared" si="32"/>
        <v>0</v>
      </c>
      <c r="AK29" s="99">
        <f>SUM(AJ29:AJ$42)/U29/U29</f>
        <v>1.2351977380135819</v>
      </c>
      <c r="AL29" s="99">
        <f t="shared" si="33"/>
        <v>0</v>
      </c>
      <c r="AM29" s="99">
        <f>SUM(AL29:AL$42)/U29/U29</f>
        <v>1.09537268991145</v>
      </c>
      <c r="AN29" s="99">
        <f t="shared" si="34"/>
        <v>0</v>
      </c>
      <c r="AO29" s="100">
        <f>SUM(AN29:AN$42)/U29/U29</f>
        <v>2.4097016736858365E-2</v>
      </c>
      <c r="AP29" s="87">
        <f t="shared" si="5"/>
        <v>62.474472648872123</v>
      </c>
      <c r="AQ29" s="88">
        <f t="shared" si="6"/>
        <v>66.831139094838804</v>
      </c>
      <c r="AR29" s="88">
        <f t="shared" si="7"/>
        <v>60.39093573028579</v>
      </c>
      <c r="AS29" s="88">
        <f t="shared" si="8"/>
        <v>64.493609846305162</v>
      </c>
      <c r="AT29" s="88">
        <f t="shared" si="9"/>
        <v>1.9062780926455971</v>
      </c>
      <c r="AU29" s="101">
        <f t="shared" si="10"/>
        <v>2.5147880744743758</v>
      </c>
    </row>
    <row r="30" spans="1:47" ht="14.45" customHeight="1" x14ac:dyDescent="0.15">
      <c r="A30" s="126"/>
      <c r="B30" s="86" t="s">
        <v>69</v>
      </c>
      <c r="C30" s="11">
        <v>421</v>
      </c>
      <c r="D30" s="11">
        <v>1</v>
      </c>
      <c r="E30" s="11">
        <v>150</v>
      </c>
      <c r="F30" s="12">
        <v>0</v>
      </c>
      <c r="G30" s="22" t="s">
        <v>69</v>
      </c>
      <c r="H30" s="3">
        <v>3082677</v>
      </c>
      <c r="I30" s="3">
        <v>830</v>
      </c>
      <c r="J30" s="18">
        <v>25</v>
      </c>
      <c r="K30" s="3">
        <v>99502</v>
      </c>
      <c r="L30" s="4">
        <v>6221817</v>
      </c>
      <c r="M30" s="70"/>
      <c r="N30" s="70"/>
      <c r="O30" s="87">
        <f t="shared" si="26"/>
        <v>0.50317460317460316</v>
      </c>
      <c r="P30" s="88">
        <f t="shared" si="27"/>
        <v>1.0624488349903631</v>
      </c>
      <c r="Q30" s="89">
        <f t="shared" si="13"/>
        <v>2.3752969121140144E-3</v>
      </c>
      <c r="R30" s="90">
        <f t="shared" si="14"/>
        <v>2.2356812242497865E-3</v>
      </c>
      <c r="S30" s="91">
        <f t="shared" si="15"/>
        <v>0</v>
      </c>
      <c r="T30" s="92">
        <f t="shared" si="28"/>
        <v>1.1116667307522098E-2</v>
      </c>
      <c r="U30" s="93">
        <f t="shared" si="29"/>
        <v>100000</v>
      </c>
      <c r="V30" s="93">
        <f t="shared" si="30"/>
        <v>497238.47867678216</v>
      </c>
      <c r="W30" s="94">
        <f>SUM(V30:V$42)</f>
        <v>5965280.5871855468</v>
      </c>
      <c r="X30" s="95">
        <f t="shared" si="0"/>
        <v>497238.47867678216</v>
      </c>
      <c r="Y30" s="93">
        <f>SUM(X30:X$42)</f>
        <v>5744227.2788295476</v>
      </c>
      <c r="Z30" s="93">
        <f t="shared" si="1"/>
        <v>0</v>
      </c>
      <c r="AA30" s="94">
        <f>SUM(Z30:Z$42)</f>
        <v>221053.30835599863</v>
      </c>
      <c r="AB30" s="87">
        <f t="shared" si="2"/>
        <v>59.65280587185547</v>
      </c>
      <c r="AC30" s="88">
        <f t="shared" si="3"/>
        <v>57.442272788295476</v>
      </c>
      <c r="AD30" s="96">
        <f t="shared" si="16"/>
        <v>96.294335109217485</v>
      </c>
      <c r="AE30" s="88">
        <f t="shared" si="4"/>
        <v>2.2105330835599863</v>
      </c>
      <c r="AF30" s="97">
        <f t="shared" si="17"/>
        <v>3.7056648907824945</v>
      </c>
      <c r="AH30" s="98">
        <f t="shared" si="31"/>
        <v>1.2220649103390969E-4</v>
      </c>
      <c r="AI30" s="99">
        <f t="shared" si="18"/>
        <v>0</v>
      </c>
      <c r="AJ30" s="99">
        <f t="shared" si="32"/>
        <v>4079791859.4256248</v>
      </c>
      <c r="AK30" s="99">
        <f>SUM(AJ30:AJ$42)/U30/U30</f>
        <v>1.2351977380135819</v>
      </c>
      <c r="AL30" s="99">
        <f t="shared" si="33"/>
        <v>3770217692.5124869</v>
      </c>
      <c r="AM30" s="99">
        <f>SUM(AL30:AL$42)/U30/U30</f>
        <v>1.09537268991145</v>
      </c>
      <c r="AN30" s="99">
        <f t="shared" si="34"/>
        <v>6106582.0703921486</v>
      </c>
      <c r="AO30" s="100">
        <f>SUM(AN30:AN$42)/U30/U30</f>
        <v>2.4097016736858365E-2</v>
      </c>
      <c r="AP30" s="87">
        <f t="shared" si="5"/>
        <v>57.47447264887213</v>
      </c>
      <c r="AQ30" s="88">
        <f t="shared" si="6"/>
        <v>61.831139094838811</v>
      </c>
      <c r="AR30" s="88">
        <f t="shared" si="7"/>
        <v>55.39093573028579</v>
      </c>
      <c r="AS30" s="88">
        <f t="shared" si="8"/>
        <v>59.493609846305162</v>
      </c>
      <c r="AT30" s="88">
        <f t="shared" si="9"/>
        <v>1.9062780926455971</v>
      </c>
      <c r="AU30" s="101">
        <f t="shared" si="10"/>
        <v>2.5147880744743758</v>
      </c>
    </row>
    <row r="31" spans="1:47" ht="14.45" customHeight="1" x14ac:dyDescent="0.15">
      <c r="A31" s="126"/>
      <c r="B31" s="86" t="s">
        <v>71</v>
      </c>
      <c r="C31" s="11">
        <v>563</v>
      </c>
      <c r="D31" s="11">
        <v>2</v>
      </c>
      <c r="E31" s="11">
        <v>192</v>
      </c>
      <c r="F31" s="12">
        <v>0</v>
      </c>
      <c r="G31" s="22" t="s">
        <v>71</v>
      </c>
      <c r="H31" s="3">
        <v>3531534</v>
      </c>
      <c r="I31" s="3">
        <v>1224</v>
      </c>
      <c r="J31" s="18">
        <v>30</v>
      </c>
      <c r="K31" s="3">
        <v>99376</v>
      </c>
      <c r="L31" s="4">
        <v>5724620</v>
      </c>
      <c r="M31" s="70"/>
      <c r="N31" s="70"/>
      <c r="O31" s="87">
        <f t="shared" si="26"/>
        <v>0.52874999999999994</v>
      </c>
      <c r="P31" s="88">
        <f t="shared" si="27"/>
        <v>1.0755235401952805</v>
      </c>
      <c r="Q31" s="89">
        <f t="shared" si="13"/>
        <v>3.552397868561279E-3</v>
      </c>
      <c r="R31" s="90">
        <f t="shared" si="14"/>
        <v>3.3029475746446961E-3</v>
      </c>
      <c r="S31" s="91">
        <f t="shared" si="15"/>
        <v>0</v>
      </c>
      <c r="T31" s="92">
        <f t="shared" si="28"/>
        <v>1.6387203312687899E-2</v>
      </c>
      <c r="U31" s="93">
        <f t="shared" si="29"/>
        <v>98888.333269247785</v>
      </c>
      <c r="V31" s="93">
        <f t="shared" si="30"/>
        <v>490623.35562813847</v>
      </c>
      <c r="W31" s="94">
        <f>SUM(V31:V$42)</f>
        <v>5468042.1085087648</v>
      </c>
      <c r="X31" s="95">
        <f t="shared" si="0"/>
        <v>490623.35562813847</v>
      </c>
      <c r="Y31" s="93">
        <f>SUM(X31:X$42)</f>
        <v>5246988.8001527656</v>
      </c>
      <c r="Z31" s="93">
        <f t="shared" si="1"/>
        <v>0</v>
      </c>
      <c r="AA31" s="94">
        <f>SUM(Z31:Z$42)</f>
        <v>221053.30835599863</v>
      </c>
      <c r="AB31" s="87">
        <f t="shared" si="2"/>
        <v>55.295118521420285</v>
      </c>
      <c r="AC31" s="88">
        <f t="shared" si="3"/>
        <v>53.05973542770257</v>
      </c>
      <c r="AD31" s="96">
        <f t="shared" si="16"/>
        <v>95.957359069857546</v>
      </c>
      <c r="AE31" s="88">
        <f t="shared" si="4"/>
        <v>2.2353830937177057</v>
      </c>
      <c r="AF31" s="97">
        <f t="shared" si="17"/>
        <v>4.0426409301424329</v>
      </c>
      <c r="AH31" s="98">
        <f t="shared" si="31"/>
        <v>1.320699028738835E-4</v>
      </c>
      <c r="AI31" s="99">
        <f t="shared" si="18"/>
        <v>0</v>
      </c>
      <c r="AJ31" s="99">
        <f t="shared" si="32"/>
        <v>3700538781.3892012</v>
      </c>
      <c r="AK31" s="99">
        <f>SUM(AJ31:AJ$42)/U31/U31</f>
        <v>0.84592167242484939</v>
      </c>
      <c r="AL31" s="99">
        <f t="shared" si="33"/>
        <v>3392986664.4600754</v>
      </c>
      <c r="AM31" s="99">
        <f>SUM(AL31:AL$42)/U31/U31</f>
        <v>0.73459258217970613</v>
      </c>
      <c r="AN31" s="99">
        <f t="shared" si="34"/>
        <v>6670364.3421352357</v>
      </c>
      <c r="AO31" s="100">
        <f>SUM(AN31:AN$42)/U31/U31</f>
        <v>2.4017376831036712E-2</v>
      </c>
      <c r="AP31" s="87">
        <f t="shared" si="5"/>
        <v>53.492428116279321</v>
      </c>
      <c r="AQ31" s="88">
        <f t="shared" si="6"/>
        <v>57.09780892656125</v>
      </c>
      <c r="AR31" s="88">
        <f t="shared" si="7"/>
        <v>51.379851246069336</v>
      </c>
      <c r="AS31" s="88">
        <f t="shared" si="8"/>
        <v>54.739619609335804</v>
      </c>
      <c r="AT31" s="88">
        <f t="shared" si="9"/>
        <v>1.9316312956421871</v>
      </c>
      <c r="AU31" s="101">
        <f t="shared" si="10"/>
        <v>2.5391348917932244</v>
      </c>
    </row>
    <row r="32" spans="1:47" ht="14.45" customHeight="1" x14ac:dyDescent="0.15">
      <c r="A32" s="126"/>
      <c r="B32" s="86" t="s">
        <v>73</v>
      </c>
      <c r="C32" s="11">
        <v>625</v>
      </c>
      <c r="D32" s="11">
        <v>0</v>
      </c>
      <c r="E32" s="11">
        <v>201</v>
      </c>
      <c r="F32" s="12">
        <v>0</v>
      </c>
      <c r="G32" s="22" t="s">
        <v>73</v>
      </c>
      <c r="H32" s="3">
        <v>4046870</v>
      </c>
      <c r="I32" s="3">
        <v>1947</v>
      </c>
      <c r="J32" s="18">
        <v>35</v>
      </c>
      <c r="K32" s="3">
        <v>99216</v>
      </c>
      <c r="L32" s="4">
        <v>5228117</v>
      </c>
      <c r="M32" s="70"/>
      <c r="N32" s="70"/>
      <c r="O32" s="87">
        <f t="shared" si="26"/>
        <v>0.52719665271966532</v>
      </c>
      <c r="P32" s="88">
        <f t="shared" si="27"/>
        <v>0.99748322979463022</v>
      </c>
      <c r="Q32" s="89">
        <f t="shared" si="13"/>
        <v>0</v>
      </c>
      <c r="R32" s="90">
        <f t="shared" si="14"/>
        <v>0</v>
      </c>
      <c r="S32" s="91">
        <f t="shared" si="15"/>
        <v>0</v>
      </c>
      <c r="T32" s="92">
        <f t="shared" si="28"/>
        <v>0</v>
      </c>
      <c r="U32" s="93">
        <f t="shared" si="29"/>
        <v>97267.830046711781</v>
      </c>
      <c r="V32" s="93">
        <f t="shared" si="30"/>
        <v>486339.1502335589</v>
      </c>
      <c r="W32" s="94">
        <f>SUM(V32:V$42)</f>
        <v>4977418.7528806254</v>
      </c>
      <c r="X32" s="95">
        <f t="shared" si="0"/>
        <v>486339.1502335589</v>
      </c>
      <c r="Y32" s="93">
        <f>SUM(X32:X$42)</f>
        <v>4756365.4445246272</v>
      </c>
      <c r="Z32" s="93">
        <f t="shared" si="1"/>
        <v>0</v>
      </c>
      <c r="AA32" s="94">
        <f>SUM(Z32:Z$42)</f>
        <v>221053.30835599863</v>
      </c>
      <c r="AB32" s="87">
        <f t="shared" si="2"/>
        <v>51.172301782514076</v>
      </c>
      <c r="AC32" s="88">
        <f t="shared" si="3"/>
        <v>48.899676719840841</v>
      </c>
      <c r="AD32" s="96">
        <f t="shared" si="16"/>
        <v>95.55887661193735</v>
      </c>
      <c r="AE32" s="88">
        <f t="shared" si="4"/>
        <v>2.2726250626732423</v>
      </c>
      <c r="AF32" s="97">
        <f t="shared" si="17"/>
        <v>4.4411233880626684</v>
      </c>
      <c r="AH32" s="98">
        <f t="shared" si="31"/>
        <v>0</v>
      </c>
      <c r="AI32" s="99">
        <f t="shared" si="18"/>
        <v>0</v>
      </c>
      <c r="AJ32" s="99">
        <f t="shared" si="32"/>
        <v>0</v>
      </c>
      <c r="AK32" s="99">
        <f>SUM(AJ32:AJ$42)/U32/U32</f>
        <v>0.48320810430982097</v>
      </c>
      <c r="AL32" s="99">
        <f t="shared" si="33"/>
        <v>0</v>
      </c>
      <c r="AM32" s="99">
        <f>SUM(AL32:AL$42)/U32/U32</f>
        <v>0.40064583209771176</v>
      </c>
      <c r="AN32" s="99">
        <f t="shared" si="34"/>
        <v>0</v>
      </c>
      <c r="AO32" s="100">
        <f>SUM(AN32:AN$42)/U32/U32</f>
        <v>2.4119276926218763E-2</v>
      </c>
      <c r="AP32" s="87">
        <f t="shared" si="5"/>
        <v>49.809843616728202</v>
      </c>
      <c r="AQ32" s="88">
        <f t="shared" si="6"/>
        <v>52.53475994829995</v>
      </c>
      <c r="AR32" s="88">
        <f t="shared" si="7"/>
        <v>47.659063553464406</v>
      </c>
      <c r="AS32" s="88">
        <f t="shared" si="8"/>
        <v>50.140289886217275</v>
      </c>
      <c r="AT32" s="88">
        <f t="shared" si="9"/>
        <v>1.968229572825311</v>
      </c>
      <c r="AU32" s="101">
        <f t="shared" si="10"/>
        <v>2.5770205525211733</v>
      </c>
    </row>
    <row r="33" spans="1:47" ht="14.45" customHeight="1" x14ac:dyDescent="0.15">
      <c r="A33" s="126"/>
      <c r="B33" s="86" t="s">
        <v>75</v>
      </c>
      <c r="C33" s="11">
        <v>657</v>
      </c>
      <c r="D33" s="11">
        <v>1</v>
      </c>
      <c r="E33" s="11">
        <v>213</v>
      </c>
      <c r="F33" s="12">
        <v>0</v>
      </c>
      <c r="G33" s="22" t="s">
        <v>75</v>
      </c>
      <c r="H33" s="3">
        <v>4763673</v>
      </c>
      <c r="I33" s="3">
        <v>3556</v>
      </c>
      <c r="J33" s="18">
        <v>40</v>
      </c>
      <c r="K33" s="3">
        <v>98977</v>
      </c>
      <c r="L33" s="4">
        <v>4732602</v>
      </c>
      <c r="M33" s="70"/>
      <c r="N33" s="70"/>
      <c r="O33" s="87">
        <f t="shared" si="26"/>
        <v>0.53649025069637879</v>
      </c>
      <c r="P33" s="88">
        <f t="shared" si="27"/>
        <v>1.0273038189609276</v>
      </c>
      <c r="Q33" s="89">
        <f t="shared" si="13"/>
        <v>1.5220700152207001E-3</v>
      </c>
      <c r="R33" s="90">
        <f t="shared" si="14"/>
        <v>1.4816162338033617E-3</v>
      </c>
      <c r="S33" s="91">
        <f t="shared" si="15"/>
        <v>0</v>
      </c>
      <c r="T33" s="92">
        <f t="shared" si="28"/>
        <v>7.3827309539917707E-3</v>
      </c>
      <c r="U33" s="93">
        <f t="shared" si="29"/>
        <v>97267.830046711781</v>
      </c>
      <c r="V33" s="93">
        <f t="shared" si="30"/>
        <v>484674.91333439009</v>
      </c>
      <c r="W33" s="94">
        <f>SUM(V33:V$42)</f>
        <v>4491079.602647067</v>
      </c>
      <c r="X33" s="95">
        <f t="shared" si="0"/>
        <v>484674.91333439009</v>
      </c>
      <c r="Y33" s="93">
        <f>SUM(X33:X$42)</f>
        <v>4270026.2942910688</v>
      </c>
      <c r="Z33" s="93">
        <f t="shared" si="1"/>
        <v>0</v>
      </c>
      <c r="AA33" s="94">
        <f>SUM(Z33:Z$42)</f>
        <v>221053.30835599863</v>
      </c>
      <c r="AB33" s="87">
        <f t="shared" si="2"/>
        <v>46.172301782514083</v>
      </c>
      <c r="AC33" s="88">
        <f t="shared" si="3"/>
        <v>43.899676719840841</v>
      </c>
      <c r="AD33" s="96">
        <f t="shared" si="16"/>
        <v>95.077947221739095</v>
      </c>
      <c r="AE33" s="88">
        <f t="shared" si="4"/>
        <v>2.2726250626732423</v>
      </c>
      <c r="AF33" s="97">
        <f t="shared" si="17"/>
        <v>4.9220527782609018</v>
      </c>
      <c r="AH33" s="98">
        <f t="shared" si="31"/>
        <v>5.4102322682573558E-5</v>
      </c>
      <c r="AI33" s="99">
        <f t="shared" si="18"/>
        <v>0</v>
      </c>
      <c r="AJ33" s="99">
        <f t="shared" si="32"/>
        <v>982576881.95216131</v>
      </c>
      <c r="AK33" s="99">
        <f>SUM(AJ33:AJ$42)/U33/U33</f>
        <v>0.48320810430982097</v>
      </c>
      <c r="AL33" s="99">
        <f t="shared" si="33"/>
        <v>882568087.03467858</v>
      </c>
      <c r="AM33" s="99">
        <f>SUM(AL33:AL$42)/U33/U33</f>
        <v>0.40064583209771176</v>
      </c>
      <c r="AN33" s="99">
        <f t="shared" si="34"/>
        <v>2683158.2975380444</v>
      </c>
      <c r="AO33" s="100">
        <f>SUM(AN33:AN$42)/U33/U33</f>
        <v>2.4119276926218763E-2</v>
      </c>
      <c r="AP33" s="87">
        <f t="shared" si="5"/>
        <v>44.809843616728209</v>
      </c>
      <c r="AQ33" s="88">
        <f t="shared" si="6"/>
        <v>47.534759948299957</v>
      </c>
      <c r="AR33" s="88">
        <f t="shared" si="7"/>
        <v>42.659063553464406</v>
      </c>
      <c r="AS33" s="88">
        <f t="shared" si="8"/>
        <v>45.140289886217275</v>
      </c>
      <c r="AT33" s="88">
        <f t="shared" si="9"/>
        <v>1.968229572825311</v>
      </c>
      <c r="AU33" s="101">
        <f t="shared" si="10"/>
        <v>2.5770205525211733</v>
      </c>
    </row>
    <row r="34" spans="1:47" ht="14.45" customHeight="1" x14ac:dyDescent="0.15">
      <c r="A34" s="126"/>
      <c r="B34" s="86" t="s">
        <v>77</v>
      </c>
      <c r="C34" s="11">
        <v>715</v>
      </c>
      <c r="D34" s="11">
        <v>0</v>
      </c>
      <c r="E34" s="11">
        <v>231</v>
      </c>
      <c r="F34" s="12">
        <v>0</v>
      </c>
      <c r="G34" s="22" t="s">
        <v>77</v>
      </c>
      <c r="H34" s="3">
        <v>4254117</v>
      </c>
      <c r="I34" s="3">
        <v>4884</v>
      </c>
      <c r="J34" s="18">
        <v>45</v>
      </c>
      <c r="K34" s="3">
        <v>98618</v>
      </c>
      <c r="L34" s="4">
        <v>4238549</v>
      </c>
      <c r="M34" s="70"/>
      <c r="N34" s="70"/>
      <c r="O34" s="87">
        <f t="shared" si="26"/>
        <v>0.54067495559502665</v>
      </c>
      <c r="P34" s="88">
        <f t="shared" si="27"/>
        <v>1.0028678423201143</v>
      </c>
      <c r="Q34" s="89">
        <f t="shared" si="13"/>
        <v>0</v>
      </c>
      <c r="R34" s="90">
        <f t="shared" si="14"/>
        <v>0</v>
      </c>
      <c r="S34" s="91">
        <f t="shared" si="15"/>
        <v>0</v>
      </c>
      <c r="T34" s="92">
        <f t="shared" si="28"/>
        <v>0</v>
      </c>
      <c r="U34" s="93">
        <f t="shared" si="29"/>
        <v>96549.727826998307</v>
      </c>
      <c r="V34" s="93">
        <f t="shared" si="30"/>
        <v>482748.63913499156</v>
      </c>
      <c r="W34" s="94">
        <f>SUM(V34:V$42)</f>
        <v>4006404.6893126774</v>
      </c>
      <c r="X34" s="95">
        <f t="shared" si="0"/>
        <v>482748.63913499156</v>
      </c>
      <c r="Y34" s="93">
        <f>SUM(X34:X$42)</f>
        <v>3785351.3809566791</v>
      </c>
      <c r="Z34" s="93">
        <f t="shared" si="1"/>
        <v>0</v>
      </c>
      <c r="AA34" s="94">
        <f>SUM(Z34:Z$42)</f>
        <v>221053.30835599863</v>
      </c>
      <c r="AB34" s="87">
        <f t="shared" si="2"/>
        <v>41.495763680364952</v>
      </c>
      <c r="AC34" s="88">
        <f t="shared" si="3"/>
        <v>39.206235648218751</v>
      </c>
      <c r="AD34" s="96">
        <f t="shared" si="16"/>
        <v>94.482501756608073</v>
      </c>
      <c r="AE34" s="88">
        <f t="shared" si="4"/>
        <v>2.2895280321461997</v>
      </c>
      <c r="AF34" s="97">
        <f t="shared" si="17"/>
        <v>5.5174982433919224</v>
      </c>
      <c r="AH34" s="98">
        <f t="shared" si="31"/>
        <v>0</v>
      </c>
      <c r="AI34" s="99">
        <f t="shared" si="18"/>
        <v>0</v>
      </c>
      <c r="AJ34" s="99">
        <f t="shared" si="32"/>
        <v>0</v>
      </c>
      <c r="AK34" s="99">
        <f>SUM(AJ34:AJ$42)/U34/U34</f>
        <v>0.38501690964077062</v>
      </c>
      <c r="AL34" s="99">
        <f t="shared" si="33"/>
        <v>0</v>
      </c>
      <c r="AM34" s="99">
        <f>SUM(AL34:AL$42)/U34/U34</f>
        <v>0.31195036100587414</v>
      </c>
      <c r="AN34" s="99">
        <f t="shared" si="34"/>
        <v>0</v>
      </c>
      <c r="AO34" s="100">
        <f>SUM(AN34:AN$42)/U34/U34</f>
        <v>2.4191556828969417E-2</v>
      </c>
      <c r="AP34" s="87">
        <f t="shared" si="5"/>
        <v>40.279588956044478</v>
      </c>
      <c r="AQ34" s="88">
        <f t="shared" si="6"/>
        <v>42.711938404685426</v>
      </c>
      <c r="AR34" s="88">
        <f t="shared" si="7"/>
        <v>38.111526322945522</v>
      </c>
      <c r="AS34" s="88">
        <f t="shared" si="8"/>
        <v>40.30094497349198</v>
      </c>
      <c r="AT34" s="88">
        <f t="shared" si="9"/>
        <v>1.9846767820025126</v>
      </c>
      <c r="AU34" s="101">
        <f t="shared" si="10"/>
        <v>2.594379282289887</v>
      </c>
    </row>
    <row r="35" spans="1:47" ht="14.45" customHeight="1" x14ac:dyDescent="0.15">
      <c r="A35" s="126"/>
      <c r="B35" s="86" t="s">
        <v>79</v>
      </c>
      <c r="C35" s="11">
        <v>878</v>
      </c>
      <c r="D35" s="11">
        <v>2</v>
      </c>
      <c r="E35" s="11">
        <v>300</v>
      </c>
      <c r="F35" s="12">
        <v>0</v>
      </c>
      <c r="G35" s="22" t="s">
        <v>79</v>
      </c>
      <c r="H35" s="3">
        <v>3926558</v>
      </c>
      <c r="I35" s="3">
        <v>6879</v>
      </c>
      <c r="J35" s="18">
        <v>50</v>
      </c>
      <c r="K35" s="3">
        <v>98055</v>
      </c>
      <c r="L35" s="4">
        <v>3746752</v>
      </c>
      <c r="M35" s="70"/>
      <c r="N35" s="70"/>
      <c r="O35" s="87">
        <f t="shared" si="26"/>
        <v>0.52857142857142858</v>
      </c>
      <c r="P35" s="88">
        <f t="shared" si="27"/>
        <v>0.98541039571569933</v>
      </c>
      <c r="Q35" s="89">
        <f t="shared" si="13"/>
        <v>2.2779043280182231E-3</v>
      </c>
      <c r="R35" s="90">
        <f t="shared" si="14"/>
        <v>2.3116300963760294E-3</v>
      </c>
      <c r="S35" s="91">
        <f t="shared" si="15"/>
        <v>0</v>
      </c>
      <c r="T35" s="92">
        <f t="shared" si="28"/>
        <v>1.1495513242260487E-2</v>
      </c>
      <c r="U35" s="93">
        <f t="shared" si="29"/>
        <v>96549.727826998307</v>
      </c>
      <c r="V35" s="93">
        <f t="shared" si="30"/>
        <v>480132.47297302925</v>
      </c>
      <c r="W35" s="94">
        <f>SUM(V35:V$42)</f>
        <v>3523656.0501776859</v>
      </c>
      <c r="X35" s="95">
        <f t="shared" si="0"/>
        <v>480132.47297302925</v>
      </c>
      <c r="Y35" s="93">
        <f>SUM(X35:X$42)</f>
        <v>3302602.7418216872</v>
      </c>
      <c r="Z35" s="93">
        <f t="shared" si="1"/>
        <v>0</v>
      </c>
      <c r="AA35" s="94">
        <f>SUM(Z35:Z$42)</f>
        <v>221053.30835599863</v>
      </c>
      <c r="AB35" s="87">
        <f t="shared" si="2"/>
        <v>36.495763680364952</v>
      </c>
      <c r="AC35" s="88">
        <f t="shared" si="3"/>
        <v>34.206235648218751</v>
      </c>
      <c r="AD35" s="96">
        <f t="shared" si="16"/>
        <v>93.726592345900173</v>
      </c>
      <c r="AE35" s="88">
        <f t="shared" si="4"/>
        <v>2.2895280321461997</v>
      </c>
      <c r="AF35" s="97">
        <f t="shared" si="17"/>
        <v>6.2734076540998274</v>
      </c>
      <c r="AH35" s="98">
        <f t="shared" si="31"/>
        <v>6.5313864564845174E-5</v>
      </c>
      <c r="AI35" s="99">
        <f t="shared" si="18"/>
        <v>0</v>
      </c>
      <c r="AJ35" s="99">
        <f t="shared" si="32"/>
        <v>714072196.82679951</v>
      </c>
      <c r="AK35" s="99">
        <f>SUM(AJ35:AJ$42)/U35/U35</f>
        <v>0.38501690964077062</v>
      </c>
      <c r="AL35" s="99">
        <f t="shared" si="33"/>
        <v>620750625.73698735</v>
      </c>
      <c r="AM35" s="99">
        <f>SUM(AL35:AL$42)/U35/U35</f>
        <v>0.31195036100587414</v>
      </c>
      <c r="AN35" s="99">
        <f t="shared" si="34"/>
        <v>3266195.1511619729</v>
      </c>
      <c r="AO35" s="100">
        <f>SUM(AN35:AN$42)/U35/U35</f>
        <v>2.4191556828969417E-2</v>
      </c>
      <c r="AP35" s="87">
        <f t="shared" si="5"/>
        <v>35.279588956044478</v>
      </c>
      <c r="AQ35" s="88">
        <f t="shared" si="6"/>
        <v>37.711938404685426</v>
      </c>
      <c r="AR35" s="88">
        <f t="shared" si="7"/>
        <v>33.111526322945522</v>
      </c>
      <c r="AS35" s="88">
        <f t="shared" si="8"/>
        <v>35.30094497349198</v>
      </c>
      <c r="AT35" s="88">
        <f t="shared" si="9"/>
        <v>1.9846767820025126</v>
      </c>
      <c r="AU35" s="101">
        <f t="shared" si="10"/>
        <v>2.594379282289887</v>
      </c>
    </row>
    <row r="36" spans="1:47" ht="14.45" customHeight="1" x14ac:dyDescent="0.15">
      <c r="A36" s="126"/>
      <c r="B36" s="86" t="s">
        <v>81</v>
      </c>
      <c r="C36" s="11">
        <v>1127</v>
      </c>
      <c r="D36" s="11">
        <v>3</v>
      </c>
      <c r="E36" s="11">
        <v>381</v>
      </c>
      <c r="F36" s="12">
        <v>0</v>
      </c>
      <c r="G36" s="22" t="s">
        <v>81</v>
      </c>
      <c r="H36" s="3">
        <v>3770396</v>
      </c>
      <c r="I36" s="3">
        <v>9275</v>
      </c>
      <c r="J36" s="18">
        <v>55</v>
      </c>
      <c r="K36" s="3">
        <v>97187</v>
      </c>
      <c r="L36" s="4">
        <v>3258523</v>
      </c>
      <c r="M36" s="70"/>
      <c r="N36" s="70"/>
      <c r="O36" s="87">
        <f t="shared" si="26"/>
        <v>0.52993311036789292</v>
      </c>
      <c r="P36" s="88">
        <f t="shared" si="27"/>
        <v>0.99369792960650705</v>
      </c>
      <c r="Q36" s="89">
        <f t="shared" si="13"/>
        <v>2.6619343389529724E-3</v>
      </c>
      <c r="R36" s="90">
        <f t="shared" si="14"/>
        <v>2.6788164286576182E-3</v>
      </c>
      <c r="S36" s="91">
        <f t="shared" si="15"/>
        <v>0</v>
      </c>
      <c r="T36" s="92">
        <f t="shared" si="28"/>
        <v>1.3310279101603888E-2</v>
      </c>
      <c r="U36" s="93">
        <f t="shared" si="29"/>
        <v>95439.839152226399</v>
      </c>
      <c r="V36" s="93">
        <f t="shared" si="30"/>
        <v>474213.49329445884</v>
      </c>
      <c r="W36" s="94">
        <f>SUM(V36:V$42)</f>
        <v>3043523.5772046568</v>
      </c>
      <c r="X36" s="95">
        <f t="shared" si="0"/>
        <v>474213.49329445884</v>
      </c>
      <c r="Y36" s="93">
        <f>SUM(X36:X$42)</f>
        <v>2822470.2688486581</v>
      </c>
      <c r="Z36" s="93">
        <f t="shared" si="1"/>
        <v>0</v>
      </c>
      <c r="AA36" s="94">
        <f>SUM(Z36:Z$42)</f>
        <v>221053.30835599863</v>
      </c>
      <c r="AB36" s="87">
        <f t="shared" si="2"/>
        <v>31.889445793702997</v>
      </c>
      <c r="AC36" s="88">
        <f t="shared" si="3"/>
        <v>29.573292389426832</v>
      </c>
      <c r="AD36" s="96">
        <f t="shared" si="16"/>
        <v>92.736928012924196</v>
      </c>
      <c r="AE36" s="88">
        <f t="shared" si="4"/>
        <v>2.3161534042761631</v>
      </c>
      <c r="AF36" s="97">
        <f t="shared" si="17"/>
        <v>7.2630719870757963</v>
      </c>
      <c r="AH36" s="98">
        <f t="shared" si="31"/>
        <v>5.8268477911609259E-5</v>
      </c>
      <c r="AI36" s="99">
        <f t="shared" si="18"/>
        <v>0</v>
      </c>
      <c r="AJ36" s="99">
        <f t="shared" si="32"/>
        <v>466101039.92413044</v>
      </c>
      <c r="AK36" s="99">
        <f>SUM(AJ36:AJ$42)/U36/U36</f>
        <v>0.31562987124868186</v>
      </c>
      <c r="AL36" s="99">
        <f t="shared" si="33"/>
        <v>395183668.56665468</v>
      </c>
      <c r="AM36" s="99">
        <f>SUM(AL36:AL$42)/U36/U36</f>
        <v>0.25109928265038217</v>
      </c>
      <c r="AN36" s="99">
        <f t="shared" si="34"/>
        <v>2924600.1913589831</v>
      </c>
      <c r="AO36" s="100">
        <f>SUM(AN36:AN$42)/U36/U36</f>
        <v>2.4398907953869776E-2</v>
      </c>
      <c r="AP36" s="87">
        <f t="shared" si="5"/>
        <v>30.78829924878314</v>
      </c>
      <c r="AQ36" s="88">
        <f t="shared" si="6"/>
        <v>32.990592338622854</v>
      </c>
      <c r="AR36" s="88">
        <f t="shared" si="7"/>
        <v>28.591140158746828</v>
      </c>
      <c r="AS36" s="88">
        <f t="shared" si="8"/>
        <v>30.555444620106837</v>
      </c>
      <c r="AT36" s="88">
        <f t="shared" si="9"/>
        <v>2.0099984683440666</v>
      </c>
      <c r="AU36" s="101">
        <f t="shared" si="10"/>
        <v>2.6223083402082596</v>
      </c>
    </row>
    <row r="37" spans="1:47" ht="14.45" customHeight="1" x14ac:dyDescent="0.15">
      <c r="A37" s="126"/>
      <c r="B37" s="86" t="s">
        <v>83</v>
      </c>
      <c r="C37" s="11">
        <v>1293</v>
      </c>
      <c r="D37" s="11">
        <v>10</v>
      </c>
      <c r="E37" s="11">
        <v>431</v>
      </c>
      <c r="F37" s="12">
        <v>0</v>
      </c>
      <c r="G37" s="22" t="s">
        <v>83</v>
      </c>
      <c r="H37" s="3">
        <v>4308137</v>
      </c>
      <c r="I37" s="3">
        <v>16076</v>
      </c>
      <c r="J37" s="18">
        <v>60</v>
      </c>
      <c r="K37" s="3">
        <v>95991</v>
      </c>
      <c r="L37" s="4">
        <v>2775399</v>
      </c>
      <c r="M37" s="70"/>
      <c r="N37" s="70"/>
      <c r="O37" s="87">
        <f t="shared" si="26"/>
        <v>0.52923076923076917</v>
      </c>
      <c r="P37" s="88">
        <f t="shared" si="27"/>
        <v>1.0509637941181051</v>
      </c>
      <c r="Q37" s="89">
        <f t="shared" si="13"/>
        <v>7.7339520494972931E-3</v>
      </c>
      <c r="R37" s="90">
        <f t="shared" si="14"/>
        <v>7.3589138777012597E-3</v>
      </c>
      <c r="S37" s="91">
        <f t="shared" si="15"/>
        <v>0</v>
      </c>
      <c r="T37" s="92">
        <f t="shared" si="28"/>
        <v>3.6168074994687133E-2</v>
      </c>
      <c r="U37" s="93">
        <f t="shared" si="29"/>
        <v>94169.508255698078</v>
      </c>
      <c r="V37" s="93">
        <f t="shared" si="30"/>
        <v>462830.5064318573</v>
      </c>
      <c r="W37" s="94">
        <f>SUM(V37:V$42)</f>
        <v>2569310.083910198</v>
      </c>
      <c r="X37" s="95">
        <f t="shared" si="0"/>
        <v>462830.5064318573</v>
      </c>
      <c r="Y37" s="93">
        <f>SUM(X37:X$42)</f>
        <v>2348256.7755541992</v>
      </c>
      <c r="Z37" s="93">
        <f t="shared" si="1"/>
        <v>0</v>
      </c>
      <c r="AA37" s="94">
        <f>SUM(Z37:Z$42)</f>
        <v>221053.30835599863</v>
      </c>
      <c r="AB37" s="87">
        <f t="shared" si="2"/>
        <v>27.283885532605318</v>
      </c>
      <c r="AC37" s="88">
        <f t="shared" si="3"/>
        <v>24.936487606773813</v>
      </c>
      <c r="AD37" s="96">
        <f t="shared" si="16"/>
        <v>91.396394318447534</v>
      </c>
      <c r="AE37" s="88">
        <f t="shared" si="4"/>
        <v>2.347397925831507</v>
      </c>
      <c r="AF37" s="97">
        <f t="shared" si="17"/>
        <v>8.603605681552482</v>
      </c>
      <c r="AH37" s="98">
        <f t="shared" si="31"/>
        <v>1.2608171175799697E-4</v>
      </c>
      <c r="AI37" s="99">
        <f t="shared" si="18"/>
        <v>0</v>
      </c>
      <c r="AJ37" s="99">
        <f t="shared" si="32"/>
        <v>730586309.16790593</v>
      </c>
      <c r="AK37" s="99">
        <f>SUM(AJ37:AJ$42)/U37/U37</f>
        <v>0.27164239895993625</v>
      </c>
      <c r="AL37" s="99">
        <f t="shared" si="33"/>
        <v>598002816.74510229</v>
      </c>
      <c r="AM37" s="99">
        <f>SUM(AL37:AL$42)/U37/U37</f>
        <v>0.21335614445315049</v>
      </c>
      <c r="AN37" s="99">
        <f t="shared" si="34"/>
        <v>6631984.7653598217</v>
      </c>
      <c r="AO37" s="100">
        <f>SUM(AN37:AN$42)/U37/U37</f>
        <v>2.4731825933057772E-2</v>
      </c>
      <c r="AP37" s="87">
        <f t="shared" si="5"/>
        <v>26.262346771791766</v>
      </c>
      <c r="AQ37" s="88">
        <f t="shared" si="6"/>
        <v>28.30542429341887</v>
      </c>
      <c r="AR37" s="88">
        <f t="shared" si="7"/>
        <v>24.03115398620556</v>
      </c>
      <c r="AS37" s="88">
        <f t="shared" si="8"/>
        <v>25.841821227342066</v>
      </c>
      <c r="AT37" s="88">
        <f t="shared" si="9"/>
        <v>2.0391613567738518</v>
      </c>
      <c r="AU37" s="101">
        <f t="shared" si="10"/>
        <v>2.6556344948891621</v>
      </c>
    </row>
    <row r="38" spans="1:47" ht="14.45" customHeight="1" x14ac:dyDescent="0.15">
      <c r="A38" s="126"/>
      <c r="B38" s="86" t="s">
        <v>85</v>
      </c>
      <c r="C38" s="11">
        <v>1175</v>
      </c>
      <c r="D38" s="11">
        <v>7</v>
      </c>
      <c r="E38" s="11">
        <v>386</v>
      </c>
      <c r="F38" s="12">
        <v>4</v>
      </c>
      <c r="G38" s="22" t="s">
        <v>85</v>
      </c>
      <c r="H38" s="3">
        <v>5011036</v>
      </c>
      <c r="I38" s="3">
        <v>26863</v>
      </c>
      <c r="J38" s="18">
        <v>65</v>
      </c>
      <c r="K38" s="3">
        <v>94301</v>
      </c>
      <c r="L38" s="4">
        <v>2299422</v>
      </c>
      <c r="M38" s="70"/>
      <c r="N38" s="70"/>
      <c r="O38" s="87">
        <f t="shared" si="26"/>
        <v>0.53530805687203797</v>
      </c>
      <c r="P38" s="88">
        <f t="shared" si="27"/>
        <v>0.98581808226563206</v>
      </c>
      <c r="Q38" s="89">
        <f t="shared" si="13"/>
        <v>5.9574468085106386E-3</v>
      </c>
      <c r="R38" s="90">
        <f t="shared" si="14"/>
        <v>6.0431502684745687E-3</v>
      </c>
      <c r="S38" s="91">
        <f t="shared" si="15"/>
        <v>1.0362694300518135E-2</v>
      </c>
      <c r="T38" s="92">
        <f t="shared" si="28"/>
        <v>2.9797366042917044E-2</v>
      </c>
      <c r="U38" s="93">
        <f t="shared" si="29"/>
        <v>90763.578418893187</v>
      </c>
      <c r="V38" s="93">
        <f t="shared" si="30"/>
        <v>447534.05911838228</v>
      </c>
      <c r="W38" s="94">
        <f>SUM(V38:V$42)</f>
        <v>2106479.5774783408</v>
      </c>
      <c r="X38" s="95">
        <f t="shared" si="0"/>
        <v>442896.40047466848</v>
      </c>
      <c r="Y38" s="93">
        <f>SUM(X38:X$42)</f>
        <v>1885426.2691223421</v>
      </c>
      <c r="Z38" s="93">
        <f t="shared" si="1"/>
        <v>4637.6586437138067</v>
      </c>
      <c r="AA38" s="94">
        <f>SUM(Z38:Z$42)</f>
        <v>221053.30835599863</v>
      </c>
      <c r="AB38" s="87">
        <f t="shared" si="2"/>
        <v>23.208423622926041</v>
      </c>
      <c r="AC38" s="88">
        <f t="shared" si="3"/>
        <v>20.77293890309943</v>
      </c>
      <c r="AD38" s="96">
        <f t="shared" si="16"/>
        <v>89.506031260904933</v>
      </c>
      <c r="AE38" s="88">
        <f t="shared" si="4"/>
        <v>2.4354847198266101</v>
      </c>
      <c r="AF38" s="97">
        <f t="shared" si="17"/>
        <v>10.493968739095052</v>
      </c>
      <c r="AH38" s="98">
        <f t="shared" si="31"/>
        <v>1.2306092109330211E-4</v>
      </c>
      <c r="AI38" s="99">
        <f t="shared" si="18"/>
        <v>2.656815768744079E-5</v>
      </c>
      <c r="AJ38" s="99">
        <f t="shared" si="32"/>
        <v>454021122.89842671</v>
      </c>
      <c r="AK38" s="99">
        <f>SUM(AJ38:AJ$42)/U38/U38</f>
        <v>0.20372721251648424</v>
      </c>
      <c r="AL38" s="99">
        <f t="shared" si="33"/>
        <v>359101063.4911902</v>
      </c>
      <c r="AM38" s="99">
        <f>SUM(AL38:AL$42)/U38/U38</f>
        <v>0.15707854778373045</v>
      </c>
      <c r="AN38" s="99">
        <f t="shared" si="34"/>
        <v>11564931.062545698</v>
      </c>
      <c r="AO38" s="100">
        <f>SUM(AN38:AN$42)/U38/U38</f>
        <v>2.5817744737748553E-2</v>
      </c>
      <c r="AP38" s="87">
        <f t="shared" si="5"/>
        <v>22.323755063745075</v>
      </c>
      <c r="AQ38" s="88">
        <f t="shared" si="6"/>
        <v>24.093092182107007</v>
      </c>
      <c r="AR38" s="88">
        <f t="shared" si="7"/>
        <v>19.996129435362342</v>
      </c>
      <c r="AS38" s="88">
        <f t="shared" si="8"/>
        <v>21.549748370836518</v>
      </c>
      <c r="AT38" s="88">
        <f t="shared" si="9"/>
        <v>2.1205538572797096</v>
      </c>
      <c r="AU38" s="101">
        <f t="shared" si="10"/>
        <v>2.7504155823735106</v>
      </c>
    </row>
    <row r="39" spans="1:47" ht="14.45" customHeight="1" x14ac:dyDescent="0.15">
      <c r="A39" s="126"/>
      <c r="B39" s="86" t="s">
        <v>87</v>
      </c>
      <c r="C39" s="11">
        <v>996</v>
      </c>
      <c r="D39" s="11">
        <v>10</v>
      </c>
      <c r="E39" s="11">
        <v>332</v>
      </c>
      <c r="F39" s="12">
        <v>2</v>
      </c>
      <c r="G39" s="22" t="s">
        <v>87</v>
      </c>
      <c r="H39" s="3">
        <v>4142913</v>
      </c>
      <c r="I39" s="3">
        <v>37407</v>
      </c>
      <c r="J39" s="18">
        <v>70</v>
      </c>
      <c r="K39" s="3">
        <v>91769</v>
      </c>
      <c r="L39" s="4">
        <v>1833800</v>
      </c>
      <c r="M39" s="70"/>
      <c r="N39" s="70"/>
      <c r="O39" s="87">
        <f t="shared" si="26"/>
        <v>0.53873185637891519</v>
      </c>
      <c r="P39" s="88">
        <f t="shared" si="27"/>
        <v>1.0341749873183577</v>
      </c>
      <c r="Q39" s="89">
        <f t="shared" si="13"/>
        <v>1.0040160642570281E-2</v>
      </c>
      <c r="R39" s="90">
        <f t="shared" si="14"/>
        <v>9.708376982317737E-3</v>
      </c>
      <c r="S39" s="91">
        <f t="shared" si="15"/>
        <v>6.024096385542169E-3</v>
      </c>
      <c r="T39" s="92">
        <f t="shared" si="28"/>
        <v>4.7478795503561391E-2</v>
      </c>
      <c r="U39" s="93">
        <f t="shared" si="29"/>
        <v>88059.062849380425</v>
      </c>
      <c r="V39" s="93">
        <f t="shared" si="30"/>
        <v>430652.64615042321</v>
      </c>
      <c r="W39" s="94">
        <f>SUM(V39:V$42)</f>
        <v>1658945.5183599584</v>
      </c>
      <c r="X39" s="95">
        <f t="shared" si="0"/>
        <v>428058.35310132429</v>
      </c>
      <c r="Y39" s="93">
        <f>SUM(X39:X$42)</f>
        <v>1442529.8686476734</v>
      </c>
      <c r="Z39" s="93">
        <f t="shared" si="1"/>
        <v>2594.2930490989352</v>
      </c>
      <c r="AA39" s="94">
        <f>SUM(Z39:Z$42)</f>
        <v>216415.64971228482</v>
      </c>
      <c r="AB39" s="87">
        <f t="shared" si="2"/>
        <v>18.839009463426631</v>
      </c>
      <c r="AC39" s="88">
        <f t="shared" si="3"/>
        <v>16.3813901939319</v>
      </c>
      <c r="AD39" s="96">
        <f t="shared" si="16"/>
        <v>86.954625856174317</v>
      </c>
      <c r="AE39" s="88">
        <f t="shared" si="4"/>
        <v>2.4576192694947299</v>
      </c>
      <c r="AF39" s="97">
        <f t="shared" si="17"/>
        <v>13.045374143825676</v>
      </c>
      <c r="AH39" s="98">
        <f t="shared" si="31"/>
        <v>2.147207611341434E-4</v>
      </c>
      <c r="AI39" s="99">
        <f t="shared" si="18"/>
        <v>1.8035562193614059E-5</v>
      </c>
      <c r="AJ39" s="99">
        <f t="shared" si="32"/>
        <v>478374244.70091808</v>
      </c>
      <c r="AK39" s="99">
        <f>SUM(AJ39:AJ$42)/U39/U39</f>
        <v>0.15788319115550217</v>
      </c>
      <c r="AL39" s="99">
        <f t="shared" si="33"/>
        <v>347984266.05978125</v>
      </c>
      <c r="AM39" s="99">
        <f>SUM(AL39:AL$42)/U39/U39</f>
        <v>0.1205659310067367</v>
      </c>
      <c r="AN39" s="99">
        <f t="shared" si="34"/>
        <v>14283160.717899598</v>
      </c>
      <c r="AO39" s="100">
        <f>SUM(AN39:AN$42)/U39/U39</f>
        <v>2.5936550745176312E-2</v>
      </c>
      <c r="AP39" s="87">
        <f t="shared" si="5"/>
        <v>18.060212912880228</v>
      </c>
      <c r="AQ39" s="88">
        <f t="shared" si="6"/>
        <v>19.617806013973034</v>
      </c>
      <c r="AR39" s="88">
        <f t="shared" si="7"/>
        <v>15.700827132522098</v>
      </c>
      <c r="AS39" s="88">
        <f t="shared" si="8"/>
        <v>17.061953255341699</v>
      </c>
      <c r="AT39" s="88">
        <f t="shared" si="9"/>
        <v>2.1419646269775172</v>
      </c>
      <c r="AU39" s="101">
        <f t="shared" si="10"/>
        <v>2.7732739120119425</v>
      </c>
    </row>
    <row r="40" spans="1:47" ht="14.45" customHeight="1" x14ac:dyDescent="0.15">
      <c r="A40" s="126"/>
      <c r="B40" s="86" t="s">
        <v>89</v>
      </c>
      <c r="C40" s="11">
        <v>1192</v>
      </c>
      <c r="D40" s="11">
        <v>30</v>
      </c>
      <c r="E40" s="11">
        <v>398</v>
      </c>
      <c r="F40" s="12">
        <v>16</v>
      </c>
      <c r="G40" s="22" t="s">
        <v>89</v>
      </c>
      <c r="H40" s="3">
        <v>3522767</v>
      </c>
      <c r="I40" s="3">
        <v>56501</v>
      </c>
      <c r="J40" s="18">
        <v>75</v>
      </c>
      <c r="K40" s="3">
        <v>87842</v>
      </c>
      <c r="L40" s="4">
        <v>1384012</v>
      </c>
      <c r="M40" s="70"/>
      <c r="N40" s="70"/>
      <c r="O40" s="87">
        <f t="shared" si="26"/>
        <v>0.54889656207776605</v>
      </c>
      <c r="P40" s="88">
        <f t="shared" si="27"/>
        <v>1.021384145334415</v>
      </c>
      <c r="Q40" s="89">
        <f t="shared" si="13"/>
        <v>2.5167785234899327E-2</v>
      </c>
      <c r="R40" s="90">
        <f t="shared" si="14"/>
        <v>2.4640861472016537E-2</v>
      </c>
      <c r="S40" s="91">
        <f t="shared" si="15"/>
        <v>4.0201005025125629E-2</v>
      </c>
      <c r="T40" s="92">
        <f t="shared" si="28"/>
        <v>0.11671740088733974</v>
      </c>
      <c r="U40" s="93">
        <f t="shared" si="29"/>
        <v>83878.124612119427</v>
      </c>
      <c r="V40" s="93">
        <f t="shared" si="30"/>
        <v>397309.02700577507</v>
      </c>
      <c r="W40" s="94">
        <f>SUM(V40:V$42)</f>
        <v>1228292.872209535</v>
      </c>
      <c r="X40" s="95">
        <f t="shared" si="0"/>
        <v>381336.80481458816</v>
      </c>
      <c r="Y40" s="93">
        <f>SUM(X40:X$42)</f>
        <v>1014471.5155463491</v>
      </c>
      <c r="Z40" s="93">
        <f t="shared" si="1"/>
        <v>15972.222191186938</v>
      </c>
      <c r="AA40" s="94">
        <f>SUM(Z40:Z$42)</f>
        <v>213821.35666318587</v>
      </c>
      <c r="AB40" s="87">
        <f t="shared" si="2"/>
        <v>14.643780817579948</v>
      </c>
      <c r="AC40" s="88">
        <f t="shared" si="3"/>
        <v>12.094589861630855</v>
      </c>
      <c r="AD40" s="96">
        <f t="shared" si="16"/>
        <v>82.591989133784537</v>
      </c>
      <c r="AE40" s="88">
        <f t="shared" si="4"/>
        <v>2.5491909559490931</v>
      </c>
      <c r="AF40" s="97">
        <f t="shared" si="17"/>
        <v>17.408010866215466</v>
      </c>
      <c r="AH40" s="98">
        <f t="shared" si="31"/>
        <v>4.0109720528572912E-4</v>
      </c>
      <c r="AI40" s="99">
        <f t="shared" si="18"/>
        <v>9.6946945276621751E-5</v>
      </c>
      <c r="AJ40" s="99">
        <f t="shared" si="32"/>
        <v>512141998.85473412</v>
      </c>
      <c r="AK40" s="99">
        <f>SUM(AJ40:AJ$42)/U40/U40</f>
        <v>0.10602099714873214</v>
      </c>
      <c r="AL40" s="99">
        <f t="shared" si="33"/>
        <v>339024005.5446403</v>
      </c>
      <c r="AM40" s="99">
        <f>SUM(AL40:AL$42)/U40/U40</f>
        <v>8.3423878217759956E-2</v>
      </c>
      <c r="AN40" s="99">
        <f t="shared" si="34"/>
        <v>36817522.009116374</v>
      </c>
      <c r="AO40" s="100">
        <f>SUM(AN40:AN$42)/U40/U40</f>
        <v>2.6556482713241059E-2</v>
      </c>
      <c r="AP40" s="87">
        <f t="shared" si="5"/>
        <v>14.005587850957337</v>
      </c>
      <c r="AQ40" s="88">
        <f t="shared" si="6"/>
        <v>15.28197378420256</v>
      </c>
      <c r="AR40" s="88">
        <f t="shared" si="7"/>
        <v>11.528479297728937</v>
      </c>
      <c r="AS40" s="88">
        <f t="shared" si="8"/>
        <v>12.660700425532772</v>
      </c>
      <c r="AT40" s="88">
        <f t="shared" si="9"/>
        <v>2.2297862221219518</v>
      </c>
      <c r="AU40" s="101">
        <f t="shared" si="10"/>
        <v>2.8685956897762344</v>
      </c>
    </row>
    <row r="41" spans="1:47" ht="14.45" customHeight="1" x14ac:dyDescent="0.15">
      <c r="A41" s="126"/>
      <c r="B41" s="86" t="s">
        <v>90</v>
      </c>
      <c r="C41" s="11">
        <v>1231</v>
      </c>
      <c r="D41" s="11">
        <v>36</v>
      </c>
      <c r="E41" s="11">
        <v>412</v>
      </c>
      <c r="F41" s="12">
        <v>31</v>
      </c>
      <c r="G41" s="22" t="s">
        <v>90</v>
      </c>
      <c r="H41" s="3">
        <v>3002215</v>
      </c>
      <c r="I41" s="3">
        <v>95693</v>
      </c>
      <c r="J41" s="18">
        <v>80</v>
      </c>
      <c r="K41" s="3">
        <v>81181</v>
      </c>
      <c r="L41" s="4">
        <v>959826</v>
      </c>
      <c r="M41" s="70"/>
      <c r="N41" s="70"/>
      <c r="O41" s="87">
        <f>IF(K41&lt;0.5,0.5,((L41-L42)-5*K42)/5/(K41-K42))</f>
        <v>0.54725826705734615</v>
      </c>
      <c r="P41" s="88">
        <f>IF(H41&lt;0.5,1,(I41/H41)/((K41-K42)/(L41-L42)))</f>
        <v>1.0109663769967436</v>
      </c>
      <c r="Q41" s="89">
        <f t="shared" si="13"/>
        <v>2.924451665312754E-2</v>
      </c>
      <c r="R41" s="90">
        <f t="shared" si="14"/>
        <v>2.8927289095413446E-2</v>
      </c>
      <c r="S41" s="91">
        <f t="shared" si="15"/>
        <v>7.5242718446601936E-2</v>
      </c>
      <c r="T41" s="92">
        <f>5*R41/(1+5*(1-O41)*R41)</f>
        <v>0.1357473104587342</v>
      </c>
      <c r="U41" s="93">
        <f t="shared" si="29"/>
        <v>74088.087916088451</v>
      </c>
      <c r="V41" s="93">
        <f>5*U41*((1-T41)+O41*T41)</f>
        <v>347673.73598218983</v>
      </c>
      <c r="W41" s="94">
        <f>SUM(V41:V$42)</f>
        <v>830983.84520376008</v>
      </c>
      <c r="X41" s="95">
        <f t="shared" si="0"/>
        <v>321513.81895440369</v>
      </c>
      <c r="Y41" s="93">
        <f>SUM(X41:X$42)</f>
        <v>633134.71073176106</v>
      </c>
      <c r="Z41" s="93">
        <f t="shared" si="1"/>
        <v>26159.917027786127</v>
      </c>
      <c r="AA41" s="94">
        <f>SUM(Z41:Z$42)</f>
        <v>197849.13447199896</v>
      </c>
      <c r="AB41" s="87">
        <f t="shared" si="2"/>
        <v>11.216159960085964</v>
      </c>
      <c r="AC41" s="88">
        <f t="shared" si="3"/>
        <v>8.5457018603158463</v>
      </c>
      <c r="AD41" s="96">
        <f t="shared" si="16"/>
        <v>76.190977043183594</v>
      </c>
      <c r="AE41" s="88">
        <f t="shared" si="4"/>
        <v>2.6704580997701175</v>
      </c>
      <c r="AF41" s="97">
        <f t="shared" si="17"/>
        <v>23.80902295681641</v>
      </c>
      <c r="AH41" s="98">
        <f>IF(D41=0,0,T41*T41*(1-T41)/D41)</f>
        <v>4.4238531940451992E-4</v>
      </c>
      <c r="AI41" s="99">
        <f t="shared" si="18"/>
        <v>1.6888653341594012E-4</v>
      </c>
      <c r="AJ41" s="99">
        <f>U41*U41*((1-O41)*5+AB42)^2*AH41</f>
        <v>233772944.99591577</v>
      </c>
      <c r="AK41" s="99">
        <f>SUM(AJ41:AJ$42)/U41/U41</f>
        <v>4.2589003141011737E-2</v>
      </c>
      <c r="AL41" s="99">
        <f>U41*U41*((1-O41)*5*(1-S41)+AC42)^2*AH41+V41*V41*AI41</f>
        <v>138047748.08298063</v>
      </c>
      <c r="AM41" s="99">
        <f>SUM(AL41:AL$42)/U41/U41</f>
        <v>4.5164144091128698E-2</v>
      </c>
      <c r="AN41" s="99">
        <f>U41*U41*((1-O41)*5*S41+AE42)^2*AH41+V41*V41*AI41</f>
        <v>40161407.8811533</v>
      </c>
      <c r="AO41" s="100">
        <f>SUM(AN41:AN$42)/U41/U41</f>
        <v>2.7331106780542562E-2</v>
      </c>
      <c r="AP41" s="87">
        <f t="shared" si="5"/>
        <v>10.811672735978069</v>
      </c>
      <c r="AQ41" s="88">
        <f t="shared" si="6"/>
        <v>11.620647184193858</v>
      </c>
      <c r="AR41" s="88">
        <f t="shared" si="7"/>
        <v>8.1291654562159401</v>
      </c>
      <c r="AS41" s="88">
        <f t="shared" si="8"/>
        <v>8.9622382644157526</v>
      </c>
      <c r="AT41" s="88">
        <f t="shared" si="9"/>
        <v>2.3464285026526128</v>
      </c>
      <c r="AU41" s="101">
        <f t="shared" si="10"/>
        <v>2.9944876968876222</v>
      </c>
    </row>
    <row r="42" spans="1:47" ht="14.45" customHeight="1" thickBot="1" x14ac:dyDescent="0.2">
      <c r="A42" s="127"/>
      <c r="B42" s="128" t="s">
        <v>91</v>
      </c>
      <c r="C42" s="15">
        <v>1452</v>
      </c>
      <c r="D42" s="15">
        <v>168</v>
      </c>
      <c r="E42" s="15">
        <v>487</v>
      </c>
      <c r="F42" s="16">
        <v>173</v>
      </c>
      <c r="G42" s="24" t="s">
        <v>91</v>
      </c>
      <c r="H42" s="7">
        <v>3458084</v>
      </c>
      <c r="I42" s="7">
        <v>359915</v>
      </c>
      <c r="J42" s="20">
        <v>85</v>
      </c>
      <c r="K42" s="7">
        <v>69236</v>
      </c>
      <c r="L42" s="8">
        <v>580961</v>
      </c>
      <c r="M42" s="70"/>
      <c r="N42" s="70"/>
      <c r="O42" s="129">
        <v>1</v>
      </c>
      <c r="P42" s="130">
        <f>IF(H42&lt;0.5,1,(I42/H42)/(K42/L42))</f>
        <v>0.87333208996837031</v>
      </c>
      <c r="Q42" s="131">
        <f t="shared" si="13"/>
        <v>0.11570247933884298</v>
      </c>
      <c r="R42" s="132">
        <f t="shared" si="14"/>
        <v>0.13248394358557625</v>
      </c>
      <c r="S42" s="133">
        <f t="shared" si="15"/>
        <v>0.35523613963039014</v>
      </c>
      <c r="T42" s="129">
        <v>1</v>
      </c>
      <c r="U42" s="134">
        <f>U41*(1-T41)</f>
        <v>64030.829244449196</v>
      </c>
      <c r="V42" s="134">
        <f>U42/R42</f>
        <v>483310.10922157019</v>
      </c>
      <c r="W42" s="135">
        <f>SUM(V42:V$42)</f>
        <v>483310.10922157019</v>
      </c>
      <c r="X42" s="129">
        <f t="shared" si="0"/>
        <v>311620.89177735738</v>
      </c>
      <c r="Y42" s="134">
        <f>SUM(X42:X$42)</f>
        <v>311620.89177735738</v>
      </c>
      <c r="Z42" s="134">
        <f t="shared" si="1"/>
        <v>171689.21744421282</v>
      </c>
      <c r="AA42" s="135">
        <f>SUM(Z42:Z$42)</f>
        <v>171689.21744421282</v>
      </c>
      <c r="AB42" s="136">
        <f t="shared" si="2"/>
        <v>7.5480844918694867</v>
      </c>
      <c r="AC42" s="130">
        <f t="shared" si="3"/>
        <v>4.8667320953737558</v>
      </c>
      <c r="AD42" s="137">
        <f t="shared" si="16"/>
        <v>64.476386036961003</v>
      </c>
      <c r="AE42" s="130">
        <f t="shared" si="4"/>
        <v>2.6813523964957313</v>
      </c>
      <c r="AF42" s="138">
        <f t="shared" si="17"/>
        <v>35.523613963039011</v>
      </c>
      <c r="AH42" s="139">
        <f>0</f>
        <v>0</v>
      </c>
      <c r="AI42" s="140">
        <f t="shared" si="18"/>
        <v>4.703150405151706E-4</v>
      </c>
      <c r="AJ42" s="140">
        <v>0</v>
      </c>
      <c r="AK42" s="140">
        <f>(1-R42)/R42/R42/D42</f>
        <v>0.29419937502697119</v>
      </c>
      <c r="AL42" s="140">
        <f>V42*V42*AI42</f>
        <v>109860260.87992242</v>
      </c>
      <c r="AM42" s="140">
        <f>(1-S42)*(1-S42)*(1-R42)/R42/R42/D42+AI42/R42/R42</f>
        <v>0.14910022369999609</v>
      </c>
      <c r="AN42" s="140">
        <f>V42*V42*AI42</f>
        <v>109860260.87992242</v>
      </c>
      <c r="AO42" s="141">
        <f>S42*S42*(1-R42)/R42/R42/D42+AI42/R42/R42</f>
        <v>6.3921349205534217E-2</v>
      </c>
      <c r="AP42" s="136">
        <f t="shared" si="5"/>
        <v>6.4849775738675328</v>
      </c>
      <c r="AQ42" s="130">
        <f t="shared" si="6"/>
        <v>8.6111914098714397</v>
      </c>
      <c r="AR42" s="130">
        <f t="shared" si="7"/>
        <v>4.1099075322378171</v>
      </c>
      <c r="AS42" s="130">
        <f t="shared" si="8"/>
        <v>5.6235566585096946</v>
      </c>
      <c r="AT42" s="130">
        <f t="shared" si="9"/>
        <v>2.1858120297162125</v>
      </c>
      <c r="AU42" s="142">
        <f t="shared" si="10"/>
        <v>3.1768927632752502</v>
      </c>
    </row>
    <row r="43" spans="1:47" ht="14.45" customHeight="1" thickTop="1" x14ac:dyDescent="0.15">
      <c r="G43" s="143"/>
      <c r="H43" s="143"/>
      <c r="I43" s="143"/>
      <c r="J43" s="143"/>
      <c r="K43" s="143"/>
      <c r="L43" s="143"/>
    </row>
    <row r="44" spans="1:47" ht="14.45" customHeight="1" thickBot="1" x14ac:dyDescent="0.2">
      <c r="A44" s="25" t="s">
        <v>36</v>
      </c>
      <c r="G44" s="143"/>
      <c r="H44" s="143"/>
      <c r="I44" s="143"/>
      <c r="J44" s="183" t="s">
        <v>32</v>
      </c>
      <c r="K44" s="184"/>
      <c r="L44" s="184"/>
      <c r="M44" s="184"/>
    </row>
    <row r="45" spans="1:47" ht="14.45" customHeight="1" thickTop="1" x14ac:dyDescent="0.15">
      <c r="A45" s="195" t="s">
        <v>11</v>
      </c>
      <c r="B45" s="197" t="s">
        <v>53</v>
      </c>
      <c r="C45" s="179" t="s">
        <v>5</v>
      </c>
      <c r="D45" s="180"/>
      <c r="E45" s="180"/>
      <c r="F45" s="181" t="s">
        <v>96</v>
      </c>
      <c r="G45" s="180"/>
      <c r="H45" s="180"/>
      <c r="I45" s="180"/>
      <c r="J45" s="181" t="s">
        <v>97</v>
      </c>
      <c r="K45" s="180"/>
      <c r="L45" s="180"/>
      <c r="M45" s="182"/>
    </row>
    <row r="46" spans="1:47" ht="14.45" customHeight="1" x14ac:dyDescent="0.15">
      <c r="A46" s="196"/>
      <c r="B46" s="198"/>
      <c r="C46" s="42" t="s">
        <v>23</v>
      </c>
      <c r="D46" s="204" t="s">
        <v>28</v>
      </c>
      <c r="E46" s="205"/>
      <c r="F46" s="44" t="s">
        <v>23</v>
      </c>
      <c r="G46" s="204" t="s">
        <v>28</v>
      </c>
      <c r="H46" s="206"/>
      <c r="I46" s="144" t="s">
        <v>191</v>
      </c>
      <c r="J46" s="44" t="s">
        <v>23</v>
      </c>
      <c r="K46" s="204" t="s">
        <v>28</v>
      </c>
      <c r="L46" s="206"/>
      <c r="M46" s="145" t="s">
        <v>191</v>
      </c>
    </row>
    <row r="47" spans="1:47" ht="14.45" customHeight="1" x14ac:dyDescent="0.15">
      <c r="A47" s="68" t="s">
        <v>1</v>
      </c>
      <c r="B47" s="69">
        <v>0</v>
      </c>
      <c r="C47" s="146">
        <f>AB7</f>
        <v>79.172754042753638</v>
      </c>
      <c r="D47" s="146">
        <f t="shared" ref="D47:E82" si="35">AP7</f>
        <v>76.948527744228542</v>
      </c>
      <c r="E47" s="147">
        <f t="shared" si="35"/>
        <v>81.396980341278734</v>
      </c>
      <c r="F47" s="148">
        <f>AC7</f>
        <v>78.062306118622686</v>
      </c>
      <c r="G47" s="146">
        <f t="shared" ref="G47:H82" si="36">AR7</f>
        <v>75.915220857887917</v>
      </c>
      <c r="H47" s="146">
        <f t="shared" si="36"/>
        <v>80.209391379357456</v>
      </c>
      <c r="I47" s="149">
        <f t="shared" ref="I47:J82" si="37">AD7</f>
        <v>98.597436785473818</v>
      </c>
      <c r="J47" s="148">
        <f t="shared" si="37"/>
        <v>1.1104479241309788</v>
      </c>
      <c r="K47" s="146">
        <f t="shared" ref="K47:L82" si="38">AT7</f>
        <v>0.87190870871480586</v>
      </c>
      <c r="L47" s="146">
        <f t="shared" si="38"/>
        <v>1.3489871395471518</v>
      </c>
      <c r="M47" s="150">
        <f>AF7</f>
        <v>1.4025632145262144</v>
      </c>
    </row>
    <row r="48" spans="1:47" ht="14.45" customHeight="1" x14ac:dyDescent="0.15">
      <c r="A48" s="68"/>
      <c r="B48" s="86">
        <v>5</v>
      </c>
      <c r="C48" s="151">
        <f>AB8</f>
        <v>74.172754042753638</v>
      </c>
      <c r="D48" s="151">
        <f t="shared" si="35"/>
        <v>71.948527744228542</v>
      </c>
      <c r="E48" s="152">
        <f t="shared" si="35"/>
        <v>76.396980341278734</v>
      </c>
      <c r="F48" s="153">
        <f>AC8</f>
        <v>73.062306118622686</v>
      </c>
      <c r="G48" s="151">
        <f t="shared" si="36"/>
        <v>70.915220857887917</v>
      </c>
      <c r="H48" s="151">
        <f t="shared" si="36"/>
        <v>75.209391379357456</v>
      </c>
      <c r="I48" s="154">
        <f t="shared" si="37"/>
        <v>98.50288972216012</v>
      </c>
      <c r="J48" s="153">
        <f t="shared" si="37"/>
        <v>1.1104479241309788</v>
      </c>
      <c r="K48" s="151">
        <f t="shared" si="38"/>
        <v>0.87190870871480586</v>
      </c>
      <c r="L48" s="151">
        <f t="shared" si="38"/>
        <v>1.3489871395471518</v>
      </c>
      <c r="M48" s="155">
        <f>AF8</f>
        <v>1.4971102778399055</v>
      </c>
    </row>
    <row r="49" spans="1:13" ht="14.45" customHeight="1" x14ac:dyDescent="0.15">
      <c r="A49" s="68"/>
      <c r="B49" s="86">
        <v>10</v>
      </c>
      <c r="C49" s="151">
        <f t="shared" ref="C49:C62" si="39">AB9</f>
        <v>69.172754042753652</v>
      </c>
      <c r="D49" s="151">
        <f t="shared" si="35"/>
        <v>66.948527744228556</v>
      </c>
      <c r="E49" s="152">
        <f t="shared" si="35"/>
        <v>71.396980341278748</v>
      </c>
      <c r="F49" s="153">
        <f t="shared" ref="F49:F62" si="40">AC9</f>
        <v>68.062306118622686</v>
      </c>
      <c r="G49" s="151">
        <f t="shared" si="36"/>
        <v>65.915220857887917</v>
      </c>
      <c r="H49" s="151">
        <f t="shared" si="36"/>
        <v>70.209391379357456</v>
      </c>
      <c r="I49" s="154">
        <f t="shared" si="37"/>
        <v>98.39467440685587</v>
      </c>
      <c r="J49" s="153">
        <f t="shared" si="37"/>
        <v>1.1104479241309788</v>
      </c>
      <c r="K49" s="151">
        <f t="shared" si="38"/>
        <v>0.87190870871480586</v>
      </c>
      <c r="L49" s="151">
        <f t="shared" si="38"/>
        <v>1.3489871395471518</v>
      </c>
      <c r="M49" s="155">
        <f t="shared" ref="M49:M62" si="41">AF9</f>
        <v>1.6053255931441495</v>
      </c>
    </row>
    <row r="50" spans="1:13" ht="14.45" customHeight="1" x14ac:dyDescent="0.15">
      <c r="A50" s="68"/>
      <c r="B50" s="86">
        <v>15</v>
      </c>
      <c r="C50" s="151">
        <f t="shared" si="39"/>
        <v>64.683824055749483</v>
      </c>
      <c r="D50" s="151">
        <f t="shared" si="35"/>
        <v>62.680668635953012</v>
      </c>
      <c r="E50" s="152">
        <f t="shared" si="35"/>
        <v>66.686979475545954</v>
      </c>
      <c r="F50" s="153">
        <f t="shared" si="40"/>
        <v>63.564814219399004</v>
      </c>
      <c r="G50" s="151">
        <f t="shared" si="36"/>
        <v>61.640288507918441</v>
      </c>
      <c r="H50" s="151">
        <f t="shared" si="36"/>
        <v>65.489339930879567</v>
      </c>
      <c r="I50" s="154">
        <f t="shared" si="37"/>
        <v>98.270031414057968</v>
      </c>
      <c r="J50" s="153">
        <f t="shared" si="37"/>
        <v>1.1190098363504826</v>
      </c>
      <c r="K50" s="151">
        <f t="shared" si="38"/>
        <v>0.87922242101263948</v>
      </c>
      <c r="L50" s="151">
        <f t="shared" si="38"/>
        <v>1.3587972516883255</v>
      </c>
      <c r="M50" s="155">
        <f t="shared" si="41"/>
        <v>1.729968585942034</v>
      </c>
    </row>
    <row r="51" spans="1:13" ht="14.45" customHeight="1" x14ac:dyDescent="0.15">
      <c r="A51" s="68"/>
      <c r="B51" s="86">
        <v>20</v>
      </c>
      <c r="C51" s="151">
        <f t="shared" si="39"/>
        <v>60.179514656198108</v>
      </c>
      <c r="D51" s="151">
        <f t="shared" si="35"/>
        <v>58.411518727910895</v>
      </c>
      <c r="E51" s="152">
        <f t="shared" si="35"/>
        <v>61.947510584485322</v>
      </c>
      <c r="F51" s="153">
        <f t="shared" si="40"/>
        <v>59.051523498358158</v>
      </c>
      <c r="G51" s="151">
        <f t="shared" si="36"/>
        <v>57.364464735615307</v>
      </c>
      <c r="H51" s="151">
        <f t="shared" si="36"/>
        <v>60.738582261101008</v>
      </c>
      <c r="I51" s="154">
        <f t="shared" si="37"/>
        <v>98.125622706856149</v>
      </c>
      <c r="J51" s="153">
        <f t="shared" si="37"/>
        <v>1.1279911578399648</v>
      </c>
      <c r="K51" s="151">
        <f t="shared" si="38"/>
        <v>0.88692619716533816</v>
      </c>
      <c r="L51" s="151">
        <f t="shared" si="38"/>
        <v>1.3690561185145915</v>
      </c>
      <c r="M51" s="155">
        <f t="shared" si="41"/>
        <v>1.8743772931438702</v>
      </c>
    </row>
    <row r="52" spans="1:13" ht="14.45" customHeight="1" x14ac:dyDescent="0.15">
      <c r="A52" s="68"/>
      <c r="B52" s="86">
        <v>25</v>
      </c>
      <c r="C52" s="151">
        <f t="shared" si="39"/>
        <v>55.179514656198108</v>
      </c>
      <c r="D52" s="151">
        <f t="shared" si="35"/>
        <v>53.411518727910895</v>
      </c>
      <c r="E52" s="152">
        <f t="shared" si="35"/>
        <v>56.947510584485322</v>
      </c>
      <c r="F52" s="153">
        <f t="shared" si="40"/>
        <v>54.051523498358151</v>
      </c>
      <c r="G52" s="151">
        <f t="shared" si="36"/>
        <v>52.3644647356153</v>
      </c>
      <c r="H52" s="151">
        <f t="shared" si="36"/>
        <v>55.738582261101001</v>
      </c>
      <c r="I52" s="154">
        <f t="shared" si="37"/>
        <v>97.955779124068002</v>
      </c>
      <c r="J52" s="153">
        <f t="shared" si="37"/>
        <v>1.1279911578399648</v>
      </c>
      <c r="K52" s="151">
        <f t="shared" si="38"/>
        <v>0.88692619716533816</v>
      </c>
      <c r="L52" s="151">
        <f t="shared" si="38"/>
        <v>1.3690561185145915</v>
      </c>
      <c r="M52" s="155">
        <f t="shared" si="41"/>
        <v>2.0442208759320102</v>
      </c>
    </row>
    <row r="53" spans="1:13" ht="14.45" customHeight="1" x14ac:dyDescent="0.15">
      <c r="A53" s="68"/>
      <c r="B53" s="86">
        <v>30</v>
      </c>
      <c r="C53" s="151">
        <f t="shared" si="39"/>
        <v>50.179514656198116</v>
      </c>
      <c r="D53" s="151">
        <f t="shared" si="35"/>
        <v>48.411518727910902</v>
      </c>
      <c r="E53" s="152">
        <f t="shared" si="35"/>
        <v>51.947510584485329</v>
      </c>
      <c r="F53" s="153">
        <f t="shared" si="40"/>
        <v>49.051523498358137</v>
      </c>
      <c r="G53" s="151">
        <f t="shared" si="36"/>
        <v>47.364464735615286</v>
      </c>
      <c r="H53" s="151">
        <f t="shared" si="36"/>
        <v>50.738582261100987</v>
      </c>
      <c r="I53" s="154">
        <f t="shared" si="37"/>
        <v>97.752088346074402</v>
      </c>
      <c r="J53" s="153">
        <f t="shared" si="37"/>
        <v>1.1279911578399648</v>
      </c>
      <c r="K53" s="151">
        <f t="shared" si="38"/>
        <v>0.88692619716533816</v>
      </c>
      <c r="L53" s="151">
        <f t="shared" si="38"/>
        <v>1.3690561185145915</v>
      </c>
      <c r="M53" s="155">
        <f t="shared" si="41"/>
        <v>2.2479116539255664</v>
      </c>
    </row>
    <row r="54" spans="1:13" ht="14.45" customHeight="1" x14ac:dyDescent="0.15">
      <c r="A54" s="68"/>
      <c r="B54" s="86">
        <v>35</v>
      </c>
      <c r="C54" s="151">
        <f t="shared" si="39"/>
        <v>45.572300355820666</v>
      </c>
      <c r="D54" s="151">
        <f t="shared" si="35"/>
        <v>43.966051959852855</v>
      </c>
      <c r="E54" s="152">
        <f t="shared" si="35"/>
        <v>47.178548751788476</v>
      </c>
      <c r="F54" s="153">
        <f t="shared" si="40"/>
        <v>44.43500135100858</v>
      </c>
      <c r="G54" s="151">
        <f t="shared" si="36"/>
        <v>42.910618393463025</v>
      </c>
      <c r="H54" s="151">
        <f t="shared" si="36"/>
        <v>45.959384308554135</v>
      </c>
      <c r="I54" s="154">
        <f t="shared" si="37"/>
        <v>97.504407291419895</v>
      </c>
      <c r="J54" s="153">
        <f t="shared" si="37"/>
        <v>1.1372990048120741</v>
      </c>
      <c r="K54" s="151">
        <f t="shared" si="38"/>
        <v>0.89493614475343897</v>
      </c>
      <c r="L54" s="151">
        <f t="shared" si="38"/>
        <v>1.3796618648707093</v>
      </c>
      <c r="M54" s="155">
        <f t="shared" si="41"/>
        <v>2.4955927085800793</v>
      </c>
    </row>
    <row r="55" spans="1:13" ht="14.45" customHeight="1" x14ac:dyDescent="0.15">
      <c r="A55" s="68"/>
      <c r="B55" s="86">
        <v>40</v>
      </c>
      <c r="C55" s="151">
        <f t="shared" si="39"/>
        <v>40.912046140374528</v>
      </c>
      <c r="D55" s="151">
        <f t="shared" si="35"/>
        <v>39.437568748618531</v>
      </c>
      <c r="E55" s="152">
        <f t="shared" si="35"/>
        <v>42.386523532130525</v>
      </c>
      <c r="F55" s="153">
        <f t="shared" si="40"/>
        <v>39.765749971607647</v>
      </c>
      <c r="G55" s="151">
        <f t="shared" si="36"/>
        <v>38.37395976564855</v>
      </c>
      <c r="H55" s="151">
        <f t="shared" si="36"/>
        <v>41.157540177566744</v>
      </c>
      <c r="I55" s="154">
        <f t="shared" si="37"/>
        <v>97.198145101729224</v>
      </c>
      <c r="J55" s="153">
        <f t="shared" si="37"/>
        <v>1.1462961687668825</v>
      </c>
      <c r="K55" s="151">
        <f t="shared" si="38"/>
        <v>0.90265836791202758</v>
      </c>
      <c r="L55" s="151">
        <f t="shared" si="38"/>
        <v>1.3899339696217374</v>
      </c>
      <c r="M55" s="155">
        <f t="shared" si="41"/>
        <v>2.8018548982707729</v>
      </c>
    </row>
    <row r="56" spans="1:13" ht="14.45" customHeight="1" x14ac:dyDescent="0.15">
      <c r="A56" s="68"/>
      <c r="B56" s="86">
        <v>45</v>
      </c>
      <c r="C56" s="151">
        <f t="shared" si="39"/>
        <v>36.202812853597578</v>
      </c>
      <c r="D56" s="151">
        <f t="shared" si="35"/>
        <v>34.831671646576645</v>
      </c>
      <c r="E56" s="152">
        <f t="shared" si="35"/>
        <v>37.573954060618512</v>
      </c>
      <c r="F56" s="153">
        <f t="shared" si="40"/>
        <v>35.047796204774514</v>
      </c>
      <c r="G56" s="151">
        <f t="shared" si="36"/>
        <v>33.759875233145856</v>
      </c>
      <c r="H56" s="151">
        <f t="shared" si="36"/>
        <v>36.335717176403172</v>
      </c>
      <c r="I56" s="154">
        <f t="shared" si="37"/>
        <v>96.809594178513436</v>
      </c>
      <c r="J56" s="153">
        <f t="shared" si="37"/>
        <v>1.1550166488230644</v>
      </c>
      <c r="K56" s="151">
        <f t="shared" si="38"/>
        <v>0.91012564063721757</v>
      </c>
      <c r="L56" s="151">
        <f t="shared" si="38"/>
        <v>1.3999076570089113</v>
      </c>
      <c r="M56" s="155">
        <f t="shared" si="41"/>
        <v>3.1904058214865674</v>
      </c>
    </row>
    <row r="57" spans="1:13" ht="14.45" customHeight="1" x14ac:dyDescent="0.15">
      <c r="A57" s="68"/>
      <c r="B57" s="86">
        <v>50</v>
      </c>
      <c r="C57" s="151">
        <f t="shared" si="39"/>
        <v>31.202812853597575</v>
      </c>
      <c r="D57" s="151">
        <f t="shared" si="35"/>
        <v>29.831671646576645</v>
      </c>
      <c r="E57" s="152">
        <f t="shared" si="35"/>
        <v>32.573954060618505</v>
      </c>
      <c r="F57" s="153">
        <f t="shared" si="40"/>
        <v>30.052201491118129</v>
      </c>
      <c r="G57" s="151">
        <f t="shared" si="36"/>
        <v>28.764425114329395</v>
      </c>
      <c r="H57" s="151">
        <f t="shared" si="36"/>
        <v>31.339977867906864</v>
      </c>
      <c r="I57" s="154">
        <f t="shared" si="37"/>
        <v>96.312475519825497</v>
      </c>
      <c r="J57" s="153">
        <f t="shared" si="37"/>
        <v>1.1506113624794521</v>
      </c>
      <c r="K57" s="151">
        <f t="shared" si="38"/>
        <v>0.90648194322709907</v>
      </c>
      <c r="L57" s="151">
        <f t="shared" si="38"/>
        <v>1.3947407817318049</v>
      </c>
      <c r="M57" s="155">
        <f t="shared" si="41"/>
        <v>3.6875244801745191</v>
      </c>
    </row>
    <row r="58" spans="1:13" ht="14.45" customHeight="1" x14ac:dyDescent="0.15">
      <c r="A58" s="68"/>
      <c r="B58" s="86">
        <v>55</v>
      </c>
      <c r="C58" s="151">
        <f t="shared" si="39"/>
        <v>26.834175746698254</v>
      </c>
      <c r="D58" s="151">
        <f t="shared" si="35"/>
        <v>25.580036984324138</v>
      </c>
      <c r="E58" s="152">
        <f t="shared" si="35"/>
        <v>28.088314509072369</v>
      </c>
      <c r="F58" s="153">
        <f t="shared" si="40"/>
        <v>25.661415255563178</v>
      </c>
      <c r="G58" s="151">
        <f t="shared" si="36"/>
        <v>24.490109762396148</v>
      </c>
      <c r="H58" s="151">
        <f t="shared" si="36"/>
        <v>26.832720748730207</v>
      </c>
      <c r="I58" s="154">
        <f t="shared" si="37"/>
        <v>95.629601213745588</v>
      </c>
      <c r="J58" s="153">
        <f t="shared" si="37"/>
        <v>1.1727604911350824</v>
      </c>
      <c r="K58" s="151">
        <f t="shared" si="38"/>
        <v>0.9249286401559369</v>
      </c>
      <c r="L58" s="151">
        <f t="shared" si="38"/>
        <v>1.4205923421142279</v>
      </c>
      <c r="M58" s="155">
        <f t="shared" si="41"/>
        <v>4.3703987862544347</v>
      </c>
    </row>
    <row r="59" spans="1:13" ht="14.45" customHeight="1" x14ac:dyDescent="0.15">
      <c r="A59" s="68"/>
      <c r="B59" s="86">
        <v>60</v>
      </c>
      <c r="C59" s="151">
        <f t="shared" si="39"/>
        <v>22.752736796320157</v>
      </c>
      <c r="D59" s="151">
        <f t="shared" si="35"/>
        <v>21.623910312203307</v>
      </c>
      <c r="E59" s="152">
        <f t="shared" si="35"/>
        <v>23.881563280437007</v>
      </c>
      <c r="F59" s="153">
        <f t="shared" si="40"/>
        <v>21.541053598420302</v>
      </c>
      <c r="G59" s="151">
        <f t="shared" si="36"/>
        <v>20.493569970869107</v>
      </c>
      <c r="H59" s="151">
        <f t="shared" si="36"/>
        <v>22.588537225971496</v>
      </c>
      <c r="I59" s="154">
        <f t="shared" si="37"/>
        <v>94.674560652871335</v>
      </c>
      <c r="J59" s="153">
        <f t="shared" si="37"/>
        <v>1.2116831978998559</v>
      </c>
      <c r="K59" s="151">
        <f t="shared" si="38"/>
        <v>0.95695908539717656</v>
      </c>
      <c r="L59" s="151">
        <f t="shared" si="38"/>
        <v>1.4664073104025352</v>
      </c>
      <c r="M59" s="155">
        <f t="shared" si="41"/>
        <v>5.3254393471286656</v>
      </c>
    </row>
    <row r="60" spans="1:13" ht="14.45" customHeight="1" x14ac:dyDescent="0.15">
      <c r="A60" s="68"/>
      <c r="B60" s="86">
        <v>65</v>
      </c>
      <c r="C60" s="151">
        <f t="shared" si="39"/>
        <v>18.690438541390481</v>
      </c>
      <c r="D60" s="151">
        <f t="shared" si="35"/>
        <v>17.621059019020088</v>
      </c>
      <c r="E60" s="152">
        <f t="shared" si="35"/>
        <v>19.759818063760875</v>
      </c>
      <c r="F60" s="153">
        <f t="shared" si="40"/>
        <v>17.434584111848281</v>
      </c>
      <c r="G60" s="151">
        <f t="shared" si="36"/>
        <v>16.445370612178351</v>
      </c>
      <c r="H60" s="151">
        <f t="shared" si="36"/>
        <v>18.423797611518211</v>
      </c>
      <c r="I60" s="154">
        <f t="shared" si="37"/>
        <v>93.280765313445826</v>
      </c>
      <c r="J60" s="153">
        <f t="shared" si="37"/>
        <v>1.2558544295422003</v>
      </c>
      <c r="K60" s="151">
        <f t="shared" si="38"/>
        <v>0.99187691096851127</v>
      </c>
      <c r="L60" s="151">
        <f t="shared" si="38"/>
        <v>1.5198319481158893</v>
      </c>
      <c r="M60" s="155">
        <f t="shared" si="41"/>
        <v>6.719234686554179</v>
      </c>
    </row>
    <row r="61" spans="1:13" ht="14.45" customHeight="1" x14ac:dyDescent="0.15">
      <c r="A61" s="68"/>
      <c r="B61" s="86">
        <v>70</v>
      </c>
      <c r="C61" s="151">
        <f t="shared" si="39"/>
        <v>15.11238271261254</v>
      </c>
      <c r="D61" s="151">
        <f t="shared" si="35"/>
        <v>14.136297704337418</v>
      </c>
      <c r="E61" s="152">
        <f t="shared" si="35"/>
        <v>16.08846772088766</v>
      </c>
      <c r="F61" s="153">
        <f t="shared" si="40"/>
        <v>13.833455670184541</v>
      </c>
      <c r="G61" s="151">
        <f t="shared" si="36"/>
        <v>12.93263953934024</v>
      </c>
      <c r="H61" s="151">
        <f t="shared" si="36"/>
        <v>14.734271801028843</v>
      </c>
      <c r="I61" s="154">
        <f t="shared" si="37"/>
        <v>91.537224362637218</v>
      </c>
      <c r="J61" s="153">
        <f t="shared" si="37"/>
        <v>1.2789270424279979</v>
      </c>
      <c r="K61" s="151">
        <f t="shared" si="38"/>
        <v>1.0030871048277152</v>
      </c>
      <c r="L61" s="151">
        <f t="shared" si="38"/>
        <v>1.5547669800282806</v>
      </c>
      <c r="M61" s="155">
        <f t="shared" si="41"/>
        <v>8.4627756373627765</v>
      </c>
    </row>
    <row r="62" spans="1:13" ht="14.45" customHeight="1" x14ac:dyDescent="0.15">
      <c r="A62" s="68"/>
      <c r="B62" s="86">
        <v>75</v>
      </c>
      <c r="C62" s="151">
        <f t="shared" si="39"/>
        <v>11.978143823098861</v>
      </c>
      <c r="D62" s="151">
        <f t="shared" si="35"/>
        <v>11.252099184378825</v>
      </c>
      <c r="E62" s="152">
        <f t="shared" si="35"/>
        <v>12.704188461818898</v>
      </c>
      <c r="F62" s="153">
        <f t="shared" si="40"/>
        <v>10.676440836116422</v>
      </c>
      <c r="G62" s="151">
        <f t="shared" si="36"/>
        <v>9.9975088683205175</v>
      </c>
      <c r="H62" s="151">
        <f t="shared" si="36"/>
        <v>11.355372803912326</v>
      </c>
      <c r="I62" s="154">
        <f t="shared" si="37"/>
        <v>89.132681939649004</v>
      </c>
      <c r="J62" s="153">
        <f t="shared" si="37"/>
        <v>1.3017029869824388</v>
      </c>
      <c r="K62" s="151">
        <f t="shared" si="38"/>
        <v>1.0178049678167453</v>
      </c>
      <c r="L62" s="151">
        <f t="shared" si="38"/>
        <v>1.5856010061481323</v>
      </c>
      <c r="M62" s="155">
        <f t="shared" si="41"/>
        <v>10.867318060350987</v>
      </c>
    </row>
    <row r="63" spans="1:13" ht="14.45" customHeight="1" x14ac:dyDescent="0.15">
      <c r="A63" s="68"/>
      <c r="B63" s="86">
        <v>80</v>
      </c>
      <c r="C63" s="151">
        <f>AB23</f>
        <v>8.7249157696707353</v>
      </c>
      <c r="D63" s="151">
        <f t="shared" si="35"/>
        <v>8.2116751118587157</v>
      </c>
      <c r="E63" s="152">
        <f t="shared" si="35"/>
        <v>9.238156427482755</v>
      </c>
      <c r="F63" s="153">
        <f>AC23</f>
        <v>7.479064066712799</v>
      </c>
      <c r="G63" s="151">
        <f t="shared" si="36"/>
        <v>6.9690949704734422</v>
      </c>
      <c r="H63" s="151">
        <f t="shared" si="36"/>
        <v>7.9890331629521558</v>
      </c>
      <c r="I63" s="154">
        <f t="shared" si="37"/>
        <v>85.720759536857358</v>
      </c>
      <c r="J63" s="153">
        <f t="shared" si="37"/>
        <v>1.2458517029579363</v>
      </c>
      <c r="K63" s="151">
        <f t="shared" si="38"/>
        <v>0.9552042754141129</v>
      </c>
      <c r="L63" s="151">
        <f t="shared" si="38"/>
        <v>1.5364991305017597</v>
      </c>
      <c r="M63" s="155">
        <f>AF23</f>
        <v>14.279240463142637</v>
      </c>
    </row>
    <row r="64" spans="1:13" ht="14.45" customHeight="1" x14ac:dyDescent="0.15">
      <c r="A64" s="44"/>
      <c r="B64" s="102">
        <v>85</v>
      </c>
      <c r="C64" s="156">
        <f>AB24</f>
        <v>5.9770523385601004</v>
      </c>
      <c r="D64" s="156">
        <f t="shared" si="35"/>
        <v>4.8625222666486962</v>
      </c>
      <c r="E64" s="157">
        <f t="shared" si="35"/>
        <v>7.0915824104715046</v>
      </c>
      <c r="F64" s="158">
        <f>AC24</f>
        <v>4.7934776180531502</v>
      </c>
      <c r="G64" s="156">
        <f t="shared" si="36"/>
        <v>3.8412011915570177</v>
      </c>
      <c r="H64" s="156">
        <f t="shared" si="36"/>
        <v>5.7457540445492823</v>
      </c>
      <c r="I64" s="159">
        <f t="shared" si="37"/>
        <v>80.198019801980209</v>
      </c>
      <c r="J64" s="158">
        <f t="shared" si="37"/>
        <v>1.1835747205069507</v>
      </c>
      <c r="K64" s="156">
        <f t="shared" si="38"/>
        <v>0.78784184373474009</v>
      </c>
      <c r="L64" s="156">
        <f t="shared" si="38"/>
        <v>1.5793075972791613</v>
      </c>
      <c r="M64" s="160">
        <f>AF24</f>
        <v>19.801980198019802</v>
      </c>
    </row>
    <row r="65" spans="1:13" ht="14.45" customHeight="1" x14ac:dyDescent="0.15">
      <c r="A65" s="68" t="s">
        <v>6</v>
      </c>
      <c r="B65" s="161">
        <v>0</v>
      </c>
      <c r="C65" s="162">
        <f>AB25</f>
        <v>84.652805871855463</v>
      </c>
      <c r="D65" s="162">
        <f t="shared" si="35"/>
        <v>82.474472648872123</v>
      </c>
      <c r="E65" s="163">
        <f t="shared" si="35"/>
        <v>86.831139094838804</v>
      </c>
      <c r="F65" s="164">
        <f>AC25</f>
        <v>82.442272788295469</v>
      </c>
      <c r="G65" s="162">
        <f t="shared" si="36"/>
        <v>80.39093573028579</v>
      </c>
      <c r="H65" s="162">
        <f t="shared" si="36"/>
        <v>84.493609846305148</v>
      </c>
      <c r="I65" s="165">
        <f t="shared" si="37"/>
        <v>97.388706657985765</v>
      </c>
      <c r="J65" s="164">
        <f t="shared" si="37"/>
        <v>2.2105330835599863</v>
      </c>
      <c r="K65" s="162">
        <f t="shared" si="38"/>
        <v>1.9062780926455971</v>
      </c>
      <c r="L65" s="162">
        <f t="shared" si="38"/>
        <v>2.5147880744743758</v>
      </c>
      <c r="M65" s="166">
        <f>AF25</f>
        <v>2.6112933420142226</v>
      </c>
    </row>
    <row r="66" spans="1:13" ht="14.45" customHeight="1" x14ac:dyDescent="0.15">
      <c r="A66" s="126"/>
      <c r="B66" s="86">
        <v>5</v>
      </c>
      <c r="C66" s="151">
        <f>AB26</f>
        <v>79.652805871855463</v>
      </c>
      <c r="D66" s="151">
        <f t="shared" si="35"/>
        <v>77.474472648872123</v>
      </c>
      <c r="E66" s="152">
        <f t="shared" si="35"/>
        <v>81.831139094838804</v>
      </c>
      <c r="F66" s="153">
        <f>AC26</f>
        <v>77.442272788295469</v>
      </c>
      <c r="G66" s="151">
        <f t="shared" si="36"/>
        <v>75.39093573028579</v>
      </c>
      <c r="H66" s="151">
        <f t="shared" si="36"/>
        <v>79.493609846305148</v>
      </c>
      <c r="I66" s="154">
        <f t="shared" si="37"/>
        <v>97.224789435395067</v>
      </c>
      <c r="J66" s="153">
        <f t="shared" si="37"/>
        <v>2.2105330835599863</v>
      </c>
      <c r="K66" s="151">
        <f t="shared" si="38"/>
        <v>1.9062780926455971</v>
      </c>
      <c r="L66" s="151">
        <f t="shared" si="38"/>
        <v>2.5147880744743758</v>
      </c>
      <c r="M66" s="155">
        <f>AF26</f>
        <v>2.7752105646049268</v>
      </c>
    </row>
    <row r="67" spans="1:13" ht="14.45" customHeight="1" x14ac:dyDescent="0.15">
      <c r="A67" s="126"/>
      <c r="B67" s="86">
        <v>10</v>
      </c>
      <c r="C67" s="151">
        <f t="shared" ref="C67:C80" si="42">AB27</f>
        <v>74.652805871855477</v>
      </c>
      <c r="D67" s="151">
        <f t="shared" si="35"/>
        <v>72.474472648872137</v>
      </c>
      <c r="E67" s="152">
        <f t="shared" si="35"/>
        <v>76.831139094838818</v>
      </c>
      <c r="F67" s="153">
        <f t="shared" ref="F67:F80" si="43">AC27</f>
        <v>72.442272788295483</v>
      </c>
      <c r="G67" s="151">
        <f t="shared" si="36"/>
        <v>70.390935730285804</v>
      </c>
      <c r="H67" s="151">
        <f t="shared" si="36"/>
        <v>74.493609846305162</v>
      </c>
      <c r="I67" s="154">
        <f t="shared" si="37"/>
        <v>97.03891493729725</v>
      </c>
      <c r="J67" s="153">
        <f t="shared" si="37"/>
        <v>2.2105330835599863</v>
      </c>
      <c r="K67" s="151">
        <f t="shared" si="38"/>
        <v>1.9062780926455971</v>
      </c>
      <c r="L67" s="151">
        <f t="shared" si="38"/>
        <v>2.5147880744743758</v>
      </c>
      <c r="M67" s="155">
        <f t="shared" ref="M67:M80" si="44">AF27</f>
        <v>2.9610850627027396</v>
      </c>
    </row>
    <row r="68" spans="1:13" ht="14.45" customHeight="1" x14ac:dyDescent="0.15">
      <c r="A68" s="126"/>
      <c r="B68" s="86">
        <v>15</v>
      </c>
      <c r="C68" s="151">
        <f t="shared" si="42"/>
        <v>69.652805871855477</v>
      </c>
      <c r="D68" s="151">
        <f t="shared" si="35"/>
        <v>67.474472648872137</v>
      </c>
      <c r="E68" s="152">
        <f t="shared" si="35"/>
        <v>71.831139094838818</v>
      </c>
      <c r="F68" s="153">
        <f t="shared" si="43"/>
        <v>67.442272788295483</v>
      </c>
      <c r="G68" s="151">
        <f t="shared" si="36"/>
        <v>65.390935730285804</v>
      </c>
      <c r="H68" s="151">
        <f t="shared" si="36"/>
        <v>69.493609846305162</v>
      </c>
      <c r="I68" s="154">
        <f t="shared" si="37"/>
        <v>96.82635457984729</v>
      </c>
      <c r="J68" s="153">
        <f t="shared" si="37"/>
        <v>2.2105330835599863</v>
      </c>
      <c r="K68" s="151">
        <f t="shared" si="38"/>
        <v>1.9062780926455971</v>
      </c>
      <c r="L68" s="151">
        <f t="shared" si="38"/>
        <v>2.5147880744743758</v>
      </c>
      <c r="M68" s="155">
        <f t="shared" si="44"/>
        <v>3.1736454201526918</v>
      </c>
    </row>
    <row r="69" spans="1:13" ht="14.45" customHeight="1" x14ac:dyDescent="0.15">
      <c r="A69" s="126"/>
      <c r="B69" s="86">
        <v>20</v>
      </c>
      <c r="C69" s="151">
        <f t="shared" si="42"/>
        <v>64.652805871855463</v>
      </c>
      <c r="D69" s="151">
        <f t="shared" si="35"/>
        <v>62.474472648872123</v>
      </c>
      <c r="E69" s="152">
        <f t="shared" si="35"/>
        <v>66.831139094838804</v>
      </c>
      <c r="F69" s="153">
        <f t="shared" si="43"/>
        <v>62.442272788295476</v>
      </c>
      <c r="G69" s="151">
        <f t="shared" si="36"/>
        <v>60.39093573028579</v>
      </c>
      <c r="H69" s="151">
        <f t="shared" si="36"/>
        <v>64.493609846305162</v>
      </c>
      <c r="I69" s="154">
        <f t="shared" si="37"/>
        <v>96.580917017056692</v>
      </c>
      <c r="J69" s="153">
        <f t="shared" si="37"/>
        <v>2.2105330835599863</v>
      </c>
      <c r="K69" s="151">
        <f t="shared" si="38"/>
        <v>1.9062780926455971</v>
      </c>
      <c r="L69" s="151">
        <f t="shared" si="38"/>
        <v>2.5147880744743758</v>
      </c>
      <c r="M69" s="155">
        <f t="shared" si="44"/>
        <v>3.4190829829433147</v>
      </c>
    </row>
    <row r="70" spans="1:13" ht="14.45" customHeight="1" x14ac:dyDescent="0.15">
      <c r="A70" s="126"/>
      <c r="B70" s="86">
        <v>25</v>
      </c>
      <c r="C70" s="151">
        <f t="shared" si="42"/>
        <v>59.65280587185547</v>
      </c>
      <c r="D70" s="151">
        <f t="shared" si="35"/>
        <v>57.47447264887213</v>
      </c>
      <c r="E70" s="152">
        <f t="shared" si="35"/>
        <v>61.831139094838811</v>
      </c>
      <c r="F70" s="153">
        <f t="shared" si="43"/>
        <v>57.442272788295476</v>
      </c>
      <c r="G70" s="151">
        <f t="shared" si="36"/>
        <v>55.39093573028579</v>
      </c>
      <c r="H70" s="151">
        <f t="shared" si="36"/>
        <v>59.493609846305162</v>
      </c>
      <c r="I70" s="154">
        <f t="shared" si="37"/>
        <v>96.294335109217485</v>
      </c>
      <c r="J70" s="153">
        <f t="shared" si="37"/>
        <v>2.2105330835599863</v>
      </c>
      <c r="K70" s="151">
        <f t="shared" si="38"/>
        <v>1.9062780926455971</v>
      </c>
      <c r="L70" s="151">
        <f t="shared" si="38"/>
        <v>2.5147880744743758</v>
      </c>
      <c r="M70" s="155">
        <f t="shared" si="44"/>
        <v>3.7056648907824945</v>
      </c>
    </row>
    <row r="71" spans="1:13" ht="14.45" customHeight="1" x14ac:dyDescent="0.15">
      <c r="A71" s="126"/>
      <c r="B71" s="86">
        <v>30</v>
      </c>
      <c r="C71" s="151">
        <f t="shared" si="42"/>
        <v>55.295118521420285</v>
      </c>
      <c r="D71" s="151">
        <f t="shared" si="35"/>
        <v>53.492428116279321</v>
      </c>
      <c r="E71" s="152">
        <f t="shared" si="35"/>
        <v>57.09780892656125</v>
      </c>
      <c r="F71" s="153">
        <f t="shared" si="43"/>
        <v>53.05973542770257</v>
      </c>
      <c r="G71" s="151">
        <f t="shared" si="36"/>
        <v>51.379851246069336</v>
      </c>
      <c r="H71" s="151">
        <f t="shared" si="36"/>
        <v>54.739619609335804</v>
      </c>
      <c r="I71" s="154">
        <f t="shared" si="37"/>
        <v>95.957359069857546</v>
      </c>
      <c r="J71" s="153">
        <f t="shared" si="37"/>
        <v>2.2353830937177057</v>
      </c>
      <c r="K71" s="151">
        <f t="shared" si="38"/>
        <v>1.9316312956421871</v>
      </c>
      <c r="L71" s="151">
        <f t="shared" si="38"/>
        <v>2.5391348917932244</v>
      </c>
      <c r="M71" s="155">
        <f t="shared" si="44"/>
        <v>4.0426409301424329</v>
      </c>
    </row>
    <row r="72" spans="1:13" ht="14.45" customHeight="1" x14ac:dyDescent="0.15">
      <c r="A72" s="126"/>
      <c r="B72" s="86">
        <v>35</v>
      </c>
      <c r="C72" s="151">
        <f t="shared" si="42"/>
        <v>51.172301782514076</v>
      </c>
      <c r="D72" s="151">
        <f t="shared" si="35"/>
        <v>49.809843616728202</v>
      </c>
      <c r="E72" s="152">
        <f t="shared" si="35"/>
        <v>52.53475994829995</v>
      </c>
      <c r="F72" s="153">
        <f t="shared" si="43"/>
        <v>48.899676719840841</v>
      </c>
      <c r="G72" s="151">
        <f t="shared" si="36"/>
        <v>47.659063553464406</v>
      </c>
      <c r="H72" s="151">
        <f t="shared" si="36"/>
        <v>50.140289886217275</v>
      </c>
      <c r="I72" s="154">
        <f t="shared" si="37"/>
        <v>95.55887661193735</v>
      </c>
      <c r="J72" s="153">
        <f t="shared" si="37"/>
        <v>2.2726250626732423</v>
      </c>
      <c r="K72" s="151">
        <f t="shared" si="38"/>
        <v>1.968229572825311</v>
      </c>
      <c r="L72" s="151">
        <f t="shared" si="38"/>
        <v>2.5770205525211733</v>
      </c>
      <c r="M72" s="155">
        <f t="shared" si="44"/>
        <v>4.4411233880626684</v>
      </c>
    </row>
    <row r="73" spans="1:13" ht="14.45" customHeight="1" x14ac:dyDescent="0.15">
      <c r="A73" s="126"/>
      <c r="B73" s="86">
        <v>40</v>
      </c>
      <c r="C73" s="151">
        <f t="shared" si="42"/>
        <v>46.172301782514083</v>
      </c>
      <c r="D73" s="151">
        <f t="shared" si="35"/>
        <v>44.809843616728209</v>
      </c>
      <c r="E73" s="152">
        <f t="shared" si="35"/>
        <v>47.534759948299957</v>
      </c>
      <c r="F73" s="153">
        <f t="shared" si="43"/>
        <v>43.899676719840841</v>
      </c>
      <c r="G73" s="151">
        <f t="shared" si="36"/>
        <v>42.659063553464406</v>
      </c>
      <c r="H73" s="151">
        <f t="shared" si="36"/>
        <v>45.140289886217275</v>
      </c>
      <c r="I73" s="154">
        <f t="shared" si="37"/>
        <v>95.077947221739095</v>
      </c>
      <c r="J73" s="153">
        <f t="shared" si="37"/>
        <v>2.2726250626732423</v>
      </c>
      <c r="K73" s="151">
        <f t="shared" si="38"/>
        <v>1.968229572825311</v>
      </c>
      <c r="L73" s="151">
        <f t="shared" si="38"/>
        <v>2.5770205525211733</v>
      </c>
      <c r="M73" s="155">
        <f t="shared" si="44"/>
        <v>4.9220527782609018</v>
      </c>
    </row>
    <row r="74" spans="1:13" ht="14.45" customHeight="1" x14ac:dyDescent="0.15">
      <c r="A74" s="126"/>
      <c r="B74" s="86">
        <v>45</v>
      </c>
      <c r="C74" s="151">
        <f t="shared" si="42"/>
        <v>41.495763680364952</v>
      </c>
      <c r="D74" s="151">
        <f t="shared" si="35"/>
        <v>40.279588956044478</v>
      </c>
      <c r="E74" s="152">
        <f t="shared" si="35"/>
        <v>42.711938404685426</v>
      </c>
      <c r="F74" s="153">
        <f t="shared" si="43"/>
        <v>39.206235648218751</v>
      </c>
      <c r="G74" s="151">
        <f t="shared" si="36"/>
        <v>38.111526322945522</v>
      </c>
      <c r="H74" s="151">
        <f t="shared" si="36"/>
        <v>40.30094497349198</v>
      </c>
      <c r="I74" s="154">
        <f t="shared" si="37"/>
        <v>94.482501756608073</v>
      </c>
      <c r="J74" s="153">
        <f t="shared" si="37"/>
        <v>2.2895280321461997</v>
      </c>
      <c r="K74" s="151">
        <f t="shared" si="38"/>
        <v>1.9846767820025126</v>
      </c>
      <c r="L74" s="151">
        <f t="shared" si="38"/>
        <v>2.594379282289887</v>
      </c>
      <c r="M74" s="155">
        <f t="shared" si="44"/>
        <v>5.5174982433919224</v>
      </c>
    </row>
    <row r="75" spans="1:13" ht="14.45" customHeight="1" x14ac:dyDescent="0.15">
      <c r="A75" s="126"/>
      <c r="B75" s="86">
        <v>50</v>
      </c>
      <c r="C75" s="151">
        <f t="shared" si="42"/>
        <v>36.495763680364952</v>
      </c>
      <c r="D75" s="151">
        <f t="shared" si="35"/>
        <v>35.279588956044478</v>
      </c>
      <c r="E75" s="152">
        <f t="shared" si="35"/>
        <v>37.711938404685426</v>
      </c>
      <c r="F75" s="153">
        <f t="shared" si="43"/>
        <v>34.206235648218751</v>
      </c>
      <c r="G75" s="151">
        <f t="shared" si="36"/>
        <v>33.111526322945522</v>
      </c>
      <c r="H75" s="151">
        <f t="shared" si="36"/>
        <v>35.30094497349198</v>
      </c>
      <c r="I75" s="154">
        <f t="shared" si="37"/>
        <v>93.726592345900173</v>
      </c>
      <c r="J75" s="153">
        <f t="shared" si="37"/>
        <v>2.2895280321461997</v>
      </c>
      <c r="K75" s="151">
        <f t="shared" si="38"/>
        <v>1.9846767820025126</v>
      </c>
      <c r="L75" s="151">
        <f t="shared" si="38"/>
        <v>2.594379282289887</v>
      </c>
      <c r="M75" s="155">
        <f t="shared" si="44"/>
        <v>6.2734076540998274</v>
      </c>
    </row>
    <row r="76" spans="1:13" ht="14.45" customHeight="1" x14ac:dyDescent="0.15">
      <c r="A76" s="126"/>
      <c r="B76" s="86">
        <v>55</v>
      </c>
      <c r="C76" s="151">
        <f t="shared" si="42"/>
        <v>31.889445793702997</v>
      </c>
      <c r="D76" s="151">
        <f t="shared" si="35"/>
        <v>30.78829924878314</v>
      </c>
      <c r="E76" s="152">
        <f t="shared" si="35"/>
        <v>32.990592338622854</v>
      </c>
      <c r="F76" s="153">
        <f t="shared" si="43"/>
        <v>29.573292389426832</v>
      </c>
      <c r="G76" s="151">
        <f t="shared" si="36"/>
        <v>28.591140158746828</v>
      </c>
      <c r="H76" s="151">
        <f t="shared" si="36"/>
        <v>30.555444620106837</v>
      </c>
      <c r="I76" s="154">
        <f t="shared" si="37"/>
        <v>92.736928012924196</v>
      </c>
      <c r="J76" s="153">
        <f t="shared" si="37"/>
        <v>2.3161534042761631</v>
      </c>
      <c r="K76" s="151">
        <f t="shared" si="38"/>
        <v>2.0099984683440666</v>
      </c>
      <c r="L76" s="151">
        <f t="shared" si="38"/>
        <v>2.6223083402082596</v>
      </c>
      <c r="M76" s="155">
        <f t="shared" si="44"/>
        <v>7.2630719870757963</v>
      </c>
    </row>
    <row r="77" spans="1:13" ht="14.45" customHeight="1" x14ac:dyDescent="0.15">
      <c r="A77" s="126"/>
      <c r="B77" s="86">
        <v>60</v>
      </c>
      <c r="C77" s="151">
        <f t="shared" si="42"/>
        <v>27.283885532605318</v>
      </c>
      <c r="D77" s="151">
        <f t="shared" si="35"/>
        <v>26.262346771791766</v>
      </c>
      <c r="E77" s="152">
        <f t="shared" si="35"/>
        <v>28.30542429341887</v>
      </c>
      <c r="F77" s="153">
        <f t="shared" si="43"/>
        <v>24.936487606773813</v>
      </c>
      <c r="G77" s="151">
        <f t="shared" si="36"/>
        <v>24.03115398620556</v>
      </c>
      <c r="H77" s="151">
        <f t="shared" si="36"/>
        <v>25.841821227342066</v>
      </c>
      <c r="I77" s="154">
        <f t="shared" si="37"/>
        <v>91.396394318447534</v>
      </c>
      <c r="J77" s="153">
        <f t="shared" si="37"/>
        <v>2.347397925831507</v>
      </c>
      <c r="K77" s="151">
        <f t="shared" si="38"/>
        <v>2.0391613567738518</v>
      </c>
      <c r="L77" s="151">
        <f t="shared" si="38"/>
        <v>2.6556344948891621</v>
      </c>
      <c r="M77" s="155">
        <f t="shared" si="44"/>
        <v>8.603605681552482</v>
      </c>
    </row>
    <row r="78" spans="1:13" ht="14.45" customHeight="1" x14ac:dyDescent="0.15">
      <c r="A78" s="126"/>
      <c r="B78" s="86">
        <v>65</v>
      </c>
      <c r="C78" s="151">
        <f t="shared" si="42"/>
        <v>23.208423622926041</v>
      </c>
      <c r="D78" s="151">
        <f t="shared" si="35"/>
        <v>22.323755063745075</v>
      </c>
      <c r="E78" s="152">
        <f t="shared" si="35"/>
        <v>24.093092182107007</v>
      </c>
      <c r="F78" s="153">
        <f t="shared" si="43"/>
        <v>20.77293890309943</v>
      </c>
      <c r="G78" s="151">
        <f t="shared" si="36"/>
        <v>19.996129435362342</v>
      </c>
      <c r="H78" s="151">
        <f t="shared" si="36"/>
        <v>21.549748370836518</v>
      </c>
      <c r="I78" s="154">
        <f t="shared" si="37"/>
        <v>89.506031260904933</v>
      </c>
      <c r="J78" s="153">
        <f t="shared" si="37"/>
        <v>2.4354847198266101</v>
      </c>
      <c r="K78" s="151">
        <f t="shared" si="38"/>
        <v>2.1205538572797096</v>
      </c>
      <c r="L78" s="151">
        <f t="shared" si="38"/>
        <v>2.7504155823735106</v>
      </c>
      <c r="M78" s="155">
        <f t="shared" si="44"/>
        <v>10.493968739095052</v>
      </c>
    </row>
    <row r="79" spans="1:13" ht="14.45" customHeight="1" x14ac:dyDescent="0.15">
      <c r="A79" s="126"/>
      <c r="B79" s="86">
        <v>70</v>
      </c>
      <c r="C79" s="151">
        <f t="shared" si="42"/>
        <v>18.839009463426631</v>
      </c>
      <c r="D79" s="151">
        <f t="shared" si="35"/>
        <v>18.060212912880228</v>
      </c>
      <c r="E79" s="152">
        <f t="shared" si="35"/>
        <v>19.617806013973034</v>
      </c>
      <c r="F79" s="153">
        <f t="shared" si="43"/>
        <v>16.3813901939319</v>
      </c>
      <c r="G79" s="151">
        <f t="shared" si="36"/>
        <v>15.700827132522098</v>
      </c>
      <c r="H79" s="151">
        <f t="shared" si="36"/>
        <v>17.061953255341699</v>
      </c>
      <c r="I79" s="154">
        <f t="shared" si="37"/>
        <v>86.954625856174317</v>
      </c>
      <c r="J79" s="153">
        <f t="shared" si="37"/>
        <v>2.4576192694947299</v>
      </c>
      <c r="K79" s="151">
        <f t="shared" si="38"/>
        <v>2.1419646269775172</v>
      </c>
      <c r="L79" s="151">
        <f t="shared" si="38"/>
        <v>2.7732739120119425</v>
      </c>
      <c r="M79" s="155">
        <f t="shared" si="44"/>
        <v>13.045374143825676</v>
      </c>
    </row>
    <row r="80" spans="1:13" ht="14.45" customHeight="1" x14ac:dyDescent="0.15">
      <c r="A80" s="126"/>
      <c r="B80" s="86">
        <v>75</v>
      </c>
      <c r="C80" s="151">
        <f t="shared" si="42"/>
        <v>14.643780817579948</v>
      </c>
      <c r="D80" s="151">
        <f t="shared" si="35"/>
        <v>14.005587850957337</v>
      </c>
      <c r="E80" s="152">
        <f t="shared" si="35"/>
        <v>15.28197378420256</v>
      </c>
      <c r="F80" s="153">
        <f t="shared" si="43"/>
        <v>12.094589861630855</v>
      </c>
      <c r="G80" s="151">
        <f t="shared" si="36"/>
        <v>11.528479297728937</v>
      </c>
      <c r="H80" s="151">
        <f t="shared" si="36"/>
        <v>12.660700425532772</v>
      </c>
      <c r="I80" s="154">
        <f t="shared" si="37"/>
        <v>82.591989133784537</v>
      </c>
      <c r="J80" s="153">
        <f t="shared" si="37"/>
        <v>2.5491909559490931</v>
      </c>
      <c r="K80" s="151">
        <f t="shared" si="38"/>
        <v>2.2297862221219518</v>
      </c>
      <c r="L80" s="151">
        <f t="shared" si="38"/>
        <v>2.8685956897762344</v>
      </c>
      <c r="M80" s="155">
        <f t="shared" si="44"/>
        <v>17.408010866215466</v>
      </c>
    </row>
    <row r="81" spans="1:13" ht="14.45" customHeight="1" x14ac:dyDescent="0.15">
      <c r="A81" s="126"/>
      <c r="B81" s="86">
        <v>80</v>
      </c>
      <c r="C81" s="151">
        <f>AB41</f>
        <v>11.216159960085964</v>
      </c>
      <c r="D81" s="151">
        <f t="shared" si="35"/>
        <v>10.811672735978069</v>
      </c>
      <c r="E81" s="152">
        <f t="shared" si="35"/>
        <v>11.620647184193858</v>
      </c>
      <c r="F81" s="153">
        <f>AC41</f>
        <v>8.5457018603158463</v>
      </c>
      <c r="G81" s="151">
        <f t="shared" si="36"/>
        <v>8.1291654562159401</v>
      </c>
      <c r="H81" s="151">
        <f t="shared" si="36"/>
        <v>8.9622382644157526</v>
      </c>
      <c r="I81" s="154">
        <f t="shared" si="37"/>
        <v>76.190977043183594</v>
      </c>
      <c r="J81" s="153">
        <f t="shared" si="37"/>
        <v>2.6704580997701175</v>
      </c>
      <c r="K81" s="151">
        <f t="shared" si="38"/>
        <v>2.3464285026526128</v>
      </c>
      <c r="L81" s="151">
        <f t="shared" si="38"/>
        <v>2.9944876968876222</v>
      </c>
      <c r="M81" s="155">
        <f>AF41</f>
        <v>23.80902295681641</v>
      </c>
    </row>
    <row r="82" spans="1:13" ht="14.45" customHeight="1" thickBot="1" x14ac:dyDescent="0.2">
      <c r="A82" s="127"/>
      <c r="B82" s="128">
        <v>85</v>
      </c>
      <c r="C82" s="167">
        <f>AB42</f>
        <v>7.5480844918694867</v>
      </c>
      <c r="D82" s="167">
        <f t="shared" si="35"/>
        <v>6.4849775738675328</v>
      </c>
      <c r="E82" s="168">
        <f t="shared" si="35"/>
        <v>8.6111914098714397</v>
      </c>
      <c r="F82" s="169">
        <f>AC42</f>
        <v>4.8667320953737558</v>
      </c>
      <c r="G82" s="167">
        <f t="shared" si="36"/>
        <v>4.1099075322378171</v>
      </c>
      <c r="H82" s="167">
        <f t="shared" si="36"/>
        <v>5.6235566585096946</v>
      </c>
      <c r="I82" s="170">
        <f t="shared" si="37"/>
        <v>64.476386036961003</v>
      </c>
      <c r="J82" s="169">
        <f t="shared" si="37"/>
        <v>2.6813523964957313</v>
      </c>
      <c r="K82" s="167">
        <f t="shared" si="38"/>
        <v>2.1858120297162125</v>
      </c>
      <c r="L82" s="167">
        <f t="shared" si="38"/>
        <v>3.1768927632752502</v>
      </c>
      <c r="M82" s="171">
        <f>AF42</f>
        <v>35.523613963039011</v>
      </c>
    </row>
    <row r="83" spans="1:13" ht="14.45" customHeight="1" thickTop="1" x14ac:dyDescent="0.15"/>
    <row r="84" spans="1:13" ht="14.45" customHeight="1" x14ac:dyDescent="0.15"/>
  </sheetData>
  <protectedRanges>
    <protectedRange sqref="C7:F42" name="範囲1"/>
  </protectedRanges>
  <mergeCells count="30">
    <mergeCell ref="A45:A46"/>
    <mergeCell ref="B45:B46"/>
    <mergeCell ref="C45:E45"/>
    <mergeCell ref="F45:I45"/>
    <mergeCell ref="J45:M45"/>
    <mergeCell ref="D46:E46"/>
    <mergeCell ref="G46:H46"/>
    <mergeCell ref="K46:L46"/>
    <mergeCell ref="AL5:AM5"/>
    <mergeCell ref="AN5:AO5"/>
    <mergeCell ref="AP5:AQ5"/>
    <mergeCell ref="AR5:AS5"/>
    <mergeCell ref="AT5:AU5"/>
    <mergeCell ref="J44:M44"/>
    <mergeCell ref="X4:AA4"/>
    <mergeCell ref="AB4:AF4"/>
    <mergeCell ref="AH4:AO4"/>
    <mergeCell ref="AP4:AU4"/>
    <mergeCell ref="V5:W5"/>
    <mergeCell ref="X5:Y5"/>
    <mergeCell ref="Z5:AA5"/>
    <mergeCell ref="AC5:AD5"/>
    <mergeCell ref="AE5:AF5"/>
    <mergeCell ref="AJ5:AK5"/>
    <mergeCell ref="A1:M1"/>
    <mergeCell ref="B4:F4"/>
    <mergeCell ref="G4:L4"/>
    <mergeCell ref="O4:P4"/>
    <mergeCell ref="Q4:S4"/>
    <mergeCell ref="T4:W4"/>
  </mergeCells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4"/>
  <sheetViews>
    <sheetView workbookViewId="0">
      <selection activeCell="B2" sqref="B2"/>
    </sheetView>
  </sheetViews>
  <sheetFormatPr defaultRowHeight="13.5" x14ac:dyDescent="0.15"/>
  <cols>
    <col min="1" max="1" width="4.625" style="25" customWidth="1"/>
    <col min="2" max="2" width="7.625" style="25" customWidth="1"/>
    <col min="3" max="14" width="9.625" style="25" customWidth="1"/>
    <col min="15" max="16" width="8.625" style="25" customWidth="1"/>
    <col min="17" max="22" width="9.625" style="25" customWidth="1"/>
    <col min="23" max="23" width="10.625" style="25" customWidth="1"/>
    <col min="24" max="24" width="9.625" style="25" customWidth="1"/>
    <col min="25" max="25" width="10.625" style="25" customWidth="1"/>
    <col min="26" max="26" width="9.625" style="25" customWidth="1"/>
    <col min="27" max="32" width="10.625" style="25" customWidth="1"/>
    <col min="33" max="33" width="6.625" style="25" customWidth="1"/>
    <col min="34" max="41" width="10.625" style="25" customWidth="1"/>
    <col min="42" max="47" width="9.625" style="25" customWidth="1"/>
    <col min="48" max="16384" width="9" style="25"/>
  </cols>
  <sheetData>
    <row r="1" spans="1:47" ht="30" customHeight="1" x14ac:dyDescent="0.15">
      <c r="A1" s="192" t="s">
        <v>104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47" ht="15" customHeight="1" x14ac:dyDescent="0.15">
      <c r="A2" s="25" t="s">
        <v>350</v>
      </c>
      <c r="M2" s="25" t="s">
        <v>110</v>
      </c>
    </row>
    <row r="3" spans="1:47" ht="15" customHeight="1" thickBot="1" x14ac:dyDescent="0.2">
      <c r="A3" s="25" t="s">
        <v>33</v>
      </c>
      <c r="G3" s="25" t="s">
        <v>24</v>
      </c>
      <c r="O3" s="25" t="s">
        <v>100</v>
      </c>
      <c r="T3" s="25" t="s">
        <v>25</v>
      </c>
      <c r="X3" s="25" t="s">
        <v>101</v>
      </c>
      <c r="AB3" s="25" t="s">
        <v>102</v>
      </c>
      <c r="AH3" s="25" t="s">
        <v>103</v>
      </c>
    </row>
    <row r="4" spans="1:47" ht="14.45" customHeight="1" thickTop="1" x14ac:dyDescent="0.15">
      <c r="A4" s="26"/>
      <c r="B4" s="201" t="s">
        <v>34</v>
      </c>
      <c r="C4" s="210"/>
      <c r="D4" s="210"/>
      <c r="E4" s="210"/>
      <c r="F4" s="211"/>
      <c r="G4" s="200" t="s">
        <v>35</v>
      </c>
      <c r="H4" s="201"/>
      <c r="I4" s="201"/>
      <c r="J4" s="201"/>
      <c r="K4" s="201"/>
      <c r="L4" s="212"/>
      <c r="M4" s="27"/>
      <c r="N4" s="27"/>
      <c r="O4" s="207" t="s">
        <v>16</v>
      </c>
      <c r="P4" s="175"/>
      <c r="Q4" s="174" t="s">
        <v>18</v>
      </c>
      <c r="R4" s="175"/>
      <c r="S4" s="176"/>
      <c r="T4" s="207" t="s">
        <v>19</v>
      </c>
      <c r="U4" s="208"/>
      <c r="V4" s="208"/>
      <c r="W4" s="209"/>
      <c r="X4" s="207" t="s">
        <v>95</v>
      </c>
      <c r="Y4" s="175"/>
      <c r="Z4" s="175"/>
      <c r="AA4" s="176"/>
      <c r="AB4" s="200" t="s">
        <v>22</v>
      </c>
      <c r="AC4" s="202"/>
      <c r="AD4" s="202"/>
      <c r="AE4" s="202"/>
      <c r="AF4" s="203"/>
      <c r="AH4" s="200" t="s">
        <v>27</v>
      </c>
      <c r="AI4" s="201"/>
      <c r="AJ4" s="201"/>
      <c r="AK4" s="201"/>
      <c r="AL4" s="201"/>
      <c r="AM4" s="201"/>
      <c r="AN4" s="202"/>
      <c r="AO4" s="203"/>
      <c r="AP4" s="200" t="s">
        <v>28</v>
      </c>
      <c r="AQ4" s="201"/>
      <c r="AR4" s="202"/>
      <c r="AS4" s="202"/>
      <c r="AT4" s="202"/>
      <c r="AU4" s="203"/>
    </row>
    <row r="5" spans="1:47" ht="39.950000000000003" customHeight="1" x14ac:dyDescent="0.15">
      <c r="A5" s="28" t="s">
        <v>11</v>
      </c>
      <c r="B5" s="29" t="s">
        <v>15</v>
      </c>
      <c r="C5" s="30" t="s">
        <v>9</v>
      </c>
      <c r="D5" s="30" t="s">
        <v>0</v>
      </c>
      <c r="E5" s="31" t="s">
        <v>92</v>
      </c>
      <c r="F5" s="32" t="s">
        <v>93</v>
      </c>
      <c r="G5" s="33" t="s">
        <v>15</v>
      </c>
      <c r="H5" s="34" t="s">
        <v>9</v>
      </c>
      <c r="I5" s="34" t="s">
        <v>0</v>
      </c>
      <c r="J5" s="34" t="s">
        <v>7</v>
      </c>
      <c r="K5" s="34" t="s">
        <v>3</v>
      </c>
      <c r="L5" s="35" t="s">
        <v>4</v>
      </c>
      <c r="M5" s="36"/>
      <c r="N5" s="36"/>
      <c r="O5" s="28" t="s">
        <v>20</v>
      </c>
      <c r="P5" s="37" t="s">
        <v>21</v>
      </c>
      <c r="Q5" s="38" t="s">
        <v>17</v>
      </c>
      <c r="R5" s="37" t="s">
        <v>26</v>
      </c>
      <c r="S5" s="39" t="s">
        <v>94</v>
      </c>
      <c r="T5" s="28" t="s">
        <v>2</v>
      </c>
      <c r="U5" s="37" t="s">
        <v>3</v>
      </c>
      <c r="V5" s="177" t="s">
        <v>4</v>
      </c>
      <c r="W5" s="188"/>
      <c r="X5" s="185" t="s">
        <v>107</v>
      </c>
      <c r="Y5" s="177"/>
      <c r="Z5" s="177" t="s">
        <v>108</v>
      </c>
      <c r="AA5" s="188"/>
      <c r="AB5" s="172" t="s">
        <v>5</v>
      </c>
      <c r="AC5" s="189" t="s">
        <v>98</v>
      </c>
      <c r="AD5" s="190"/>
      <c r="AE5" s="189" t="s">
        <v>99</v>
      </c>
      <c r="AF5" s="191"/>
      <c r="AH5" s="40" t="s">
        <v>2</v>
      </c>
      <c r="AI5" s="173" t="s">
        <v>94</v>
      </c>
      <c r="AJ5" s="186" t="s">
        <v>5</v>
      </c>
      <c r="AK5" s="187"/>
      <c r="AL5" s="186" t="s">
        <v>98</v>
      </c>
      <c r="AM5" s="186"/>
      <c r="AN5" s="177" t="s">
        <v>99</v>
      </c>
      <c r="AO5" s="188"/>
      <c r="AP5" s="185" t="s">
        <v>5</v>
      </c>
      <c r="AQ5" s="199"/>
      <c r="AR5" s="177" t="s">
        <v>98</v>
      </c>
      <c r="AS5" s="199"/>
      <c r="AT5" s="177" t="s">
        <v>99</v>
      </c>
      <c r="AU5" s="178"/>
    </row>
    <row r="6" spans="1:47" ht="14.45" customHeight="1" x14ac:dyDescent="0.15">
      <c r="A6" s="41"/>
      <c r="B6" s="42" t="s">
        <v>8</v>
      </c>
      <c r="C6" s="173" t="s">
        <v>10</v>
      </c>
      <c r="D6" s="173" t="s">
        <v>10</v>
      </c>
      <c r="E6" s="173" t="s">
        <v>10</v>
      </c>
      <c r="F6" s="43" t="s">
        <v>10</v>
      </c>
      <c r="G6" s="44" t="s">
        <v>8</v>
      </c>
      <c r="H6" s="45" t="s">
        <v>10</v>
      </c>
      <c r="I6" s="45" t="s">
        <v>10</v>
      </c>
      <c r="J6" s="46" t="s">
        <v>111</v>
      </c>
      <c r="K6" s="46" t="s">
        <v>105</v>
      </c>
      <c r="L6" s="47" t="s">
        <v>106</v>
      </c>
      <c r="M6" s="36"/>
      <c r="N6" s="36"/>
      <c r="O6" s="48" t="s">
        <v>112</v>
      </c>
      <c r="P6" s="49" t="s">
        <v>113</v>
      </c>
      <c r="Q6" s="50"/>
      <c r="R6" s="49" t="s">
        <v>114</v>
      </c>
      <c r="S6" s="51" t="s">
        <v>41</v>
      </c>
      <c r="T6" s="52" t="s">
        <v>42</v>
      </c>
      <c r="U6" s="46" t="s">
        <v>115</v>
      </c>
      <c r="V6" s="46" t="s">
        <v>116</v>
      </c>
      <c r="W6" s="53" t="s">
        <v>45</v>
      </c>
      <c r="X6" s="52" t="s">
        <v>117</v>
      </c>
      <c r="Y6" s="54" t="s">
        <v>45</v>
      </c>
      <c r="Z6" s="55" t="s">
        <v>118</v>
      </c>
      <c r="AA6" s="53" t="s">
        <v>45</v>
      </c>
      <c r="AB6" s="56" t="s">
        <v>119</v>
      </c>
      <c r="AC6" s="57" t="s">
        <v>54</v>
      </c>
      <c r="AD6" s="57" t="s">
        <v>58</v>
      </c>
      <c r="AE6" s="58" t="s">
        <v>55</v>
      </c>
      <c r="AF6" s="59" t="s">
        <v>57</v>
      </c>
      <c r="AH6" s="60" t="s">
        <v>121</v>
      </c>
      <c r="AI6" s="61" t="s">
        <v>49</v>
      </c>
      <c r="AJ6" s="62"/>
      <c r="AK6" s="63" t="s">
        <v>50</v>
      </c>
      <c r="AL6" s="62"/>
      <c r="AM6" s="63" t="s">
        <v>52</v>
      </c>
      <c r="AN6" s="62"/>
      <c r="AO6" s="64" t="s">
        <v>122</v>
      </c>
      <c r="AP6" s="65" t="s">
        <v>29</v>
      </c>
      <c r="AQ6" s="66" t="s">
        <v>30</v>
      </c>
      <c r="AR6" s="66" t="s">
        <v>29</v>
      </c>
      <c r="AS6" s="66" t="s">
        <v>30</v>
      </c>
      <c r="AT6" s="66" t="s">
        <v>29</v>
      </c>
      <c r="AU6" s="67" t="s">
        <v>30</v>
      </c>
    </row>
    <row r="7" spans="1:47" ht="14.45" customHeight="1" x14ac:dyDescent="0.15">
      <c r="A7" s="68" t="s">
        <v>1</v>
      </c>
      <c r="B7" s="69" t="s">
        <v>248</v>
      </c>
      <c r="C7" s="9">
        <v>977</v>
      </c>
      <c r="D7" s="9">
        <v>0</v>
      </c>
      <c r="E7" s="9">
        <v>322</v>
      </c>
      <c r="F7" s="12">
        <v>0</v>
      </c>
      <c r="G7" s="21" t="s">
        <v>59</v>
      </c>
      <c r="H7" s="1">
        <v>2528080</v>
      </c>
      <c r="I7" s="1">
        <v>1473</v>
      </c>
      <c r="J7" s="17">
        <v>0</v>
      </c>
      <c r="K7" s="1">
        <v>100000</v>
      </c>
      <c r="L7" s="2">
        <v>8097832</v>
      </c>
      <c r="M7" s="70"/>
      <c r="N7" s="70"/>
      <c r="O7" s="71">
        <f>IF(K7&lt;0.5,0.5,((L7-L8)-5*K8)/5/(K7-K8))</f>
        <v>0.17555555555555555</v>
      </c>
      <c r="P7" s="72">
        <f>IF(H7&lt;0.5,1,(I7/H7)/((K7-K8)/(L7-L8)))</f>
        <v>1.0765900384657308</v>
      </c>
      <c r="Q7" s="73">
        <f>IF(C7&lt;0.5,0,D7/C7)</f>
        <v>0</v>
      </c>
      <c r="R7" s="74">
        <f>IF(P7=0,Q7,Q7/P7)</f>
        <v>0</v>
      </c>
      <c r="S7" s="75">
        <f>IF(E7&lt;0.5,0,F7/E7)</f>
        <v>0</v>
      </c>
      <c r="T7" s="76">
        <f>5*R7/(1+5*(1-O7)*R7)</f>
        <v>0</v>
      </c>
      <c r="U7" s="77">
        <v>100000</v>
      </c>
      <c r="V7" s="77">
        <f>5*U7*((1-T7)+O7*T7)</f>
        <v>500000</v>
      </c>
      <c r="W7" s="78">
        <f>SUM(V7:V$24)</f>
        <v>8036245.6554843662</v>
      </c>
      <c r="X7" s="79">
        <f t="shared" ref="X7:X42" si="0">V7*(1-S7)</f>
        <v>500000</v>
      </c>
      <c r="Y7" s="77">
        <f>SUM(X7:X$24)</f>
        <v>7899454.0675219661</v>
      </c>
      <c r="Z7" s="77">
        <f t="shared" ref="Z7:Z42" si="1">V7*S7</f>
        <v>0</v>
      </c>
      <c r="AA7" s="78">
        <f>SUM(Z7:Z$24)</f>
        <v>136791.58796239845</v>
      </c>
      <c r="AB7" s="71">
        <f t="shared" ref="AB7:AB42" si="2">W7/U7</f>
        <v>80.362456554843661</v>
      </c>
      <c r="AC7" s="72">
        <f t="shared" ref="AC7:AC42" si="3">Y7/U7</f>
        <v>78.994540675219667</v>
      </c>
      <c r="AD7" s="80">
        <f>AC7/AB7*100</f>
        <v>98.29781724169861</v>
      </c>
      <c r="AE7" s="72">
        <f t="shared" ref="AE7:AE42" si="4">AA7/U7</f>
        <v>1.3679158796239845</v>
      </c>
      <c r="AF7" s="81">
        <f>AE7/AB7*100</f>
        <v>1.7021827583013782</v>
      </c>
      <c r="AH7" s="82">
        <f>IF(D7=0,0,T7*T7*(1-T7)/D7)</f>
        <v>0</v>
      </c>
      <c r="AI7" s="83">
        <f>IF(E7&lt;0.5,0,S7*(1-S7)/E7)</f>
        <v>0</v>
      </c>
      <c r="AJ7" s="83">
        <f>U7*U7*((1-O7)*5+AB8)^2*AH7</f>
        <v>0</v>
      </c>
      <c r="AK7" s="83">
        <f>SUM(AJ7:AJ$24)/U7/U7</f>
        <v>0.58911331987518278</v>
      </c>
      <c r="AL7" s="83">
        <f>U7*U7*((1-O7)*5*(1-S7)+AC8)^2*AH7+V7*V7*AI7</f>
        <v>0</v>
      </c>
      <c r="AM7" s="83">
        <f>SUM(AL7:AL$24)/U7/U7</f>
        <v>0.54049127271760722</v>
      </c>
      <c r="AN7" s="83">
        <f>U7*U7*((1-O7)*5*S7+AE8)^2*AH7+V7*V7*AI7</f>
        <v>0</v>
      </c>
      <c r="AO7" s="84">
        <f>SUM(AN7:AN$24)/U7/U7</f>
        <v>1.0803430964303492E-2</v>
      </c>
      <c r="AP7" s="71">
        <f t="shared" ref="AP7:AP42" si="5">AB7-1.96*SQRT(AK7)</f>
        <v>78.858083685627889</v>
      </c>
      <c r="AQ7" s="72">
        <f t="shared" ref="AQ7:AQ42" si="6">AB7+1.96*SQRT(AK7)</f>
        <v>81.866829424059432</v>
      </c>
      <c r="AR7" s="72">
        <f t="shared" ref="AR7:AR42" si="7">AC7-1.96*SQRT(AM7)</f>
        <v>77.553585688666672</v>
      </c>
      <c r="AS7" s="72">
        <f t="shared" ref="AS7:AS42" si="8">AC7+1.96*SQRT(AM7)</f>
        <v>80.435495661772663</v>
      </c>
      <c r="AT7" s="72">
        <f t="shared" ref="AT7:AT42" si="9">AE7-1.96*SQRT(AO7)</f>
        <v>1.1641943530430454</v>
      </c>
      <c r="AU7" s="85">
        <f t="shared" ref="AU7:AU42" si="10">AE7+1.96*SQRT(AO7)</f>
        <v>1.5716374062049236</v>
      </c>
    </row>
    <row r="8" spans="1:47" ht="14.45" customHeight="1" x14ac:dyDescent="0.15">
      <c r="A8" s="68"/>
      <c r="B8" s="86" t="s">
        <v>264</v>
      </c>
      <c r="C8" s="11">
        <v>1132</v>
      </c>
      <c r="D8" s="11">
        <v>0</v>
      </c>
      <c r="E8" s="11">
        <v>373</v>
      </c>
      <c r="F8" s="12">
        <v>0</v>
      </c>
      <c r="G8" s="22" t="s">
        <v>61</v>
      </c>
      <c r="H8" s="3">
        <v>2698523</v>
      </c>
      <c r="I8" s="3">
        <v>253</v>
      </c>
      <c r="J8" s="18">
        <v>5</v>
      </c>
      <c r="K8" s="3">
        <v>99730</v>
      </c>
      <c r="L8" s="4">
        <v>7598945</v>
      </c>
      <c r="M8" s="70"/>
      <c r="N8" s="70"/>
      <c r="O8" s="87">
        <f t="shared" ref="O8:O22" si="11">IF(K8&lt;0.5,0.5,((L8-L9)-5*K9)/5/(K8-K9))</f>
        <v>0.46829268292682924</v>
      </c>
      <c r="P8" s="88">
        <f t="shared" ref="P8:P23" si="12">IF(H8&lt;0.5,1,(I8/H8)/((K8-K9)/(L8-L9)))</f>
        <v>1.1400172450253567</v>
      </c>
      <c r="Q8" s="89">
        <f t="shared" ref="Q8:Q42" si="13">IF(C8&lt;0.5,0,D8/C8)</f>
        <v>0</v>
      </c>
      <c r="R8" s="90">
        <f t="shared" ref="R8:R42" si="14">IF(P8=0,Q8,Q8/P8)</f>
        <v>0</v>
      </c>
      <c r="S8" s="91">
        <f t="shared" ref="S8:S42" si="15">IF(E8&lt;0.5,0,F8/E8)</f>
        <v>0</v>
      </c>
      <c r="T8" s="92">
        <f>5*R8/(1+5*(1-O8)*R8)</f>
        <v>0</v>
      </c>
      <c r="U8" s="93">
        <f>U7*(1-T7)</f>
        <v>100000</v>
      </c>
      <c r="V8" s="93">
        <f>5*U8*((1-T8)+O8*T8)</f>
        <v>500000</v>
      </c>
      <c r="W8" s="94">
        <f>SUM(V8:V$24)</f>
        <v>7536245.6554843662</v>
      </c>
      <c r="X8" s="95">
        <f t="shared" si="0"/>
        <v>500000</v>
      </c>
      <c r="Y8" s="93">
        <f>SUM(X8:X$24)</f>
        <v>7399454.0675219661</v>
      </c>
      <c r="Z8" s="93">
        <f t="shared" si="1"/>
        <v>0</v>
      </c>
      <c r="AA8" s="94">
        <f>SUM(Z8:Z$24)</f>
        <v>136791.58796239845</v>
      </c>
      <c r="AB8" s="87">
        <f t="shared" si="2"/>
        <v>75.362456554843661</v>
      </c>
      <c r="AC8" s="88">
        <f t="shared" si="3"/>
        <v>73.994540675219667</v>
      </c>
      <c r="AD8" s="96">
        <f t="shared" ref="AD8:AD42" si="16">AC8/AB8*100</f>
        <v>98.184884168911722</v>
      </c>
      <c r="AE8" s="88">
        <f t="shared" si="4"/>
        <v>1.3679158796239845</v>
      </c>
      <c r="AF8" s="97">
        <f t="shared" ref="AF8:AF42" si="17">AE8/AB8*100</f>
        <v>1.8151158310882667</v>
      </c>
      <c r="AH8" s="98">
        <f>IF(D8=0,0,T8*T8*(1-T8)/D8)</f>
        <v>0</v>
      </c>
      <c r="AI8" s="99">
        <f t="shared" ref="AI8:AI42" si="18">IF(E8&lt;0.5,0,S8*(1-S8)/E8)</f>
        <v>0</v>
      </c>
      <c r="AJ8" s="99">
        <f>U8*U8*((1-O8)*5+AB9)^2*AH8</f>
        <v>0</v>
      </c>
      <c r="AK8" s="99">
        <f>SUM(AJ8:AJ$24)/U8/U8</f>
        <v>0.58911331987518278</v>
      </c>
      <c r="AL8" s="99">
        <f>U8*U8*((1-O8)*5*(1-S8)+AC9)^2*AH8+V8*V8*AI8</f>
        <v>0</v>
      </c>
      <c r="AM8" s="99">
        <f>SUM(AL8:AL$24)/U8/U8</f>
        <v>0.54049127271760722</v>
      </c>
      <c r="AN8" s="99">
        <f>U8*U8*((1-O8)*5*S8+AE9)^2*AH8+V8*V8*AI8</f>
        <v>0</v>
      </c>
      <c r="AO8" s="100">
        <f>SUM(AN8:AN$24)/U8/U8</f>
        <v>1.0803430964303492E-2</v>
      </c>
      <c r="AP8" s="87">
        <f t="shared" si="5"/>
        <v>73.858083685627889</v>
      </c>
      <c r="AQ8" s="88">
        <f t="shared" si="6"/>
        <v>76.866829424059432</v>
      </c>
      <c r="AR8" s="88">
        <f t="shared" si="7"/>
        <v>72.553585688666672</v>
      </c>
      <c r="AS8" s="88">
        <f t="shared" si="8"/>
        <v>75.435495661772663</v>
      </c>
      <c r="AT8" s="88">
        <f t="shared" si="9"/>
        <v>1.1641943530430454</v>
      </c>
      <c r="AU8" s="101">
        <f t="shared" si="10"/>
        <v>1.5716374062049236</v>
      </c>
    </row>
    <row r="9" spans="1:47" ht="14.45" customHeight="1" x14ac:dyDescent="0.15">
      <c r="A9" s="68"/>
      <c r="B9" s="86" t="s">
        <v>124</v>
      </c>
      <c r="C9" s="11">
        <v>1300</v>
      </c>
      <c r="D9" s="11">
        <v>0</v>
      </c>
      <c r="E9" s="11">
        <v>435</v>
      </c>
      <c r="F9" s="12">
        <v>0</v>
      </c>
      <c r="G9" s="22" t="s">
        <v>63</v>
      </c>
      <c r="H9" s="3">
        <v>2855328</v>
      </c>
      <c r="I9" s="3">
        <v>267</v>
      </c>
      <c r="J9" s="18">
        <v>10</v>
      </c>
      <c r="K9" s="3">
        <v>99689</v>
      </c>
      <c r="L9" s="4">
        <v>7100404</v>
      </c>
      <c r="M9" s="70"/>
      <c r="N9" s="70"/>
      <c r="O9" s="87">
        <f t="shared" si="11"/>
        <v>0.57777777777777772</v>
      </c>
      <c r="P9" s="88">
        <f t="shared" si="12"/>
        <v>1.0355646239824872</v>
      </c>
      <c r="Q9" s="89">
        <f t="shared" si="13"/>
        <v>0</v>
      </c>
      <c r="R9" s="90">
        <f t="shared" si="14"/>
        <v>0</v>
      </c>
      <c r="S9" s="91">
        <f t="shared" si="15"/>
        <v>0</v>
      </c>
      <c r="T9" s="92">
        <f t="shared" ref="T9:T22" si="19">5*R9/(1+5*(1-O9)*R9)</f>
        <v>0</v>
      </c>
      <c r="U9" s="93">
        <f t="shared" ref="U9:U23" si="20">U8*(1-T8)</f>
        <v>100000</v>
      </c>
      <c r="V9" s="93">
        <f t="shared" ref="V9:V22" si="21">5*U9*((1-T9)+O9*T9)</f>
        <v>500000</v>
      </c>
      <c r="W9" s="94">
        <f>SUM(V9:V$24)</f>
        <v>7036245.6554843644</v>
      </c>
      <c r="X9" s="95">
        <f t="shared" si="0"/>
        <v>500000</v>
      </c>
      <c r="Y9" s="93">
        <f>SUM(X9:X$24)</f>
        <v>6899454.0675219661</v>
      </c>
      <c r="Z9" s="93">
        <f t="shared" si="1"/>
        <v>0</v>
      </c>
      <c r="AA9" s="94">
        <f>SUM(Z9:Z$24)</f>
        <v>136791.58796239845</v>
      </c>
      <c r="AB9" s="87">
        <f t="shared" si="2"/>
        <v>70.362456554843646</v>
      </c>
      <c r="AC9" s="88">
        <f t="shared" si="3"/>
        <v>68.994540675219667</v>
      </c>
      <c r="AD9" s="96">
        <f t="shared" si="16"/>
        <v>98.055900907101261</v>
      </c>
      <c r="AE9" s="88">
        <f t="shared" si="4"/>
        <v>1.3679158796239845</v>
      </c>
      <c r="AF9" s="97">
        <f t="shared" si="17"/>
        <v>1.9440990928987389</v>
      </c>
      <c r="AH9" s="98">
        <f>IF(D9=0,0,T9*T9*(1-T9)/D9)</f>
        <v>0</v>
      </c>
      <c r="AI9" s="99">
        <f t="shared" si="18"/>
        <v>0</v>
      </c>
      <c r="AJ9" s="99">
        <f t="shared" ref="AJ9:AJ23" si="22">U9*U9*((1-O9)*5+AB10)^2*AH9</f>
        <v>0</v>
      </c>
      <c r="AK9" s="99">
        <f>SUM(AJ9:AJ$24)/U9/U9</f>
        <v>0.58911331987518278</v>
      </c>
      <c r="AL9" s="99">
        <f t="shared" ref="AL9:AL23" si="23">U9*U9*((1-O9)*5*(1-S9)+AC10)^2*AH9+V9*V9*AI9</f>
        <v>0</v>
      </c>
      <c r="AM9" s="99">
        <f>SUM(AL9:AL$24)/U9/U9</f>
        <v>0.54049127271760722</v>
      </c>
      <c r="AN9" s="99">
        <f t="shared" ref="AN9:AN23" si="24">U9*U9*((1-O9)*5*S9+AE10)^2*AH9+V9*V9*AI9</f>
        <v>0</v>
      </c>
      <c r="AO9" s="100">
        <f>SUM(AN9:AN$24)/U9/U9</f>
        <v>1.0803430964303492E-2</v>
      </c>
      <c r="AP9" s="87">
        <f t="shared" si="5"/>
        <v>68.858083685627875</v>
      </c>
      <c r="AQ9" s="88">
        <f t="shared" si="6"/>
        <v>71.866829424059418</v>
      </c>
      <c r="AR9" s="88">
        <f t="shared" si="7"/>
        <v>67.553585688666672</v>
      </c>
      <c r="AS9" s="88">
        <f t="shared" si="8"/>
        <v>70.435495661772663</v>
      </c>
      <c r="AT9" s="88">
        <f t="shared" si="9"/>
        <v>1.1641943530430454</v>
      </c>
      <c r="AU9" s="101">
        <f t="shared" si="10"/>
        <v>1.5716374062049236</v>
      </c>
    </row>
    <row r="10" spans="1:47" ht="14.45" customHeight="1" x14ac:dyDescent="0.15">
      <c r="A10" s="68"/>
      <c r="B10" s="86" t="s">
        <v>125</v>
      </c>
      <c r="C10" s="11">
        <v>1363</v>
      </c>
      <c r="D10" s="11">
        <v>0</v>
      </c>
      <c r="E10" s="11">
        <v>423</v>
      </c>
      <c r="F10" s="12">
        <v>0</v>
      </c>
      <c r="G10" s="22" t="s">
        <v>65</v>
      </c>
      <c r="H10" s="3">
        <v>3073597</v>
      </c>
      <c r="I10" s="3">
        <v>836</v>
      </c>
      <c r="J10" s="18">
        <v>15</v>
      </c>
      <c r="K10" s="3">
        <v>99644</v>
      </c>
      <c r="L10" s="4">
        <v>6602054</v>
      </c>
      <c r="M10" s="70"/>
      <c r="N10" s="70"/>
      <c r="O10" s="87">
        <f t="shared" si="11"/>
        <v>0.58484848484848484</v>
      </c>
      <c r="P10" s="88">
        <f t="shared" si="12"/>
        <v>1.0260479822175776</v>
      </c>
      <c r="Q10" s="89">
        <f t="shared" si="13"/>
        <v>0</v>
      </c>
      <c r="R10" s="90">
        <f t="shared" si="14"/>
        <v>0</v>
      </c>
      <c r="S10" s="91">
        <f t="shared" si="15"/>
        <v>0</v>
      </c>
      <c r="T10" s="92">
        <f t="shared" si="19"/>
        <v>0</v>
      </c>
      <c r="U10" s="93">
        <f t="shared" si="20"/>
        <v>100000</v>
      </c>
      <c r="V10" s="93">
        <f t="shared" si="21"/>
        <v>500000</v>
      </c>
      <c r="W10" s="94">
        <f>SUM(V10:V$24)</f>
        <v>6536245.6554843662</v>
      </c>
      <c r="X10" s="95">
        <f t="shared" si="0"/>
        <v>500000</v>
      </c>
      <c r="Y10" s="93">
        <f>SUM(X10:X$24)</f>
        <v>6399454.0675219661</v>
      </c>
      <c r="Z10" s="93">
        <f t="shared" si="1"/>
        <v>0</v>
      </c>
      <c r="AA10" s="94">
        <f>SUM(Z10:Z$24)</f>
        <v>136791.58796239845</v>
      </c>
      <c r="AB10" s="87">
        <f t="shared" si="2"/>
        <v>65.362456554843661</v>
      </c>
      <c r="AC10" s="88">
        <f t="shared" si="3"/>
        <v>63.99454067521966</v>
      </c>
      <c r="AD10" s="96">
        <f t="shared" si="16"/>
        <v>97.907184105792865</v>
      </c>
      <c r="AE10" s="88">
        <f t="shared" si="4"/>
        <v>1.3679158796239845</v>
      </c>
      <c r="AF10" s="97">
        <f t="shared" si="17"/>
        <v>2.0928158942071091</v>
      </c>
      <c r="AH10" s="98">
        <f t="shared" ref="AH10:AH22" si="25">IF(D10=0,0,T10*T10*(1-T10)/D10)</f>
        <v>0</v>
      </c>
      <c r="AI10" s="99">
        <f t="shared" si="18"/>
        <v>0</v>
      </c>
      <c r="AJ10" s="99">
        <f t="shared" si="22"/>
        <v>0</v>
      </c>
      <c r="AK10" s="99">
        <f>SUM(AJ10:AJ$24)/U10/U10</f>
        <v>0.58911331987518278</v>
      </c>
      <c r="AL10" s="99">
        <f t="shared" si="23"/>
        <v>0</v>
      </c>
      <c r="AM10" s="99">
        <f>SUM(AL10:AL$24)/U10/U10</f>
        <v>0.54049127271760722</v>
      </c>
      <c r="AN10" s="99">
        <f t="shared" si="24"/>
        <v>0</v>
      </c>
      <c r="AO10" s="100">
        <f>SUM(AN10:AN$24)/U10/U10</f>
        <v>1.0803430964303492E-2</v>
      </c>
      <c r="AP10" s="87">
        <f t="shared" si="5"/>
        <v>63.858083685627889</v>
      </c>
      <c r="AQ10" s="88">
        <f t="shared" si="6"/>
        <v>66.866829424059432</v>
      </c>
      <c r="AR10" s="88">
        <f t="shared" si="7"/>
        <v>62.553585688666658</v>
      </c>
      <c r="AS10" s="88">
        <f t="shared" si="8"/>
        <v>65.435495661772663</v>
      </c>
      <c r="AT10" s="88">
        <f t="shared" si="9"/>
        <v>1.1641943530430454</v>
      </c>
      <c r="AU10" s="101">
        <f t="shared" si="10"/>
        <v>1.5716374062049236</v>
      </c>
    </row>
    <row r="11" spans="1:47" ht="14.45" customHeight="1" x14ac:dyDescent="0.15">
      <c r="A11" s="68"/>
      <c r="B11" s="86" t="s">
        <v>265</v>
      </c>
      <c r="C11" s="11">
        <v>934</v>
      </c>
      <c r="D11" s="11">
        <v>2</v>
      </c>
      <c r="E11" s="11">
        <v>313</v>
      </c>
      <c r="F11" s="12">
        <v>0</v>
      </c>
      <c r="G11" s="22" t="s">
        <v>67</v>
      </c>
      <c r="H11" s="3">
        <v>3014733</v>
      </c>
      <c r="I11" s="3">
        <v>1515</v>
      </c>
      <c r="J11" s="18">
        <v>20</v>
      </c>
      <c r="K11" s="3">
        <v>99512</v>
      </c>
      <c r="L11" s="4">
        <v>6104108</v>
      </c>
      <c r="M11" s="70"/>
      <c r="N11" s="70"/>
      <c r="O11" s="87">
        <f t="shared" si="11"/>
        <v>0.51311475409836071</v>
      </c>
      <c r="P11" s="88">
        <f t="shared" si="12"/>
        <v>1.0235301238894476</v>
      </c>
      <c r="Q11" s="89">
        <f t="shared" si="13"/>
        <v>2.1413276231263384E-3</v>
      </c>
      <c r="R11" s="90">
        <f t="shared" si="14"/>
        <v>2.0921002451683825E-3</v>
      </c>
      <c r="S11" s="91">
        <f t="shared" si="15"/>
        <v>0</v>
      </c>
      <c r="T11" s="92">
        <f t="shared" si="19"/>
        <v>1.0407495189762297E-2</v>
      </c>
      <c r="U11" s="93">
        <f t="shared" si="20"/>
        <v>100000</v>
      </c>
      <c r="V11" s="93">
        <f t="shared" si="21"/>
        <v>497466.37207265623</v>
      </c>
      <c r="W11" s="94">
        <f>SUM(V11:V$24)</f>
        <v>6036245.6554843662</v>
      </c>
      <c r="X11" s="95">
        <f t="shared" si="0"/>
        <v>497466.37207265623</v>
      </c>
      <c r="Y11" s="93">
        <f>SUM(X11:X$24)</f>
        <v>5899454.0675219661</v>
      </c>
      <c r="Z11" s="93">
        <f t="shared" si="1"/>
        <v>0</v>
      </c>
      <c r="AA11" s="94">
        <f>SUM(Z11:Z$24)</f>
        <v>136791.58796239845</v>
      </c>
      <c r="AB11" s="87">
        <f t="shared" si="2"/>
        <v>60.362456554843661</v>
      </c>
      <c r="AC11" s="88">
        <f t="shared" si="3"/>
        <v>58.99454067521966</v>
      </c>
      <c r="AD11" s="96">
        <f t="shared" si="16"/>
        <v>97.733830003453974</v>
      </c>
      <c r="AE11" s="88">
        <f t="shared" si="4"/>
        <v>1.3679158796239845</v>
      </c>
      <c r="AF11" s="97">
        <f t="shared" si="17"/>
        <v>2.2661699965460054</v>
      </c>
      <c r="AH11" s="98">
        <f t="shared" si="25"/>
        <v>5.3594329166290344E-5</v>
      </c>
      <c r="AI11" s="99">
        <f t="shared" si="18"/>
        <v>0</v>
      </c>
      <c r="AJ11" s="99">
        <f t="shared" si="22"/>
        <v>1828162837.1545427</v>
      </c>
      <c r="AK11" s="99">
        <f>SUM(AJ11:AJ$24)/U11/U11</f>
        <v>0.58911331987518278</v>
      </c>
      <c r="AL11" s="99">
        <f t="shared" si="23"/>
        <v>1742650291.9175038</v>
      </c>
      <c r="AM11" s="99">
        <f>SUM(AL11:AL$24)/U11/U11</f>
        <v>0.54049127271760722</v>
      </c>
      <c r="AN11" s="99">
        <f t="shared" si="24"/>
        <v>1024058.6422006045</v>
      </c>
      <c r="AO11" s="100">
        <f>SUM(AN11:AN$24)/U11/U11</f>
        <v>1.0803430964303492E-2</v>
      </c>
      <c r="AP11" s="87">
        <f t="shared" si="5"/>
        <v>58.858083685627889</v>
      </c>
      <c r="AQ11" s="88">
        <f t="shared" si="6"/>
        <v>61.866829424059432</v>
      </c>
      <c r="AR11" s="88">
        <f t="shared" si="7"/>
        <v>57.553585688666658</v>
      </c>
      <c r="AS11" s="88">
        <f t="shared" si="8"/>
        <v>60.435495661772663</v>
      </c>
      <c r="AT11" s="88">
        <f t="shared" si="9"/>
        <v>1.1641943530430454</v>
      </c>
      <c r="AU11" s="101">
        <f t="shared" si="10"/>
        <v>1.5716374062049236</v>
      </c>
    </row>
    <row r="12" spans="1:47" ht="14.45" customHeight="1" x14ac:dyDescent="0.15">
      <c r="A12" s="68"/>
      <c r="B12" s="86" t="s">
        <v>143</v>
      </c>
      <c r="C12" s="11">
        <v>1081</v>
      </c>
      <c r="D12" s="11">
        <v>1</v>
      </c>
      <c r="E12" s="11">
        <v>363</v>
      </c>
      <c r="F12" s="12">
        <v>0</v>
      </c>
      <c r="G12" s="22" t="s">
        <v>69</v>
      </c>
      <c r="H12" s="3">
        <v>3210180</v>
      </c>
      <c r="I12" s="3">
        <v>1786</v>
      </c>
      <c r="J12" s="18">
        <v>25</v>
      </c>
      <c r="K12" s="3">
        <v>99268</v>
      </c>
      <c r="L12" s="4">
        <v>5607142</v>
      </c>
      <c r="M12" s="70"/>
      <c r="N12" s="70"/>
      <c r="O12" s="87">
        <f t="shared" si="11"/>
        <v>0.50820895522388054</v>
      </c>
      <c r="P12" s="88">
        <f t="shared" si="12"/>
        <v>1.0290098881329293</v>
      </c>
      <c r="Q12" s="89">
        <f t="shared" si="13"/>
        <v>9.2506938020351531E-4</v>
      </c>
      <c r="R12" s="90">
        <f t="shared" si="14"/>
        <v>8.9898978704858982E-4</v>
      </c>
      <c r="S12" s="91">
        <f t="shared" si="15"/>
        <v>0</v>
      </c>
      <c r="T12" s="92">
        <f t="shared" si="19"/>
        <v>4.4850344274241678E-3</v>
      </c>
      <c r="U12" s="93">
        <f t="shared" si="20"/>
        <v>98959.250481023773</v>
      </c>
      <c r="V12" s="93">
        <f t="shared" si="21"/>
        <v>493704.88042651612</v>
      </c>
      <c r="W12" s="94">
        <f>SUM(V12:V$24)</f>
        <v>5538779.2834117087</v>
      </c>
      <c r="X12" s="95">
        <f t="shared" si="0"/>
        <v>493704.88042651612</v>
      </c>
      <c r="Y12" s="93">
        <f>SUM(X12:X$24)</f>
        <v>5401987.6954493094</v>
      </c>
      <c r="Z12" s="93">
        <f t="shared" si="1"/>
        <v>0</v>
      </c>
      <c r="AA12" s="94">
        <f>SUM(Z12:Z$24)</f>
        <v>136791.58796239845</v>
      </c>
      <c r="AB12" s="87">
        <f t="shared" si="2"/>
        <v>55.970303498547757</v>
      </c>
      <c r="AC12" s="88">
        <f t="shared" si="3"/>
        <v>54.588001315603982</v>
      </c>
      <c r="AD12" s="96">
        <f t="shared" si="16"/>
        <v>97.530293572591333</v>
      </c>
      <c r="AE12" s="88">
        <f t="shared" si="4"/>
        <v>1.3823021829437696</v>
      </c>
      <c r="AF12" s="97">
        <f t="shared" si="17"/>
        <v>2.4697064274086626</v>
      </c>
      <c r="AH12" s="98">
        <f t="shared" si="25"/>
        <v>2.0025314953492935E-5</v>
      </c>
      <c r="AI12" s="99">
        <f t="shared" si="18"/>
        <v>0</v>
      </c>
      <c r="AJ12" s="99">
        <f t="shared" si="22"/>
        <v>564878260.58709371</v>
      </c>
      <c r="AK12" s="99">
        <f>SUM(AJ12:AJ$24)/U12/U12</f>
        <v>0.41488798662086673</v>
      </c>
      <c r="AL12" s="99">
        <f t="shared" si="23"/>
        <v>536027710.69217956</v>
      </c>
      <c r="AM12" s="99">
        <f>SUM(AL12:AL$24)/U12/U12</f>
        <v>0.37396991683796638</v>
      </c>
      <c r="AN12" s="99">
        <f t="shared" si="24"/>
        <v>378096.40779998584</v>
      </c>
      <c r="AO12" s="100">
        <f>SUM(AN12:AN$24)/U12/U12</f>
        <v>1.0927292998533152E-2</v>
      </c>
      <c r="AP12" s="87">
        <f t="shared" si="5"/>
        <v>54.707832235745023</v>
      </c>
      <c r="AQ12" s="88">
        <f t="shared" si="6"/>
        <v>57.232774761350491</v>
      </c>
      <c r="AR12" s="88">
        <f t="shared" si="7"/>
        <v>53.389400951627429</v>
      </c>
      <c r="AS12" s="88">
        <f t="shared" si="8"/>
        <v>55.786601679580535</v>
      </c>
      <c r="AT12" s="88">
        <f t="shared" si="9"/>
        <v>1.1774161444170683</v>
      </c>
      <c r="AU12" s="101">
        <f t="shared" si="10"/>
        <v>1.5871882214704709</v>
      </c>
    </row>
    <row r="13" spans="1:47" ht="14.45" customHeight="1" x14ac:dyDescent="0.15">
      <c r="A13" s="68"/>
      <c r="B13" s="86" t="s">
        <v>144</v>
      </c>
      <c r="C13" s="11">
        <v>1395</v>
      </c>
      <c r="D13" s="11">
        <v>1</v>
      </c>
      <c r="E13" s="11">
        <v>455</v>
      </c>
      <c r="F13" s="12">
        <v>0</v>
      </c>
      <c r="G13" s="22" t="s">
        <v>71</v>
      </c>
      <c r="H13" s="3">
        <v>3652706</v>
      </c>
      <c r="I13" s="3">
        <v>2325</v>
      </c>
      <c r="J13" s="18">
        <v>30</v>
      </c>
      <c r="K13" s="3">
        <v>99000</v>
      </c>
      <c r="L13" s="4">
        <v>5111461</v>
      </c>
      <c r="M13" s="70"/>
      <c r="N13" s="70"/>
      <c r="O13" s="87">
        <f t="shared" si="11"/>
        <v>0.51578947368421058</v>
      </c>
      <c r="P13" s="88">
        <f t="shared" si="12"/>
        <v>1.0348886767638479</v>
      </c>
      <c r="Q13" s="89">
        <f t="shared" si="13"/>
        <v>7.1684587813620072E-4</v>
      </c>
      <c r="R13" s="90">
        <f t="shared" si="14"/>
        <v>6.9267921683887398E-4</v>
      </c>
      <c r="S13" s="91">
        <f t="shared" si="15"/>
        <v>0</v>
      </c>
      <c r="T13" s="92">
        <f t="shared" si="19"/>
        <v>3.4575976485395608E-3</v>
      </c>
      <c r="U13" s="93">
        <f t="shared" si="20"/>
        <v>98515.414835704287</v>
      </c>
      <c r="V13" s="93">
        <f t="shared" si="21"/>
        <v>491752.39909076778</v>
      </c>
      <c r="W13" s="94">
        <f>SUM(V13:V$24)</f>
        <v>5045074.4029851938</v>
      </c>
      <c r="X13" s="95">
        <f t="shared" si="0"/>
        <v>491752.39909076778</v>
      </c>
      <c r="Y13" s="93">
        <f>SUM(X13:X$24)</f>
        <v>4908282.8150227945</v>
      </c>
      <c r="Z13" s="93">
        <f t="shared" si="1"/>
        <v>0</v>
      </c>
      <c r="AA13" s="94">
        <f>SUM(Z13:Z$24)</f>
        <v>136791.58796239845</v>
      </c>
      <c r="AB13" s="87">
        <f t="shared" si="2"/>
        <v>51.211015163453801</v>
      </c>
      <c r="AC13" s="88">
        <f t="shared" si="3"/>
        <v>49.822485376612534</v>
      </c>
      <c r="AD13" s="96">
        <f t="shared" si="16"/>
        <v>97.288611088045414</v>
      </c>
      <c r="AE13" s="88">
        <f t="shared" si="4"/>
        <v>1.3885297868412567</v>
      </c>
      <c r="AF13" s="97">
        <f t="shared" si="17"/>
        <v>2.7113889119545638</v>
      </c>
      <c r="AH13" s="98">
        <f t="shared" si="25"/>
        <v>1.1913645983266379E-5</v>
      </c>
      <c r="AI13" s="99">
        <f t="shared" si="18"/>
        <v>0</v>
      </c>
      <c r="AJ13" s="99">
        <f t="shared" si="22"/>
        <v>275363883.79494041</v>
      </c>
      <c r="AK13" s="99">
        <f>SUM(AJ13:AJ$24)/U13/U13</f>
        <v>0.36043159932694652</v>
      </c>
      <c r="AL13" s="99">
        <f t="shared" si="23"/>
        <v>259864128.96730033</v>
      </c>
      <c r="AM13" s="99">
        <f>SUM(AL13:AL$24)/U13/U13</f>
        <v>0.32211667077647826</v>
      </c>
      <c r="AN13" s="99">
        <f t="shared" si="24"/>
        <v>224477.03027907302</v>
      </c>
      <c r="AO13" s="100">
        <f>SUM(AN13:AN$24)/U13/U13</f>
        <v>1.0987017182465428E-2</v>
      </c>
      <c r="AP13" s="87">
        <f t="shared" si="5"/>
        <v>50.034310429047416</v>
      </c>
      <c r="AQ13" s="88">
        <f t="shared" si="6"/>
        <v>52.387719897860187</v>
      </c>
      <c r="AR13" s="88">
        <f t="shared" si="7"/>
        <v>48.710081042543791</v>
      </c>
      <c r="AS13" s="88">
        <f t="shared" si="8"/>
        <v>50.934889710681276</v>
      </c>
      <c r="AT13" s="88">
        <f t="shared" si="9"/>
        <v>1.1830845989974934</v>
      </c>
      <c r="AU13" s="101">
        <f t="shared" si="10"/>
        <v>1.59397497468502</v>
      </c>
    </row>
    <row r="14" spans="1:47" ht="14.45" customHeight="1" x14ac:dyDescent="0.15">
      <c r="A14" s="68"/>
      <c r="B14" s="86" t="s">
        <v>266</v>
      </c>
      <c r="C14" s="11">
        <v>1447</v>
      </c>
      <c r="D14" s="11">
        <v>2</v>
      </c>
      <c r="E14" s="11">
        <v>481</v>
      </c>
      <c r="F14" s="12">
        <v>0</v>
      </c>
      <c r="G14" s="22" t="s">
        <v>73</v>
      </c>
      <c r="H14" s="3">
        <v>4191265</v>
      </c>
      <c r="I14" s="3">
        <v>3455</v>
      </c>
      <c r="J14" s="18">
        <v>35</v>
      </c>
      <c r="K14" s="3">
        <v>98696</v>
      </c>
      <c r="L14" s="4">
        <v>4617197</v>
      </c>
      <c r="M14" s="70"/>
      <c r="N14" s="70"/>
      <c r="O14" s="87">
        <f t="shared" si="11"/>
        <v>0.5252525252525253</v>
      </c>
      <c r="P14" s="88">
        <f t="shared" si="12"/>
        <v>1.0252959717918388</v>
      </c>
      <c r="Q14" s="89">
        <f t="shared" si="13"/>
        <v>1.38217000691085E-3</v>
      </c>
      <c r="R14" s="90">
        <f t="shared" si="14"/>
        <v>1.3480692843212162E-3</v>
      </c>
      <c r="S14" s="91">
        <f t="shared" si="15"/>
        <v>0</v>
      </c>
      <c r="T14" s="92">
        <f t="shared" si="19"/>
        <v>6.7188463655787596E-3</v>
      </c>
      <c r="U14" s="93">
        <f t="shared" si="20"/>
        <v>98174.78816902345</v>
      </c>
      <c r="V14" s="93">
        <f t="shared" si="21"/>
        <v>489308.17306845047</v>
      </c>
      <c r="W14" s="94">
        <f>SUM(V14:V$24)</f>
        <v>4553322.0038944259</v>
      </c>
      <c r="X14" s="95">
        <f t="shared" si="0"/>
        <v>489308.17306845047</v>
      </c>
      <c r="Y14" s="93">
        <f>SUM(X14:X$24)</f>
        <v>4416530.4159320267</v>
      </c>
      <c r="Z14" s="93">
        <f t="shared" si="1"/>
        <v>0</v>
      </c>
      <c r="AA14" s="94">
        <f>SUM(Z14:Z$24)</f>
        <v>136791.58796239845</v>
      </c>
      <c r="AB14" s="87">
        <f t="shared" si="2"/>
        <v>46.379748699382581</v>
      </c>
      <c r="AC14" s="88">
        <f t="shared" si="3"/>
        <v>44.986401277772764</v>
      </c>
      <c r="AD14" s="96">
        <f t="shared" si="16"/>
        <v>96.995784883094103</v>
      </c>
      <c r="AE14" s="88">
        <f t="shared" si="4"/>
        <v>1.3933474216098136</v>
      </c>
      <c r="AF14" s="97">
        <f t="shared" si="17"/>
        <v>3.0042151169058884</v>
      </c>
      <c r="AH14" s="98">
        <f t="shared" si="25"/>
        <v>2.2419794149137998E-5</v>
      </c>
      <c r="AI14" s="99">
        <f t="shared" si="18"/>
        <v>0</v>
      </c>
      <c r="AJ14" s="99">
        <f t="shared" si="22"/>
        <v>419288063.07420474</v>
      </c>
      <c r="AK14" s="99">
        <f>SUM(AJ14:AJ$24)/U14/U14</f>
        <v>0.33436725195774797</v>
      </c>
      <c r="AL14" s="99">
        <f t="shared" si="23"/>
        <v>393008480.40211117</v>
      </c>
      <c r="AM14" s="99">
        <f>SUM(AL14:AL$24)/U14/U14</f>
        <v>0.29739413147632038</v>
      </c>
      <c r="AN14" s="99">
        <f t="shared" si="24"/>
        <v>425212.48959423508</v>
      </c>
      <c r="AO14" s="100">
        <f>SUM(AN14:AN$24)/U14/U14</f>
        <v>1.1040100292605029E-2</v>
      </c>
      <c r="AP14" s="87">
        <f t="shared" si="5"/>
        <v>45.246388546950492</v>
      </c>
      <c r="AQ14" s="88">
        <f t="shared" si="6"/>
        <v>47.513108851814671</v>
      </c>
      <c r="AR14" s="88">
        <f t="shared" si="7"/>
        <v>43.917537724516578</v>
      </c>
      <c r="AS14" s="88">
        <f t="shared" si="8"/>
        <v>46.05526483102895</v>
      </c>
      <c r="AT14" s="88">
        <f t="shared" si="9"/>
        <v>1.1874065337704351</v>
      </c>
      <c r="AU14" s="101">
        <f t="shared" si="10"/>
        <v>1.5992883094491921</v>
      </c>
    </row>
    <row r="15" spans="1:47" ht="14.45" customHeight="1" x14ac:dyDescent="0.15">
      <c r="A15" s="68"/>
      <c r="B15" s="86" t="s">
        <v>182</v>
      </c>
      <c r="C15" s="11">
        <v>1582</v>
      </c>
      <c r="D15" s="11">
        <v>3</v>
      </c>
      <c r="E15" s="11">
        <v>529</v>
      </c>
      <c r="F15" s="12">
        <v>0</v>
      </c>
      <c r="G15" s="22" t="s">
        <v>75</v>
      </c>
      <c r="H15" s="3">
        <v>4922423</v>
      </c>
      <c r="I15" s="3">
        <v>6214</v>
      </c>
      <c r="J15" s="18">
        <v>40</v>
      </c>
      <c r="K15" s="3">
        <v>98300</v>
      </c>
      <c r="L15" s="4">
        <v>4124657</v>
      </c>
      <c r="M15" s="70"/>
      <c r="N15" s="70"/>
      <c r="O15" s="87">
        <f t="shared" si="11"/>
        <v>0.53822525597269621</v>
      </c>
      <c r="P15" s="88">
        <f t="shared" si="12"/>
        <v>1.0558957708401631</v>
      </c>
      <c r="Q15" s="89">
        <f t="shared" si="13"/>
        <v>1.8963337547408343E-3</v>
      </c>
      <c r="R15" s="90">
        <f t="shared" si="14"/>
        <v>1.7959478644676693E-3</v>
      </c>
      <c r="S15" s="91">
        <f t="shared" si="15"/>
        <v>0</v>
      </c>
      <c r="T15" s="92">
        <f t="shared" si="19"/>
        <v>8.9426575480713727E-3</v>
      </c>
      <c r="U15" s="93">
        <f t="shared" si="20"/>
        <v>97515.166850342546</v>
      </c>
      <c r="V15" s="93">
        <f t="shared" si="21"/>
        <v>485562.39306208084</v>
      </c>
      <c r="W15" s="94">
        <f>SUM(V15:V$24)</f>
        <v>4064013.8308259747</v>
      </c>
      <c r="X15" s="95">
        <f t="shared" si="0"/>
        <v>485562.39306208084</v>
      </c>
      <c r="Y15" s="93">
        <f>SUM(X15:X$24)</f>
        <v>3927222.2428635764</v>
      </c>
      <c r="Z15" s="93">
        <f t="shared" si="1"/>
        <v>0</v>
      </c>
      <c r="AA15" s="94">
        <f>SUM(Z15:Z$24)</f>
        <v>136791.58796239845</v>
      </c>
      <c r="AB15" s="87">
        <f t="shared" si="2"/>
        <v>41.675710169917011</v>
      </c>
      <c r="AC15" s="88">
        <f t="shared" si="3"/>
        <v>40.272937735836742</v>
      </c>
      <c r="AD15" s="96">
        <f t="shared" si="16"/>
        <v>96.634076711924067</v>
      </c>
      <c r="AE15" s="88">
        <f t="shared" si="4"/>
        <v>1.4027724340802679</v>
      </c>
      <c r="AF15" s="97">
        <f t="shared" si="17"/>
        <v>3.365923288075936</v>
      </c>
      <c r="AH15" s="98">
        <f t="shared" si="25"/>
        <v>2.6418656548738038E-5</v>
      </c>
      <c r="AI15" s="99">
        <f t="shared" si="18"/>
        <v>0</v>
      </c>
      <c r="AJ15" s="99">
        <f t="shared" si="22"/>
        <v>388725744.96836782</v>
      </c>
      <c r="AK15" s="99">
        <f>SUM(AJ15:AJ$24)/U15/U15</f>
        <v>0.29481321926826287</v>
      </c>
      <c r="AL15" s="99">
        <f t="shared" si="23"/>
        <v>361254210.21144223</v>
      </c>
      <c r="AM15" s="99">
        <f>SUM(AL15:AL$24)/U15/U15</f>
        <v>0.26010180617563278</v>
      </c>
      <c r="AN15" s="99">
        <f t="shared" si="24"/>
        <v>503305.81065930921</v>
      </c>
      <c r="AO15" s="100">
        <f>SUM(AN15:AN$24)/U15/U15</f>
        <v>1.114524655290103E-2</v>
      </c>
      <c r="AP15" s="87">
        <f t="shared" si="5"/>
        <v>40.611494748519185</v>
      </c>
      <c r="AQ15" s="88">
        <f t="shared" si="6"/>
        <v>42.739925591314837</v>
      </c>
      <c r="AR15" s="88">
        <f t="shared" si="7"/>
        <v>39.273334265152336</v>
      </c>
      <c r="AS15" s="88">
        <f t="shared" si="8"/>
        <v>41.272541206521147</v>
      </c>
      <c r="AT15" s="88">
        <f t="shared" si="9"/>
        <v>1.1958531764998663</v>
      </c>
      <c r="AU15" s="101">
        <f t="shared" si="10"/>
        <v>1.6096916916606694</v>
      </c>
    </row>
    <row r="16" spans="1:47" ht="14.45" customHeight="1" x14ac:dyDescent="0.15">
      <c r="A16" s="68"/>
      <c r="B16" s="86" t="s">
        <v>221</v>
      </c>
      <c r="C16" s="11">
        <v>1506</v>
      </c>
      <c r="D16" s="11">
        <v>2</v>
      </c>
      <c r="E16" s="11">
        <v>500</v>
      </c>
      <c r="F16" s="12">
        <v>1.3</v>
      </c>
      <c r="G16" s="22" t="s">
        <v>77</v>
      </c>
      <c r="H16" s="3">
        <v>4365334</v>
      </c>
      <c r="I16" s="3">
        <v>8656</v>
      </c>
      <c r="J16" s="18">
        <v>45</v>
      </c>
      <c r="K16" s="3">
        <v>97714</v>
      </c>
      <c r="L16" s="4">
        <v>3634510</v>
      </c>
      <c r="M16" s="70"/>
      <c r="N16" s="70"/>
      <c r="O16" s="87">
        <f t="shared" si="11"/>
        <v>0.54229166666666673</v>
      </c>
      <c r="P16" s="88">
        <f t="shared" si="12"/>
        <v>1.0046111515560245</v>
      </c>
      <c r="Q16" s="89">
        <f t="shared" si="13"/>
        <v>1.3280212483399733E-3</v>
      </c>
      <c r="R16" s="90">
        <f t="shared" si="14"/>
        <v>1.3219256488274339E-3</v>
      </c>
      <c r="S16" s="91">
        <f t="shared" si="15"/>
        <v>2.5999999999999999E-3</v>
      </c>
      <c r="T16" s="92">
        <f t="shared" si="19"/>
        <v>6.5896925663080303E-3</v>
      </c>
      <c r="U16" s="93">
        <f t="shared" si="20"/>
        <v>96643.122107456889</v>
      </c>
      <c r="V16" s="93">
        <f t="shared" si="21"/>
        <v>481758.15629358671</v>
      </c>
      <c r="W16" s="94">
        <f>SUM(V16:V$24)</f>
        <v>3578451.4377638935</v>
      </c>
      <c r="X16" s="95">
        <f t="shared" si="0"/>
        <v>480505.58508722339</v>
      </c>
      <c r="Y16" s="93">
        <f>SUM(X16:X$24)</f>
        <v>3441659.8498014957</v>
      </c>
      <c r="Z16" s="93">
        <f t="shared" si="1"/>
        <v>1252.5712063633255</v>
      </c>
      <c r="AA16" s="94">
        <f>SUM(Z16:Z$24)</f>
        <v>136791.58796239845</v>
      </c>
      <c r="AB16" s="87">
        <f t="shared" si="2"/>
        <v>37.027481725859765</v>
      </c>
      <c r="AC16" s="88">
        <f t="shared" si="3"/>
        <v>35.612051584744286</v>
      </c>
      <c r="AD16" s="96">
        <f t="shared" si="16"/>
        <v>96.177352401130349</v>
      </c>
      <c r="AE16" s="88">
        <f t="shared" si="4"/>
        <v>1.4154301411154819</v>
      </c>
      <c r="AF16" s="97">
        <f t="shared" si="17"/>
        <v>3.822647598869664</v>
      </c>
      <c r="AH16" s="98">
        <f t="shared" si="25"/>
        <v>2.1568948495685064E-5</v>
      </c>
      <c r="AI16" s="99">
        <f t="shared" si="18"/>
        <v>5.1864799999999997E-6</v>
      </c>
      <c r="AJ16" s="99">
        <f t="shared" si="22"/>
        <v>240385054.86460373</v>
      </c>
      <c r="AK16" s="99">
        <f>SUM(AJ16:AJ$24)/U16/U16</f>
        <v>0.25853769374775598</v>
      </c>
      <c r="AL16" s="99">
        <f t="shared" si="23"/>
        <v>222262178.78374824</v>
      </c>
      <c r="AM16" s="99">
        <f>SUM(AL16:AL$24)/U16/U16</f>
        <v>0.22613833943553341</v>
      </c>
      <c r="AN16" s="99">
        <f t="shared" si="24"/>
        <v>1608640.2256764113</v>
      </c>
      <c r="AO16" s="100">
        <f>SUM(AN16:AN$24)/U16/U16</f>
        <v>1.1293401186736083E-2</v>
      </c>
      <c r="AP16" s="87">
        <f t="shared" si="5"/>
        <v>36.030888326171919</v>
      </c>
      <c r="AQ16" s="88">
        <f t="shared" si="6"/>
        <v>38.024075125547611</v>
      </c>
      <c r="AR16" s="88">
        <f t="shared" si="7"/>
        <v>34.679993086164103</v>
      </c>
      <c r="AS16" s="88">
        <f t="shared" si="8"/>
        <v>36.544110083324469</v>
      </c>
      <c r="AT16" s="88">
        <f t="shared" si="9"/>
        <v>1.2071401269550202</v>
      </c>
      <c r="AU16" s="101">
        <f t="shared" si="10"/>
        <v>1.6237201552759437</v>
      </c>
    </row>
    <row r="17" spans="1:47" ht="14.45" customHeight="1" x14ac:dyDescent="0.15">
      <c r="A17" s="68"/>
      <c r="B17" s="86" t="s">
        <v>233</v>
      </c>
      <c r="C17" s="11">
        <v>1694</v>
      </c>
      <c r="D17" s="11">
        <v>4</v>
      </c>
      <c r="E17" s="11">
        <v>568</v>
      </c>
      <c r="F17" s="12">
        <v>1.3</v>
      </c>
      <c r="G17" s="22" t="s">
        <v>79</v>
      </c>
      <c r="H17" s="3">
        <v>3982000</v>
      </c>
      <c r="I17" s="3">
        <v>12838</v>
      </c>
      <c r="J17" s="18">
        <v>50</v>
      </c>
      <c r="K17" s="3">
        <v>96754</v>
      </c>
      <c r="L17" s="4">
        <v>3148137</v>
      </c>
      <c r="M17" s="70"/>
      <c r="N17" s="70"/>
      <c r="O17" s="87">
        <f t="shared" si="11"/>
        <v>0.53543307086614178</v>
      </c>
      <c r="P17" s="88">
        <f t="shared" si="12"/>
        <v>1.0159221648336147</v>
      </c>
      <c r="Q17" s="89">
        <f t="shared" si="13"/>
        <v>2.3612750885478157E-3</v>
      </c>
      <c r="R17" s="90">
        <f t="shared" si="14"/>
        <v>2.3242677148741404E-3</v>
      </c>
      <c r="S17" s="91">
        <f t="shared" si="15"/>
        <v>2.2887323943661972E-3</v>
      </c>
      <c r="T17" s="92">
        <f t="shared" si="19"/>
        <v>1.155893317059036E-2</v>
      </c>
      <c r="U17" s="93">
        <f t="shared" si="20"/>
        <v>96006.273644120578</v>
      </c>
      <c r="V17" s="93">
        <f t="shared" si="21"/>
        <v>477453.64869463525</v>
      </c>
      <c r="W17" s="94">
        <f>SUM(V17:V$24)</f>
        <v>3096693.2814703067</v>
      </c>
      <c r="X17" s="95">
        <f t="shared" si="0"/>
        <v>476360.8850620595</v>
      </c>
      <c r="Y17" s="93">
        <f>SUM(X17:X$24)</f>
        <v>2961154.2647142722</v>
      </c>
      <c r="Z17" s="93">
        <f t="shared" si="1"/>
        <v>1092.7636325757496</v>
      </c>
      <c r="AA17" s="94">
        <f>SUM(Z17:Z$24)</f>
        <v>135539.01675603513</v>
      </c>
      <c r="AB17" s="87">
        <f t="shared" si="2"/>
        <v>32.255113795471722</v>
      </c>
      <c r="AC17" s="88">
        <f t="shared" si="3"/>
        <v>30.843341297577933</v>
      </c>
      <c r="AD17" s="96">
        <f t="shared" si="16"/>
        <v>95.623104891690119</v>
      </c>
      <c r="AE17" s="88">
        <f t="shared" si="4"/>
        <v>1.4117724978937929</v>
      </c>
      <c r="AF17" s="97">
        <f t="shared" si="17"/>
        <v>4.3768951083098981</v>
      </c>
      <c r="AH17" s="98">
        <f t="shared" si="25"/>
        <v>3.3016139819867236E-5</v>
      </c>
      <c r="AI17" s="99">
        <f t="shared" si="18"/>
        <v>4.02023608872038E-6</v>
      </c>
      <c r="AJ17" s="99">
        <f t="shared" si="22"/>
        <v>272495952.295847</v>
      </c>
      <c r="AK17" s="99">
        <f>SUM(AJ17:AJ$24)/U17/U17</f>
        <v>0.23589900122808749</v>
      </c>
      <c r="AL17" s="99">
        <f t="shared" si="23"/>
        <v>248127961.00966379</v>
      </c>
      <c r="AM17" s="99">
        <f>SUM(AL17:AL$24)/U17/U17</f>
        <v>0.20503458613703882</v>
      </c>
      <c r="AN17" s="99">
        <f t="shared" si="24"/>
        <v>1531886.3503907355</v>
      </c>
      <c r="AO17" s="100">
        <f>SUM(AN17:AN$24)/U17/U17</f>
        <v>1.1269199695658609E-2</v>
      </c>
      <c r="AP17" s="87">
        <f t="shared" si="5"/>
        <v>31.303152870266373</v>
      </c>
      <c r="AQ17" s="88">
        <f t="shared" si="6"/>
        <v>33.20707472067707</v>
      </c>
      <c r="AR17" s="88">
        <f t="shared" si="7"/>
        <v>29.955838696959745</v>
      </c>
      <c r="AS17" s="88">
        <f t="shared" si="8"/>
        <v>31.73084389819612</v>
      </c>
      <c r="AT17" s="88">
        <f t="shared" si="9"/>
        <v>1.2037057837109566</v>
      </c>
      <c r="AU17" s="101">
        <f t="shared" si="10"/>
        <v>1.6198392120766292</v>
      </c>
    </row>
    <row r="18" spans="1:47" ht="14.45" customHeight="1" x14ac:dyDescent="0.15">
      <c r="A18" s="68"/>
      <c r="B18" s="86" t="s">
        <v>251</v>
      </c>
      <c r="C18" s="11">
        <v>2262</v>
      </c>
      <c r="D18" s="11">
        <v>16</v>
      </c>
      <c r="E18" s="11">
        <v>756</v>
      </c>
      <c r="F18" s="12">
        <v>2.6</v>
      </c>
      <c r="G18" s="22" t="s">
        <v>81</v>
      </c>
      <c r="H18" s="3">
        <v>3749854</v>
      </c>
      <c r="I18" s="3">
        <v>19460</v>
      </c>
      <c r="J18" s="18">
        <v>55</v>
      </c>
      <c r="K18" s="3">
        <v>95230</v>
      </c>
      <c r="L18" s="4">
        <v>2667907</v>
      </c>
      <c r="M18" s="70"/>
      <c r="N18" s="70"/>
      <c r="O18" s="87">
        <f t="shared" si="11"/>
        <v>0.53868552412645587</v>
      </c>
      <c r="P18" s="88">
        <f t="shared" si="12"/>
        <v>1.0158990420753615</v>
      </c>
      <c r="Q18" s="89">
        <f t="shared" si="13"/>
        <v>7.073386383731211E-3</v>
      </c>
      <c r="R18" s="90">
        <f t="shared" si="14"/>
        <v>6.9626863406437711E-3</v>
      </c>
      <c r="S18" s="91">
        <f t="shared" si="15"/>
        <v>3.4391534391534392E-3</v>
      </c>
      <c r="T18" s="92">
        <f t="shared" si="19"/>
        <v>3.4263167292310499E-2</v>
      </c>
      <c r="U18" s="93">
        <f t="shared" si="20"/>
        <v>94896.543543110776</v>
      </c>
      <c r="V18" s="93">
        <f t="shared" si="21"/>
        <v>466982.99877443595</v>
      </c>
      <c r="W18" s="94">
        <f>SUM(V18:V$24)</f>
        <v>2619239.6327756718</v>
      </c>
      <c r="X18" s="95">
        <f t="shared" si="0"/>
        <v>465376.97258817463</v>
      </c>
      <c r="Y18" s="93">
        <f>SUM(X18:X$24)</f>
        <v>2484793.3796522124</v>
      </c>
      <c r="Z18" s="93">
        <f t="shared" si="1"/>
        <v>1606.0261862612876</v>
      </c>
      <c r="AA18" s="94">
        <f>SUM(Z18:Z$24)</f>
        <v>134446.25312345938</v>
      </c>
      <c r="AB18" s="87">
        <f t="shared" si="2"/>
        <v>27.601001416724639</v>
      </c>
      <c r="AC18" s="88">
        <f t="shared" si="3"/>
        <v>26.184234819083688</v>
      </c>
      <c r="AD18" s="96">
        <f t="shared" si="16"/>
        <v>94.866973932393378</v>
      </c>
      <c r="AE18" s="88">
        <f t="shared" si="4"/>
        <v>1.4167665976409507</v>
      </c>
      <c r="AF18" s="97">
        <f t="shared" si="17"/>
        <v>5.1330260676066288</v>
      </c>
      <c r="AH18" s="98">
        <f t="shared" si="25"/>
        <v>7.0858805393032382E-5</v>
      </c>
      <c r="AI18" s="99">
        <f t="shared" si="18"/>
        <v>4.5334995539357116E-6</v>
      </c>
      <c r="AJ18" s="99">
        <f t="shared" si="22"/>
        <v>424463035.1590538</v>
      </c>
      <c r="AK18" s="99">
        <f>SUM(AJ18:AJ$24)/U18/U18</f>
        <v>0.21118918889696719</v>
      </c>
      <c r="AL18" s="99">
        <f t="shared" si="23"/>
        <v>378835085.09416825</v>
      </c>
      <c r="AM18" s="99">
        <f>SUM(AL18:AL$24)/U18/U18</f>
        <v>0.18230463449733686</v>
      </c>
      <c r="AN18" s="99">
        <f t="shared" si="24"/>
        <v>2344060.9294381794</v>
      </c>
      <c r="AO18" s="100">
        <f>SUM(AN18:AN$24)/U18/U18</f>
        <v>1.1364198781557526E-2</v>
      </c>
      <c r="AP18" s="87">
        <f t="shared" si="5"/>
        <v>26.700277048193072</v>
      </c>
      <c r="AQ18" s="88">
        <f t="shared" si="6"/>
        <v>28.501725785256205</v>
      </c>
      <c r="AR18" s="88">
        <f t="shared" si="7"/>
        <v>25.347370741777841</v>
      </c>
      <c r="AS18" s="88">
        <f t="shared" si="8"/>
        <v>27.021098896389535</v>
      </c>
      <c r="AT18" s="88">
        <f t="shared" si="9"/>
        <v>1.2078247252476189</v>
      </c>
      <c r="AU18" s="101">
        <f t="shared" si="10"/>
        <v>1.6257084700342825</v>
      </c>
    </row>
    <row r="19" spans="1:47" ht="14.45" customHeight="1" x14ac:dyDescent="0.15">
      <c r="A19" s="68"/>
      <c r="B19" s="86" t="s">
        <v>185</v>
      </c>
      <c r="C19" s="11">
        <v>2633</v>
      </c>
      <c r="D19" s="11">
        <v>30</v>
      </c>
      <c r="E19" s="11">
        <v>884</v>
      </c>
      <c r="F19" s="12">
        <v>7.8</v>
      </c>
      <c r="G19" s="22" t="s">
        <v>83</v>
      </c>
      <c r="H19" s="3">
        <v>4181397</v>
      </c>
      <c r="I19" s="3">
        <v>36141</v>
      </c>
      <c r="J19" s="18">
        <v>60</v>
      </c>
      <c r="K19" s="3">
        <v>92826</v>
      </c>
      <c r="L19" s="4">
        <v>2197302</v>
      </c>
      <c r="M19" s="70"/>
      <c r="N19" s="70"/>
      <c r="O19" s="87">
        <f t="shared" si="11"/>
        <v>0.53726956986374563</v>
      </c>
      <c r="P19" s="88">
        <f t="shared" si="12"/>
        <v>1.051764992985494</v>
      </c>
      <c r="Q19" s="89">
        <f t="shared" si="13"/>
        <v>1.1393847322445879E-2</v>
      </c>
      <c r="R19" s="90">
        <f t="shared" si="14"/>
        <v>1.0833073356153263E-2</v>
      </c>
      <c r="S19" s="91">
        <f t="shared" si="15"/>
        <v>8.8235294117647058E-3</v>
      </c>
      <c r="T19" s="92">
        <f t="shared" si="19"/>
        <v>5.2840962819006486E-2</v>
      </c>
      <c r="U19" s="93">
        <f t="shared" si="20"/>
        <v>91645.087396231145</v>
      </c>
      <c r="V19" s="93">
        <f t="shared" si="21"/>
        <v>447021.31116819312</v>
      </c>
      <c r="W19" s="94">
        <f>SUM(V19:V$24)</f>
        <v>2152256.6340012355</v>
      </c>
      <c r="X19" s="95">
        <f t="shared" si="0"/>
        <v>443077.00548141496</v>
      </c>
      <c r="Y19" s="93">
        <f>SUM(X19:X$24)</f>
        <v>2019416.4070640376</v>
      </c>
      <c r="Z19" s="93">
        <f t="shared" si="1"/>
        <v>3944.3056867781747</v>
      </c>
      <c r="AA19" s="94">
        <f>SUM(Z19:Z$24)</f>
        <v>132840.22693719808</v>
      </c>
      <c r="AB19" s="87">
        <f t="shared" si="2"/>
        <v>23.484691816549525</v>
      </c>
      <c r="AC19" s="88">
        <f t="shared" si="3"/>
        <v>22.035184475661104</v>
      </c>
      <c r="AD19" s="96">
        <f t="shared" si="16"/>
        <v>93.827863051338994</v>
      </c>
      <c r="AE19" s="88">
        <f t="shared" si="4"/>
        <v>1.4495073408884225</v>
      </c>
      <c r="AF19" s="97">
        <f t="shared" si="17"/>
        <v>6.1721369486610129</v>
      </c>
      <c r="AH19" s="98">
        <f t="shared" si="25"/>
        <v>8.8154218014239742E-5</v>
      </c>
      <c r="AI19" s="99">
        <f t="shared" si="18"/>
        <v>9.8932972177425677E-6</v>
      </c>
      <c r="AJ19" s="99">
        <f t="shared" si="22"/>
        <v>357004076.1298309</v>
      </c>
      <c r="AK19" s="99">
        <f>SUM(AJ19:AJ$24)/U19/U19</f>
        <v>0.17590209188117198</v>
      </c>
      <c r="AL19" s="99">
        <f t="shared" si="23"/>
        <v>311710886.80638391</v>
      </c>
      <c r="AM19" s="99">
        <f>SUM(AL19:AL$24)/U19/U19</f>
        <v>0.15036426221469512</v>
      </c>
      <c r="AN19" s="99">
        <f t="shared" si="24"/>
        <v>3654740.1402765783</v>
      </c>
      <c r="AO19" s="100">
        <f>SUM(AN19:AN$24)/U19/U19</f>
        <v>1.1905785267835749E-2</v>
      </c>
      <c r="AP19" s="87">
        <f t="shared" si="5"/>
        <v>22.662654423135631</v>
      </c>
      <c r="AQ19" s="88">
        <f t="shared" si="6"/>
        <v>24.306729209963418</v>
      </c>
      <c r="AR19" s="88">
        <f t="shared" si="7"/>
        <v>21.275158588125706</v>
      </c>
      <c r="AS19" s="88">
        <f t="shared" si="8"/>
        <v>22.795210363196503</v>
      </c>
      <c r="AT19" s="88">
        <f t="shared" si="9"/>
        <v>1.235644616962728</v>
      </c>
      <c r="AU19" s="101">
        <f t="shared" si="10"/>
        <v>1.663370064814117</v>
      </c>
    </row>
    <row r="20" spans="1:47" ht="14.45" customHeight="1" x14ac:dyDescent="0.15">
      <c r="A20" s="68"/>
      <c r="B20" s="86" t="s">
        <v>234</v>
      </c>
      <c r="C20" s="11">
        <v>2485</v>
      </c>
      <c r="D20" s="11">
        <v>34</v>
      </c>
      <c r="E20" s="11">
        <v>826</v>
      </c>
      <c r="F20" s="12">
        <v>18</v>
      </c>
      <c r="G20" s="22" t="s">
        <v>85</v>
      </c>
      <c r="H20" s="3">
        <v>4699236</v>
      </c>
      <c r="I20" s="3">
        <v>61424</v>
      </c>
      <c r="J20" s="18">
        <v>65</v>
      </c>
      <c r="K20" s="3">
        <v>89083</v>
      </c>
      <c r="L20" s="4">
        <v>1741832</v>
      </c>
      <c r="M20" s="70"/>
      <c r="N20" s="70"/>
      <c r="O20" s="87">
        <f t="shared" si="11"/>
        <v>0.53169541732009062</v>
      </c>
      <c r="P20" s="88">
        <f t="shared" si="12"/>
        <v>0.98386438054770797</v>
      </c>
      <c r="Q20" s="89">
        <f t="shared" si="13"/>
        <v>1.3682092555331992E-2</v>
      </c>
      <c r="R20" s="90">
        <f t="shared" si="14"/>
        <v>1.3906482261015792E-2</v>
      </c>
      <c r="S20" s="91">
        <f t="shared" si="15"/>
        <v>2.1791767554479417E-2</v>
      </c>
      <c r="T20" s="92">
        <f t="shared" si="19"/>
        <v>6.7339673499228453E-2</v>
      </c>
      <c r="U20" s="93">
        <f t="shared" si="20"/>
        <v>86802.472740582292</v>
      </c>
      <c r="V20" s="93">
        <f t="shared" si="21"/>
        <v>420325.57648763189</v>
      </c>
      <c r="W20" s="94">
        <f>SUM(V20:V$24)</f>
        <v>1705235.3228330426</v>
      </c>
      <c r="X20" s="95">
        <f t="shared" si="0"/>
        <v>411165.93922761083</v>
      </c>
      <c r="Y20" s="93">
        <f>SUM(X20:X$24)</f>
        <v>1576339.4015826227</v>
      </c>
      <c r="Z20" s="93">
        <f t="shared" si="1"/>
        <v>9159.6372600210325</v>
      </c>
      <c r="AA20" s="94">
        <f>SUM(Z20:Z$24)</f>
        <v>128895.92125041992</v>
      </c>
      <c r="AB20" s="87">
        <f t="shared" si="2"/>
        <v>19.645008592431527</v>
      </c>
      <c r="AC20" s="88">
        <f t="shared" si="3"/>
        <v>18.160074843647227</v>
      </c>
      <c r="AD20" s="96">
        <f t="shared" si="16"/>
        <v>92.44116518556072</v>
      </c>
      <c r="AE20" s="88">
        <f t="shared" si="4"/>
        <v>1.4849337487843006</v>
      </c>
      <c r="AF20" s="97">
        <f t="shared" si="17"/>
        <v>7.5588348144392716</v>
      </c>
      <c r="AH20" s="98">
        <f t="shared" si="25"/>
        <v>1.2439032393477651E-4</v>
      </c>
      <c r="AI20" s="99">
        <f t="shared" si="18"/>
        <v>2.5807368548826825E-5</v>
      </c>
      <c r="AJ20" s="99">
        <f t="shared" si="22"/>
        <v>310894618.53412372</v>
      </c>
      <c r="AK20" s="99">
        <f>SUM(AJ20:AJ$24)/U20/U20</f>
        <v>0.1486948199050119</v>
      </c>
      <c r="AL20" s="99">
        <f t="shared" si="23"/>
        <v>265413043.27044287</v>
      </c>
      <c r="AM20" s="99">
        <f>SUM(AL20:AL$24)/U20/U20</f>
        <v>0.12623935553336119</v>
      </c>
      <c r="AN20" s="99">
        <f t="shared" si="24"/>
        <v>6753559.3548220368</v>
      </c>
      <c r="AO20" s="100">
        <f>SUM(AN20:AN$24)/U20/U20</f>
        <v>1.2786205753011813E-2</v>
      </c>
      <c r="AP20" s="87">
        <f t="shared" si="5"/>
        <v>18.88921363336717</v>
      </c>
      <c r="AQ20" s="88">
        <f t="shared" si="6"/>
        <v>20.400803551495883</v>
      </c>
      <c r="AR20" s="88">
        <f t="shared" si="7"/>
        <v>17.463683353020755</v>
      </c>
      <c r="AS20" s="88">
        <f t="shared" si="8"/>
        <v>18.856466334273698</v>
      </c>
      <c r="AT20" s="88">
        <f t="shared" si="9"/>
        <v>1.2633045809819325</v>
      </c>
      <c r="AU20" s="101">
        <f t="shared" si="10"/>
        <v>1.7065629165866687</v>
      </c>
    </row>
    <row r="21" spans="1:47" ht="14.45" customHeight="1" x14ac:dyDescent="0.15">
      <c r="A21" s="68"/>
      <c r="B21" s="86" t="s">
        <v>225</v>
      </c>
      <c r="C21" s="11">
        <v>1679</v>
      </c>
      <c r="D21" s="11">
        <v>35</v>
      </c>
      <c r="E21" s="11">
        <v>569</v>
      </c>
      <c r="F21" s="12">
        <v>18</v>
      </c>
      <c r="G21" s="22" t="s">
        <v>87</v>
      </c>
      <c r="H21" s="3">
        <v>3608735</v>
      </c>
      <c r="I21" s="3">
        <v>76916</v>
      </c>
      <c r="J21" s="18">
        <v>70</v>
      </c>
      <c r="K21" s="3">
        <v>83344</v>
      </c>
      <c r="L21" s="4">
        <v>1309855</v>
      </c>
      <c r="M21" s="70"/>
      <c r="N21" s="70"/>
      <c r="O21" s="87">
        <f t="shared" si="11"/>
        <v>0.5290487804878049</v>
      </c>
      <c r="P21" s="88">
        <f t="shared" si="12"/>
        <v>1.0329700518325673</v>
      </c>
      <c r="Q21" s="89">
        <f t="shared" si="13"/>
        <v>2.084574151280524E-2</v>
      </c>
      <c r="R21" s="90">
        <f t="shared" si="14"/>
        <v>2.0180392912479226E-2</v>
      </c>
      <c r="S21" s="91">
        <f t="shared" si="15"/>
        <v>3.163444639718805E-2</v>
      </c>
      <c r="T21" s="92">
        <f t="shared" si="19"/>
        <v>9.6324627578149982E-2</v>
      </c>
      <c r="U21" s="93">
        <f t="shared" si="20"/>
        <v>80957.222567305798</v>
      </c>
      <c r="V21" s="93">
        <f t="shared" si="21"/>
        <v>386423.31432183692</v>
      </c>
      <c r="W21" s="94">
        <f>SUM(V21:V$24)</f>
        <v>1284909.7463454108</v>
      </c>
      <c r="X21" s="95">
        <f t="shared" si="0"/>
        <v>374199.02669829904</v>
      </c>
      <c r="Y21" s="93">
        <f>SUM(X21:X$24)</f>
        <v>1165173.4623550121</v>
      </c>
      <c r="Z21" s="93">
        <f t="shared" si="1"/>
        <v>12224.287623537899</v>
      </c>
      <c r="AA21" s="94">
        <f>SUM(Z21:Z$24)</f>
        <v>119736.28399039888</v>
      </c>
      <c r="AB21" s="87">
        <f t="shared" si="2"/>
        <v>15.871465270157572</v>
      </c>
      <c r="AC21" s="88">
        <f t="shared" si="3"/>
        <v>14.392458454047336</v>
      </c>
      <c r="AD21" s="96">
        <f t="shared" si="16"/>
        <v>90.681346738091364</v>
      </c>
      <c r="AE21" s="88">
        <f t="shared" si="4"/>
        <v>1.4790068161102383</v>
      </c>
      <c r="AF21" s="97">
        <f t="shared" si="17"/>
        <v>9.3186532619086577</v>
      </c>
      <c r="AH21" s="98">
        <f t="shared" si="25"/>
        <v>2.3956263400730791E-4</v>
      </c>
      <c r="AI21" s="99">
        <f t="shared" si="18"/>
        <v>5.3837799997067634E-5</v>
      </c>
      <c r="AJ21" s="99">
        <f t="shared" si="22"/>
        <v>336338792.71756625</v>
      </c>
      <c r="AK21" s="99">
        <f>SUM(AJ21:AJ$24)/U21/U21</f>
        <v>0.12350668199741562</v>
      </c>
      <c r="AL21" s="99">
        <f t="shared" si="23"/>
        <v>277155899.25861031</v>
      </c>
      <c r="AM21" s="99">
        <f>SUM(AL21:AL$24)/U21/U21</f>
        <v>0.10463094729027943</v>
      </c>
      <c r="AN21" s="99">
        <f t="shared" si="24"/>
        <v>11782538.884227995</v>
      </c>
      <c r="AO21" s="100">
        <f>SUM(AN21:AN$24)/U21/U21</f>
        <v>1.3668796104575347E-2</v>
      </c>
      <c r="AP21" s="87">
        <f t="shared" si="5"/>
        <v>15.182652327798564</v>
      </c>
      <c r="AQ21" s="88">
        <f t="shared" si="6"/>
        <v>16.560278212516579</v>
      </c>
      <c r="AR21" s="88">
        <f t="shared" si="7"/>
        <v>13.7584629910428</v>
      </c>
      <c r="AS21" s="88">
        <f t="shared" si="8"/>
        <v>15.026453917051873</v>
      </c>
      <c r="AT21" s="88">
        <f t="shared" si="9"/>
        <v>1.2498561078081765</v>
      </c>
      <c r="AU21" s="101">
        <f t="shared" si="10"/>
        <v>1.7081575244123002</v>
      </c>
    </row>
    <row r="22" spans="1:47" ht="14.45" customHeight="1" x14ac:dyDescent="0.15">
      <c r="A22" s="68"/>
      <c r="B22" s="86" t="s">
        <v>187</v>
      </c>
      <c r="C22" s="11">
        <v>1444</v>
      </c>
      <c r="D22" s="11">
        <v>53</v>
      </c>
      <c r="E22" s="11">
        <v>461</v>
      </c>
      <c r="F22" s="12">
        <v>29</v>
      </c>
      <c r="G22" s="22" t="s">
        <v>89</v>
      </c>
      <c r="H22" s="3">
        <v>2806665</v>
      </c>
      <c r="I22" s="3">
        <v>96964</v>
      </c>
      <c r="J22" s="18">
        <v>75</v>
      </c>
      <c r="K22" s="3">
        <v>75144</v>
      </c>
      <c r="L22" s="4">
        <v>912444</v>
      </c>
      <c r="M22" s="70"/>
      <c r="N22" s="70"/>
      <c r="O22" s="87">
        <f t="shared" si="11"/>
        <v>0.53289495869162029</v>
      </c>
      <c r="P22" s="88">
        <f t="shared" si="12"/>
        <v>1.0135874751634408</v>
      </c>
      <c r="Q22" s="89">
        <f t="shared" si="13"/>
        <v>3.6703601108033244E-2</v>
      </c>
      <c r="R22" s="90">
        <f t="shared" si="14"/>
        <v>3.6211577202169741E-2</v>
      </c>
      <c r="S22" s="91">
        <f t="shared" si="15"/>
        <v>6.2906724511930592E-2</v>
      </c>
      <c r="T22" s="92">
        <f t="shared" si="19"/>
        <v>0.16693931846247706</v>
      </c>
      <c r="U22" s="93">
        <f t="shared" si="20"/>
        <v>73159.048253748668</v>
      </c>
      <c r="V22" s="93">
        <f t="shared" si="21"/>
        <v>337271.18779329187</v>
      </c>
      <c r="W22" s="94">
        <f>SUM(V22:V$24)</f>
        <v>898486.4320235739</v>
      </c>
      <c r="X22" s="95">
        <f t="shared" si="0"/>
        <v>316054.56209696765</v>
      </c>
      <c r="Y22" s="93">
        <f>SUM(X22:X$24)</f>
        <v>790974.43565671297</v>
      </c>
      <c r="Z22" s="93">
        <f t="shared" si="1"/>
        <v>21216.625696324219</v>
      </c>
      <c r="AA22" s="94">
        <f>SUM(Z22:Z$24)</f>
        <v>107511.99636686099</v>
      </c>
      <c r="AB22" s="87">
        <f t="shared" si="2"/>
        <v>12.281275569731534</v>
      </c>
      <c r="AC22" s="88">
        <f t="shared" si="3"/>
        <v>10.811710301550887</v>
      </c>
      <c r="AD22" s="96">
        <f t="shared" si="16"/>
        <v>88.0340990653891</v>
      </c>
      <c r="AE22" s="88">
        <f t="shared" si="4"/>
        <v>1.4695652681806461</v>
      </c>
      <c r="AF22" s="97">
        <f t="shared" si="17"/>
        <v>11.965900934610902</v>
      </c>
      <c r="AH22" s="98">
        <f t="shared" si="25"/>
        <v>4.3804430653458424E-4</v>
      </c>
      <c r="AI22" s="99">
        <f t="shared" si="18"/>
        <v>1.2787303367269124E-4</v>
      </c>
      <c r="AJ22" s="99">
        <f t="shared" si="22"/>
        <v>312436740.05385208</v>
      </c>
      <c r="AK22" s="99">
        <f>SUM(AJ22:AJ$24)/U22/U22</f>
        <v>8.8398935567004761E-2</v>
      </c>
      <c r="AL22" s="99">
        <f t="shared" si="23"/>
        <v>248111772.14560911</v>
      </c>
      <c r="AM22" s="99">
        <f>SUM(AL22:AL$24)/U22/U22</f>
        <v>7.6342310256233725E-2</v>
      </c>
      <c r="AN22" s="99">
        <f t="shared" si="24"/>
        <v>20272313.984297588</v>
      </c>
      <c r="AO22" s="100">
        <f>SUM(AN22:AN$24)/U22/U22</f>
        <v>1.453665029876053E-2</v>
      </c>
      <c r="AP22" s="87">
        <f t="shared" si="5"/>
        <v>11.698529183321282</v>
      </c>
      <c r="AQ22" s="88">
        <f t="shared" si="6"/>
        <v>12.864021956141785</v>
      </c>
      <c r="AR22" s="88">
        <f t="shared" si="7"/>
        <v>10.270160101587534</v>
      </c>
      <c r="AS22" s="88">
        <f t="shared" si="8"/>
        <v>11.35326050151424</v>
      </c>
      <c r="AT22" s="88">
        <f t="shared" si="9"/>
        <v>1.2332519257987178</v>
      </c>
      <c r="AU22" s="101">
        <f t="shared" si="10"/>
        <v>1.7058786105625745</v>
      </c>
    </row>
    <row r="23" spans="1:47" ht="14.45" customHeight="1" x14ac:dyDescent="0.15">
      <c r="A23" s="68"/>
      <c r="B23" s="86" t="s">
        <v>236</v>
      </c>
      <c r="C23" s="11">
        <v>1406</v>
      </c>
      <c r="D23" s="11">
        <v>78</v>
      </c>
      <c r="E23" s="11">
        <v>482</v>
      </c>
      <c r="F23" s="12">
        <v>43</v>
      </c>
      <c r="G23" s="22" t="s">
        <v>90</v>
      </c>
      <c r="H23" s="3">
        <v>2009820</v>
      </c>
      <c r="I23" s="3">
        <v>126762</v>
      </c>
      <c r="J23" s="18">
        <v>80</v>
      </c>
      <c r="K23" s="3">
        <v>63282</v>
      </c>
      <c r="L23" s="4">
        <v>564428</v>
      </c>
      <c r="M23" s="70"/>
      <c r="N23" s="70"/>
      <c r="O23" s="87">
        <f>IF(K23&lt;0.5,0.5,((L23-L24)-5*K24)/5/(K23-K24))</f>
        <v>0.5270425643110157</v>
      </c>
      <c r="P23" s="88">
        <f t="shared" si="12"/>
        <v>1.0096904869525449</v>
      </c>
      <c r="Q23" s="89">
        <f t="shared" si="13"/>
        <v>5.5476529160739689E-2</v>
      </c>
      <c r="R23" s="90">
        <f t="shared" si="14"/>
        <v>5.4944094133420378E-2</v>
      </c>
      <c r="S23" s="91">
        <f t="shared" si="15"/>
        <v>8.9211618257261413E-2</v>
      </c>
      <c r="T23" s="92">
        <f>5*R23/(1+5*(1-O23)*R23)</f>
        <v>0.24313028755413588</v>
      </c>
      <c r="U23" s="93">
        <f t="shared" si="20"/>
        <v>60945.9265989044</v>
      </c>
      <c r="V23" s="93">
        <f>5*U23*((1-T23)+O23*T23)</f>
        <v>269688.68798278697</v>
      </c>
      <c r="W23" s="94">
        <f>SUM(V23:V$24)</f>
        <v>561215.24423028203</v>
      </c>
      <c r="X23" s="95">
        <f t="shared" si="0"/>
        <v>245629.3237021649</v>
      </c>
      <c r="Y23" s="93">
        <f>SUM(X23:X$24)</f>
        <v>474919.87355974532</v>
      </c>
      <c r="Z23" s="93">
        <f t="shared" si="1"/>
        <v>24059.364280622074</v>
      </c>
      <c r="AA23" s="94">
        <f>SUM(Z23:Z$24)</f>
        <v>86295.370670536766</v>
      </c>
      <c r="AB23" s="87">
        <f t="shared" si="2"/>
        <v>9.2084126954658654</v>
      </c>
      <c r="AC23" s="88">
        <f t="shared" si="3"/>
        <v>7.7924793347597205</v>
      </c>
      <c r="AD23" s="96">
        <f t="shared" si="16"/>
        <v>84.623480641746895</v>
      </c>
      <c r="AE23" s="88">
        <f t="shared" si="4"/>
        <v>1.4159333607061455</v>
      </c>
      <c r="AF23" s="97">
        <f t="shared" si="17"/>
        <v>15.376519358253107</v>
      </c>
      <c r="AH23" s="98">
        <f>IF(D23=0,0,T23*T23*(1-T23)/D23)</f>
        <v>5.735940679478126E-4</v>
      </c>
      <c r="AI23" s="99">
        <f t="shared" si="18"/>
        <v>1.6857449258336529E-4</v>
      </c>
      <c r="AJ23" s="99">
        <f t="shared" si="22"/>
        <v>160696139.41780192</v>
      </c>
      <c r="AK23" s="99">
        <f>SUM(AJ23:AJ$24)/U23/U23</f>
        <v>4.3262944535140915E-2</v>
      </c>
      <c r="AL23" s="99">
        <f t="shared" si="23"/>
        <v>120406449.04925826</v>
      </c>
      <c r="AM23" s="99">
        <f>SUM(AL23:AL$24)/U23/U23</f>
        <v>4.3207737645370364E-2</v>
      </c>
      <c r="AN23" s="99">
        <f t="shared" si="24"/>
        <v>17446789.825722121</v>
      </c>
      <c r="AO23" s="100">
        <f>SUM(AN23:AN$24)/U23/U23</f>
        <v>1.5488726831029661E-2</v>
      </c>
      <c r="AP23" s="87">
        <f t="shared" si="5"/>
        <v>8.8007376683594742</v>
      </c>
      <c r="AQ23" s="88">
        <f t="shared" si="6"/>
        <v>9.6160877225722565</v>
      </c>
      <c r="AR23" s="88">
        <f t="shared" si="7"/>
        <v>7.3850645032446485</v>
      </c>
      <c r="AS23" s="88">
        <f t="shared" si="8"/>
        <v>8.1998941662747935</v>
      </c>
      <c r="AT23" s="88">
        <f t="shared" si="9"/>
        <v>1.172004082032831</v>
      </c>
      <c r="AU23" s="101">
        <f t="shared" si="10"/>
        <v>1.65986263937946</v>
      </c>
    </row>
    <row r="24" spans="1:47" ht="14.45" customHeight="1" x14ac:dyDescent="0.15">
      <c r="A24" s="44"/>
      <c r="B24" s="102" t="s">
        <v>237</v>
      </c>
      <c r="C24" s="13">
        <v>1037</v>
      </c>
      <c r="D24" s="13">
        <v>146</v>
      </c>
      <c r="E24" s="13">
        <v>356</v>
      </c>
      <c r="F24" s="14">
        <v>76</v>
      </c>
      <c r="G24" s="23" t="s">
        <v>91</v>
      </c>
      <c r="H24" s="5">
        <v>1472880</v>
      </c>
      <c r="I24" s="5">
        <v>209063</v>
      </c>
      <c r="J24" s="19">
        <v>85</v>
      </c>
      <c r="K24" s="5">
        <v>46061</v>
      </c>
      <c r="L24" s="6">
        <v>288742</v>
      </c>
      <c r="M24" s="70"/>
      <c r="N24" s="70"/>
      <c r="O24" s="103">
        <v>1</v>
      </c>
      <c r="P24" s="104">
        <f>IF(H24&lt;0.5,1,(I24/H24)/(K24/L24))</f>
        <v>0.88978772677593732</v>
      </c>
      <c r="Q24" s="105">
        <f t="shared" si="13"/>
        <v>0.1407907425265188</v>
      </c>
      <c r="R24" s="106">
        <f t="shared" si="14"/>
        <v>0.15822958475350171</v>
      </c>
      <c r="S24" s="107">
        <f t="shared" si="15"/>
        <v>0.21348314606741572</v>
      </c>
      <c r="T24" s="103">
        <v>1</v>
      </c>
      <c r="U24" s="108">
        <f>U23*(1-T23)</f>
        <v>46128.125939659512</v>
      </c>
      <c r="V24" s="108">
        <f>U24/R24</f>
        <v>291526.55624749511</v>
      </c>
      <c r="W24" s="109">
        <f>SUM(V24:V$24)</f>
        <v>291526.55624749511</v>
      </c>
      <c r="X24" s="103">
        <f t="shared" si="0"/>
        <v>229290.54985758042</v>
      </c>
      <c r="Y24" s="108">
        <f>SUM(X24:X$24)</f>
        <v>229290.54985758042</v>
      </c>
      <c r="Z24" s="108">
        <f t="shared" si="1"/>
        <v>62236.006389914684</v>
      </c>
      <c r="AA24" s="109">
        <f>SUM(Z24:Z$24)</f>
        <v>62236.006389914684</v>
      </c>
      <c r="AB24" s="110">
        <f t="shared" si="2"/>
        <v>6.3199306347030619</v>
      </c>
      <c r="AC24" s="104">
        <f t="shared" si="3"/>
        <v>4.9707319598788127</v>
      </c>
      <c r="AD24" s="111">
        <f t="shared" si="16"/>
        <v>78.651685393258433</v>
      </c>
      <c r="AE24" s="104">
        <f t="shared" si="4"/>
        <v>1.349198674824249</v>
      </c>
      <c r="AF24" s="112">
        <f t="shared" si="17"/>
        <v>21.348314606741571</v>
      </c>
      <c r="AH24" s="113">
        <f>0</f>
        <v>0</v>
      </c>
      <c r="AI24" s="114">
        <f t="shared" si="18"/>
        <v>4.7165194497914096E-4</v>
      </c>
      <c r="AJ24" s="114">
        <v>0</v>
      </c>
      <c r="AK24" s="114">
        <f>(1-R24)/R24/R24/D24</f>
        <v>0.23028488077229578</v>
      </c>
      <c r="AL24" s="114">
        <f>V24*V24*AI24</f>
        <v>40084629.56765008</v>
      </c>
      <c r="AM24" s="114">
        <f>(1-S24)*(1-S24)*(1-R24)/R24/R24/D24+AI24/R24/R24</f>
        <v>0.16129474200699329</v>
      </c>
      <c r="AN24" s="114">
        <f>V24*V24*AI24</f>
        <v>40084629.56765008</v>
      </c>
      <c r="AO24" s="115">
        <f>S24*S24*(1-R24)/R24/R24/D24+AI24/R24/R24</f>
        <v>2.9333742912756394E-2</v>
      </c>
      <c r="AP24" s="110">
        <f t="shared" si="5"/>
        <v>5.3793656991590817</v>
      </c>
      <c r="AQ24" s="104">
        <f t="shared" si="6"/>
        <v>7.2604955702470422</v>
      </c>
      <c r="AR24" s="104">
        <f t="shared" si="7"/>
        <v>4.18356623343103</v>
      </c>
      <c r="AS24" s="104">
        <f t="shared" si="8"/>
        <v>5.7578976863265954</v>
      </c>
      <c r="AT24" s="104">
        <f t="shared" si="9"/>
        <v>1.0135075865099403</v>
      </c>
      <c r="AU24" s="116">
        <f t="shared" si="10"/>
        <v>1.6848897631385578</v>
      </c>
    </row>
    <row r="25" spans="1:47" ht="14.45" customHeight="1" x14ac:dyDescent="0.15">
      <c r="A25" s="68" t="s">
        <v>6</v>
      </c>
      <c r="B25" s="69" t="s">
        <v>59</v>
      </c>
      <c r="C25" s="9">
        <v>958</v>
      </c>
      <c r="D25" s="9">
        <v>1</v>
      </c>
      <c r="E25" s="9">
        <v>315</v>
      </c>
      <c r="F25" s="10">
        <v>0</v>
      </c>
      <c r="G25" s="21" t="s">
        <v>59</v>
      </c>
      <c r="H25" s="1">
        <v>2414909</v>
      </c>
      <c r="I25" s="1">
        <v>1219</v>
      </c>
      <c r="J25" s="17">
        <v>0</v>
      </c>
      <c r="K25" s="1">
        <v>100000</v>
      </c>
      <c r="L25" s="2">
        <v>8713724</v>
      </c>
      <c r="M25" s="70"/>
      <c r="N25" s="70"/>
      <c r="O25" s="117">
        <f t="shared" ref="O25:O40" si="26">IF(K25&lt;0.5,0.5,((L25-L26)-5*K26)/5/(K25-K26))</f>
        <v>0.16090225563909774</v>
      </c>
      <c r="P25" s="118">
        <f t="shared" ref="P25:P40" si="27">IF(H25&lt;0.5,1,(I25/H25)/((K25-K26)/(L25-L26)))</f>
        <v>0.94671852343370566</v>
      </c>
      <c r="Q25" s="73">
        <f t="shared" si="13"/>
        <v>1.0438413361169101E-3</v>
      </c>
      <c r="R25" s="119">
        <f t="shared" si="14"/>
        <v>1.1025889007969807E-3</v>
      </c>
      <c r="S25" s="120">
        <f t="shared" si="15"/>
        <v>0</v>
      </c>
      <c r="T25" s="121">
        <f>5*R25/(1+5*(1-O25)*R25)</f>
        <v>5.4875596058559985E-3</v>
      </c>
      <c r="U25" s="122">
        <v>100000</v>
      </c>
      <c r="V25" s="122">
        <f>5*U25*((1-T25)+O25*T25)</f>
        <v>497697.7005563401</v>
      </c>
      <c r="W25" s="123">
        <f>SUM(V25:V$42)</f>
        <v>8736294.3009749092</v>
      </c>
      <c r="X25" s="124">
        <f t="shared" si="0"/>
        <v>497697.7005563401</v>
      </c>
      <c r="Y25" s="122">
        <f>SUM(X25:X$42)</f>
        <v>8471472.2911837567</v>
      </c>
      <c r="Z25" s="122">
        <f t="shared" si="1"/>
        <v>0</v>
      </c>
      <c r="AA25" s="123">
        <f>SUM(Z25:Z$42)</f>
        <v>264822.00979115081</v>
      </c>
      <c r="AB25" s="117">
        <f t="shared" si="2"/>
        <v>87.362943009749088</v>
      </c>
      <c r="AC25" s="118">
        <f t="shared" si="3"/>
        <v>84.714722911837569</v>
      </c>
      <c r="AD25" s="80">
        <f t="shared" si="16"/>
        <v>96.968714644130074</v>
      </c>
      <c r="AE25" s="118">
        <f t="shared" si="4"/>
        <v>2.648220097911508</v>
      </c>
      <c r="AF25" s="81">
        <f t="shared" si="17"/>
        <v>3.0312853558699198</v>
      </c>
      <c r="AH25" s="82">
        <f>IF(D25=0,0,T25*T25*(1-T25)/D25)</f>
        <v>2.9948061841920123E-5</v>
      </c>
      <c r="AI25" s="83">
        <f t="shared" si="18"/>
        <v>0</v>
      </c>
      <c r="AJ25" s="83">
        <f>U25*U25*((1-O25)*5+AB26)^2*AH25</f>
        <v>2268647597.6182723</v>
      </c>
      <c r="AK25" s="83">
        <f>SUM(AJ25:AJ$42)/U25/U25</f>
        <v>0.51075687778332479</v>
      </c>
      <c r="AL25" s="83">
        <f>U25*U25*((1-O25)*5*(1-S25)+AC26)^2*AH25+V25*V25*AI25</f>
        <v>2131954412.5087872</v>
      </c>
      <c r="AM25" s="83">
        <f>SUM(AL25:AL$42)/U25/U25</f>
        <v>0.45505256809995553</v>
      </c>
      <c r="AN25" s="83">
        <f>U25*U25*((1-O25)*5*S25+AE26)^2*AH25+V25*V25*AI25</f>
        <v>2123520.3900753264</v>
      </c>
      <c r="AO25" s="84">
        <f>SUM(AN25:AN$42)/U25/U25</f>
        <v>1.8353475896174021E-2</v>
      </c>
      <c r="AP25" s="117">
        <f t="shared" si="5"/>
        <v>85.962184778756878</v>
      </c>
      <c r="AQ25" s="118">
        <f t="shared" si="6"/>
        <v>88.763701240741298</v>
      </c>
      <c r="AR25" s="118">
        <f t="shared" si="7"/>
        <v>83.392554259353034</v>
      </c>
      <c r="AS25" s="118">
        <f t="shared" si="8"/>
        <v>86.036891564322104</v>
      </c>
      <c r="AT25" s="118">
        <f t="shared" si="9"/>
        <v>2.3826890959498876</v>
      </c>
      <c r="AU25" s="125">
        <f t="shared" si="10"/>
        <v>2.9137510998731284</v>
      </c>
    </row>
    <row r="26" spans="1:47" ht="14.45" customHeight="1" x14ac:dyDescent="0.15">
      <c r="A26" s="126"/>
      <c r="B26" s="86" t="s">
        <v>61</v>
      </c>
      <c r="C26" s="11">
        <v>1261</v>
      </c>
      <c r="D26" s="11">
        <v>0</v>
      </c>
      <c r="E26" s="11">
        <v>417</v>
      </c>
      <c r="F26" s="12">
        <v>0</v>
      </c>
      <c r="G26" s="22" t="s">
        <v>61</v>
      </c>
      <c r="H26" s="3">
        <v>2569226</v>
      </c>
      <c r="I26" s="3">
        <v>199</v>
      </c>
      <c r="J26" s="18">
        <v>5</v>
      </c>
      <c r="K26" s="3">
        <v>99734</v>
      </c>
      <c r="L26" s="4">
        <v>8214840</v>
      </c>
      <c r="M26" s="70"/>
      <c r="N26" s="70"/>
      <c r="O26" s="87">
        <f t="shared" si="26"/>
        <v>0.45806451612903226</v>
      </c>
      <c r="P26" s="88">
        <f t="shared" si="27"/>
        <v>1.2457450032083215</v>
      </c>
      <c r="Q26" s="89">
        <f t="shared" si="13"/>
        <v>0</v>
      </c>
      <c r="R26" s="90">
        <f t="shared" si="14"/>
        <v>0</v>
      </c>
      <c r="S26" s="91">
        <f t="shared" si="15"/>
        <v>0</v>
      </c>
      <c r="T26" s="92">
        <f>5*R26/(1+5*(1-O26)*R26)</f>
        <v>0</v>
      </c>
      <c r="U26" s="93">
        <f>U25*(1-T25)</f>
        <v>99451.244039414392</v>
      </c>
      <c r="V26" s="93">
        <f>5*U26*((1-T26)+O26*T26)</f>
        <v>497256.22019707196</v>
      </c>
      <c r="W26" s="94">
        <f>SUM(V26:V$42)</f>
        <v>8238596.6004185695</v>
      </c>
      <c r="X26" s="95">
        <f t="shared" si="0"/>
        <v>497256.22019707196</v>
      </c>
      <c r="Y26" s="93">
        <f>SUM(X26:X$42)</f>
        <v>7973774.590627416</v>
      </c>
      <c r="Z26" s="93">
        <f t="shared" si="1"/>
        <v>0</v>
      </c>
      <c r="AA26" s="94">
        <f>SUM(Z26:Z$42)</f>
        <v>264822.00979115081</v>
      </c>
      <c r="AB26" s="87">
        <f t="shared" si="2"/>
        <v>82.84055850677403</v>
      </c>
      <c r="AC26" s="88">
        <f t="shared" si="3"/>
        <v>80.177725956522565</v>
      </c>
      <c r="AD26" s="96">
        <f t="shared" si="16"/>
        <v>96.785593194626131</v>
      </c>
      <c r="AE26" s="88">
        <f t="shared" si="4"/>
        <v>2.6628325502514265</v>
      </c>
      <c r="AF26" s="97">
        <f t="shared" si="17"/>
        <v>3.2144068053738213</v>
      </c>
      <c r="AH26" s="98">
        <f>IF(D26=0,0,T26*T26*(1-T26)/D26)</f>
        <v>0</v>
      </c>
      <c r="AI26" s="99">
        <f t="shared" si="18"/>
        <v>0</v>
      </c>
      <c r="AJ26" s="99">
        <f>U26*U26*((1-O26)*5+AB27)^2*AH26</f>
        <v>0</v>
      </c>
      <c r="AK26" s="99">
        <f>SUM(AJ26:AJ$42)/U26/U26</f>
        <v>0.28703370360128105</v>
      </c>
      <c r="AL26" s="99">
        <f>U26*U26*((1-O26)*5*(1-S26)+AC27)^2*AH26+V26*V26*AI26</f>
        <v>0</v>
      </c>
      <c r="AM26" s="99">
        <f>SUM(AL26:AL$42)/U26/U26</f>
        <v>0.24453354797472227</v>
      </c>
      <c r="AN26" s="99">
        <f>U26*U26*((1-O26)*5*S26+AE27)^2*AH26+V26*V26*AI26</f>
        <v>0</v>
      </c>
      <c r="AO26" s="100">
        <f>SUM(AN26:AN$42)/U26/U26</f>
        <v>1.8341875795994268E-2</v>
      </c>
      <c r="AP26" s="87">
        <f t="shared" si="5"/>
        <v>81.790478188058032</v>
      </c>
      <c r="AQ26" s="88">
        <f t="shared" si="6"/>
        <v>83.890638825490029</v>
      </c>
      <c r="AR26" s="88">
        <f t="shared" si="7"/>
        <v>79.208499420618963</v>
      </c>
      <c r="AS26" s="88">
        <f t="shared" si="8"/>
        <v>81.146952492426166</v>
      </c>
      <c r="AT26" s="88">
        <f t="shared" si="9"/>
        <v>2.3973854744380141</v>
      </c>
      <c r="AU26" s="101">
        <f t="shared" si="10"/>
        <v>2.9282796260648389</v>
      </c>
    </row>
    <row r="27" spans="1:47" ht="14.45" customHeight="1" x14ac:dyDescent="0.15">
      <c r="A27" s="126"/>
      <c r="B27" s="86" t="s">
        <v>63</v>
      </c>
      <c r="C27" s="11">
        <v>1204</v>
      </c>
      <c r="D27" s="11">
        <v>0</v>
      </c>
      <c r="E27" s="11">
        <v>399</v>
      </c>
      <c r="F27" s="12">
        <v>0</v>
      </c>
      <c r="G27" s="22" t="s">
        <v>63</v>
      </c>
      <c r="H27" s="3">
        <v>2718493</v>
      </c>
      <c r="I27" s="3">
        <v>203</v>
      </c>
      <c r="J27" s="18">
        <v>10</v>
      </c>
      <c r="K27" s="3">
        <v>99703</v>
      </c>
      <c r="L27" s="4">
        <v>7716254</v>
      </c>
      <c r="M27" s="70"/>
      <c r="N27" s="70"/>
      <c r="O27" s="87">
        <f t="shared" si="26"/>
        <v>0.52</v>
      </c>
      <c r="P27" s="88">
        <f t="shared" si="27"/>
        <v>1.0634199904138066</v>
      </c>
      <c r="Q27" s="89">
        <f t="shared" si="13"/>
        <v>0</v>
      </c>
      <c r="R27" s="90">
        <f t="shared" si="14"/>
        <v>0</v>
      </c>
      <c r="S27" s="91">
        <f t="shared" si="15"/>
        <v>0</v>
      </c>
      <c r="T27" s="92">
        <f t="shared" ref="T27:T40" si="28">5*R27/(1+5*(1-O27)*R27)</f>
        <v>0</v>
      </c>
      <c r="U27" s="93">
        <f t="shared" ref="U27:U41" si="29">U26*(1-T26)</f>
        <v>99451.244039414392</v>
      </c>
      <c r="V27" s="93">
        <f t="shared" ref="V27:V40" si="30">5*U27*((1-T27)+O27*T27)</f>
        <v>497256.22019707196</v>
      </c>
      <c r="W27" s="94">
        <f>SUM(V27:V$42)</f>
        <v>7741340.3802214973</v>
      </c>
      <c r="X27" s="95">
        <f t="shared" si="0"/>
        <v>497256.22019707196</v>
      </c>
      <c r="Y27" s="93">
        <f>SUM(X27:X$42)</f>
        <v>7476518.3704303447</v>
      </c>
      <c r="Z27" s="93">
        <f t="shared" si="1"/>
        <v>0</v>
      </c>
      <c r="AA27" s="94">
        <f>SUM(Z27:Z$42)</f>
        <v>264822.00979115081</v>
      </c>
      <c r="AB27" s="87">
        <f t="shared" si="2"/>
        <v>77.840558506774016</v>
      </c>
      <c r="AC27" s="88">
        <f t="shared" si="3"/>
        <v>75.177725956522579</v>
      </c>
      <c r="AD27" s="96">
        <f t="shared" si="16"/>
        <v>96.579119418805675</v>
      </c>
      <c r="AE27" s="88">
        <f t="shared" si="4"/>
        <v>2.6628325502514265</v>
      </c>
      <c r="AF27" s="97">
        <f t="shared" si="17"/>
        <v>3.4208805811943086</v>
      </c>
      <c r="AH27" s="98">
        <f t="shared" ref="AH27:AH40" si="31">IF(D27=0,0,T27*T27*(1-T27)/D27)</f>
        <v>0</v>
      </c>
      <c r="AI27" s="99">
        <f t="shared" si="18"/>
        <v>0</v>
      </c>
      <c r="AJ27" s="99">
        <f t="shared" ref="AJ27:AJ40" si="32">U27*U27*((1-O27)*5+AB28)^2*AH27</f>
        <v>0</v>
      </c>
      <c r="AK27" s="99">
        <f>SUM(AJ27:AJ$42)/U27/U27</f>
        <v>0.28703370360128105</v>
      </c>
      <c r="AL27" s="99">
        <f t="shared" ref="AL27:AL40" si="33">U27*U27*((1-O27)*5*(1-S27)+AC28)^2*AH27+V27*V27*AI27</f>
        <v>0</v>
      </c>
      <c r="AM27" s="99">
        <f>SUM(AL27:AL$42)/U27/U27</f>
        <v>0.24453354797472227</v>
      </c>
      <c r="AN27" s="99">
        <f t="shared" ref="AN27:AN40" si="34">U27*U27*((1-O27)*5*S27+AE28)^2*AH27+V27*V27*AI27</f>
        <v>0</v>
      </c>
      <c r="AO27" s="100">
        <f>SUM(AN27:AN$42)/U27/U27</f>
        <v>1.8341875795994268E-2</v>
      </c>
      <c r="AP27" s="87">
        <f t="shared" si="5"/>
        <v>76.790478188058017</v>
      </c>
      <c r="AQ27" s="88">
        <f t="shared" si="6"/>
        <v>78.890638825490015</v>
      </c>
      <c r="AR27" s="88">
        <f t="shared" si="7"/>
        <v>74.208499420618978</v>
      </c>
      <c r="AS27" s="88">
        <f t="shared" si="8"/>
        <v>76.14695249242618</v>
      </c>
      <c r="AT27" s="88">
        <f t="shared" si="9"/>
        <v>2.3973854744380141</v>
      </c>
      <c r="AU27" s="101">
        <f t="shared" si="10"/>
        <v>2.9282796260648389</v>
      </c>
    </row>
    <row r="28" spans="1:47" ht="14.45" customHeight="1" x14ac:dyDescent="0.15">
      <c r="A28" s="126"/>
      <c r="B28" s="86" t="s">
        <v>65</v>
      </c>
      <c r="C28" s="11">
        <v>1360</v>
      </c>
      <c r="D28" s="11">
        <v>0</v>
      </c>
      <c r="E28" s="11">
        <v>439</v>
      </c>
      <c r="F28" s="12">
        <v>0</v>
      </c>
      <c r="G28" s="22" t="s">
        <v>65</v>
      </c>
      <c r="H28" s="3">
        <v>2904186</v>
      </c>
      <c r="I28" s="3">
        <v>384</v>
      </c>
      <c r="J28" s="18">
        <v>15</v>
      </c>
      <c r="K28" s="3">
        <v>99668</v>
      </c>
      <c r="L28" s="4">
        <v>7217823</v>
      </c>
      <c r="M28" s="70"/>
      <c r="N28" s="70"/>
      <c r="O28" s="87">
        <f t="shared" si="26"/>
        <v>0.53898305084745768</v>
      </c>
      <c r="P28" s="88">
        <f t="shared" si="27"/>
        <v>1.1165084012513697</v>
      </c>
      <c r="Q28" s="89">
        <f t="shared" si="13"/>
        <v>0</v>
      </c>
      <c r="R28" s="90">
        <f t="shared" si="14"/>
        <v>0</v>
      </c>
      <c r="S28" s="91">
        <f t="shared" si="15"/>
        <v>0</v>
      </c>
      <c r="T28" s="92">
        <f t="shared" si="28"/>
        <v>0</v>
      </c>
      <c r="U28" s="93">
        <f t="shared" si="29"/>
        <v>99451.244039414392</v>
      </c>
      <c r="V28" s="93">
        <f t="shared" si="30"/>
        <v>497256.22019707196</v>
      </c>
      <c r="W28" s="94">
        <f>SUM(V28:V$42)</f>
        <v>7244084.160024425</v>
      </c>
      <c r="X28" s="95">
        <f t="shared" si="0"/>
        <v>497256.22019707196</v>
      </c>
      <c r="Y28" s="93">
        <f>SUM(X28:X$42)</f>
        <v>6979262.1502332725</v>
      </c>
      <c r="Z28" s="93">
        <f t="shared" si="1"/>
        <v>0</v>
      </c>
      <c r="AA28" s="94">
        <f>SUM(Z28:Z$42)</f>
        <v>264822.00979115081</v>
      </c>
      <c r="AB28" s="87">
        <f t="shared" si="2"/>
        <v>72.840558506774016</v>
      </c>
      <c r="AC28" s="88">
        <f t="shared" si="3"/>
        <v>70.177725956522579</v>
      </c>
      <c r="AD28" s="96">
        <f t="shared" si="16"/>
        <v>96.344299652776826</v>
      </c>
      <c r="AE28" s="88">
        <f t="shared" si="4"/>
        <v>2.6628325502514265</v>
      </c>
      <c r="AF28" s="97">
        <f t="shared" si="17"/>
        <v>3.65570034722316</v>
      </c>
      <c r="AH28" s="98">
        <f t="shared" si="31"/>
        <v>0</v>
      </c>
      <c r="AI28" s="99">
        <f t="shared" si="18"/>
        <v>0</v>
      </c>
      <c r="AJ28" s="99">
        <f t="shared" si="32"/>
        <v>0</v>
      </c>
      <c r="AK28" s="99">
        <f>SUM(AJ28:AJ$42)/U28/U28</f>
        <v>0.28703370360128105</v>
      </c>
      <c r="AL28" s="99">
        <f t="shared" si="33"/>
        <v>0</v>
      </c>
      <c r="AM28" s="99">
        <f>SUM(AL28:AL$42)/U28/U28</f>
        <v>0.24453354797472227</v>
      </c>
      <c r="AN28" s="99">
        <f t="shared" si="34"/>
        <v>0</v>
      </c>
      <c r="AO28" s="100">
        <f>SUM(AN28:AN$42)/U28/U28</f>
        <v>1.8341875795994268E-2</v>
      </c>
      <c r="AP28" s="87">
        <f t="shared" si="5"/>
        <v>71.790478188058017</v>
      </c>
      <c r="AQ28" s="88">
        <f t="shared" si="6"/>
        <v>73.890638825490015</v>
      </c>
      <c r="AR28" s="88">
        <f t="shared" si="7"/>
        <v>69.208499420618978</v>
      </c>
      <c r="AS28" s="88">
        <f t="shared" si="8"/>
        <v>71.14695249242618</v>
      </c>
      <c r="AT28" s="88">
        <f t="shared" si="9"/>
        <v>2.3973854744380141</v>
      </c>
      <c r="AU28" s="101">
        <f t="shared" si="10"/>
        <v>2.9282796260648389</v>
      </c>
    </row>
    <row r="29" spans="1:47" ht="14.45" customHeight="1" x14ac:dyDescent="0.15">
      <c r="A29" s="126"/>
      <c r="B29" s="86" t="s">
        <v>67</v>
      </c>
      <c r="C29" s="11">
        <v>1018</v>
      </c>
      <c r="D29" s="11">
        <v>0</v>
      </c>
      <c r="E29" s="11">
        <v>345</v>
      </c>
      <c r="F29" s="12">
        <v>0</v>
      </c>
      <c r="G29" s="22" t="s">
        <v>67</v>
      </c>
      <c r="H29" s="3">
        <v>2868752</v>
      </c>
      <c r="I29" s="3">
        <v>586</v>
      </c>
      <c r="J29" s="18">
        <v>20</v>
      </c>
      <c r="K29" s="3">
        <v>99609</v>
      </c>
      <c r="L29" s="4">
        <v>6719619</v>
      </c>
      <c r="M29" s="70"/>
      <c r="N29" s="70"/>
      <c r="O29" s="87">
        <f t="shared" si="26"/>
        <v>0.54579439252336448</v>
      </c>
      <c r="P29" s="88">
        <f t="shared" si="27"/>
        <v>0.950336631451423</v>
      </c>
      <c r="Q29" s="89">
        <f t="shared" si="13"/>
        <v>0</v>
      </c>
      <c r="R29" s="90">
        <f t="shared" si="14"/>
        <v>0</v>
      </c>
      <c r="S29" s="91">
        <f t="shared" si="15"/>
        <v>0</v>
      </c>
      <c r="T29" s="92">
        <f t="shared" si="28"/>
        <v>0</v>
      </c>
      <c r="U29" s="93">
        <f t="shared" si="29"/>
        <v>99451.244039414392</v>
      </c>
      <c r="V29" s="93">
        <f t="shared" si="30"/>
        <v>497256.22019707196</v>
      </c>
      <c r="W29" s="94">
        <f>SUM(V29:V$42)</f>
        <v>6746827.9398273528</v>
      </c>
      <c r="X29" s="95">
        <f t="shared" si="0"/>
        <v>497256.22019707196</v>
      </c>
      <c r="Y29" s="93">
        <f>SUM(X29:X$42)</f>
        <v>6482005.9300362011</v>
      </c>
      <c r="Z29" s="93">
        <f t="shared" si="1"/>
        <v>0</v>
      </c>
      <c r="AA29" s="94">
        <f>SUM(Z29:Z$42)</f>
        <v>264822.00979115081</v>
      </c>
      <c r="AB29" s="87">
        <f t="shared" si="2"/>
        <v>67.840558506774016</v>
      </c>
      <c r="AC29" s="88">
        <f t="shared" si="3"/>
        <v>65.177725956522579</v>
      </c>
      <c r="AD29" s="96">
        <f t="shared" si="16"/>
        <v>96.074866409029411</v>
      </c>
      <c r="AE29" s="88">
        <f t="shared" si="4"/>
        <v>2.6628325502514265</v>
      </c>
      <c r="AF29" s="97">
        <f t="shared" si="17"/>
        <v>3.9251335909705656</v>
      </c>
      <c r="AH29" s="98">
        <f t="shared" si="31"/>
        <v>0</v>
      </c>
      <c r="AI29" s="99">
        <f t="shared" si="18"/>
        <v>0</v>
      </c>
      <c r="AJ29" s="99">
        <f t="shared" si="32"/>
        <v>0</v>
      </c>
      <c r="AK29" s="99">
        <f>SUM(AJ29:AJ$42)/U29/U29</f>
        <v>0.28703370360128105</v>
      </c>
      <c r="AL29" s="99">
        <f t="shared" si="33"/>
        <v>0</v>
      </c>
      <c r="AM29" s="99">
        <f>SUM(AL29:AL$42)/U29/U29</f>
        <v>0.24453354797472227</v>
      </c>
      <c r="AN29" s="99">
        <f t="shared" si="34"/>
        <v>0</v>
      </c>
      <c r="AO29" s="100">
        <f>SUM(AN29:AN$42)/U29/U29</f>
        <v>1.8341875795994268E-2</v>
      </c>
      <c r="AP29" s="87">
        <f t="shared" si="5"/>
        <v>66.790478188058017</v>
      </c>
      <c r="AQ29" s="88">
        <f t="shared" si="6"/>
        <v>68.890638825490015</v>
      </c>
      <c r="AR29" s="88">
        <f t="shared" si="7"/>
        <v>64.208499420618978</v>
      </c>
      <c r="AS29" s="88">
        <f t="shared" si="8"/>
        <v>66.14695249242618</v>
      </c>
      <c r="AT29" s="88">
        <f t="shared" si="9"/>
        <v>2.3973854744380141</v>
      </c>
      <c r="AU29" s="101">
        <f t="shared" si="10"/>
        <v>2.9282796260648389</v>
      </c>
    </row>
    <row r="30" spans="1:47" ht="14.45" customHeight="1" x14ac:dyDescent="0.15">
      <c r="A30" s="126"/>
      <c r="B30" s="86" t="s">
        <v>69</v>
      </c>
      <c r="C30" s="11">
        <v>1169</v>
      </c>
      <c r="D30" s="11">
        <v>0</v>
      </c>
      <c r="E30" s="11">
        <v>399</v>
      </c>
      <c r="F30" s="12">
        <v>0</v>
      </c>
      <c r="G30" s="22" t="s">
        <v>69</v>
      </c>
      <c r="H30" s="3">
        <v>3082677</v>
      </c>
      <c r="I30" s="3">
        <v>830</v>
      </c>
      <c r="J30" s="18">
        <v>25</v>
      </c>
      <c r="K30" s="3">
        <v>99502</v>
      </c>
      <c r="L30" s="4">
        <v>6221817</v>
      </c>
      <c r="M30" s="70"/>
      <c r="N30" s="70"/>
      <c r="O30" s="87">
        <f t="shared" si="26"/>
        <v>0.50317460317460316</v>
      </c>
      <c r="P30" s="88">
        <f t="shared" si="27"/>
        <v>1.0624488349903631</v>
      </c>
      <c r="Q30" s="89">
        <f t="shared" si="13"/>
        <v>0</v>
      </c>
      <c r="R30" s="90">
        <f t="shared" si="14"/>
        <v>0</v>
      </c>
      <c r="S30" s="91">
        <f t="shared" si="15"/>
        <v>0</v>
      </c>
      <c r="T30" s="92">
        <f t="shared" si="28"/>
        <v>0</v>
      </c>
      <c r="U30" s="93">
        <f t="shared" si="29"/>
        <v>99451.244039414392</v>
      </c>
      <c r="V30" s="93">
        <f t="shared" si="30"/>
        <v>497256.22019707196</v>
      </c>
      <c r="W30" s="94">
        <f>SUM(V30:V$42)</f>
        <v>6249571.7196302805</v>
      </c>
      <c r="X30" s="95">
        <f t="shared" si="0"/>
        <v>497256.22019707196</v>
      </c>
      <c r="Y30" s="93">
        <f>SUM(X30:X$42)</f>
        <v>5984749.7098391289</v>
      </c>
      <c r="Z30" s="93">
        <f t="shared" si="1"/>
        <v>0</v>
      </c>
      <c r="AA30" s="94">
        <f>SUM(Z30:Z$42)</f>
        <v>264822.00979115081</v>
      </c>
      <c r="AB30" s="87">
        <f t="shared" si="2"/>
        <v>62.840558506774016</v>
      </c>
      <c r="AC30" s="88">
        <f t="shared" si="3"/>
        <v>60.177725956522579</v>
      </c>
      <c r="AD30" s="96">
        <f t="shared" si="16"/>
        <v>95.762557473189247</v>
      </c>
      <c r="AE30" s="88">
        <f t="shared" si="4"/>
        <v>2.6628325502514265</v>
      </c>
      <c r="AF30" s="97">
        <f t="shared" si="17"/>
        <v>4.2374425268107405</v>
      </c>
      <c r="AH30" s="98">
        <f t="shared" si="31"/>
        <v>0</v>
      </c>
      <c r="AI30" s="99">
        <f t="shared" si="18"/>
        <v>0</v>
      </c>
      <c r="AJ30" s="99">
        <f t="shared" si="32"/>
        <v>0</v>
      </c>
      <c r="AK30" s="99">
        <f>SUM(AJ30:AJ$42)/U30/U30</f>
        <v>0.28703370360128105</v>
      </c>
      <c r="AL30" s="99">
        <f t="shared" si="33"/>
        <v>0</v>
      </c>
      <c r="AM30" s="99">
        <f>SUM(AL30:AL$42)/U30/U30</f>
        <v>0.24453354797472227</v>
      </c>
      <c r="AN30" s="99">
        <f t="shared" si="34"/>
        <v>0</v>
      </c>
      <c r="AO30" s="100">
        <f>SUM(AN30:AN$42)/U30/U30</f>
        <v>1.8341875795994268E-2</v>
      </c>
      <c r="AP30" s="87">
        <f t="shared" si="5"/>
        <v>61.790478188058025</v>
      </c>
      <c r="AQ30" s="88">
        <f t="shared" si="6"/>
        <v>63.890638825490008</v>
      </c>
      <c r="AR30" s="88">
        <f t="shared" si="7"/>
        <v>59.208499420618978</v>
      </c>
      <c r="AS30" s="88">
        <f t="shared" si="8"/>
        <v>61.14695249242618</v>
      </c>
      <c r="AT30" s="88">
        <f t="shared" si="9"/>
        <v>2.3973854744380141</v>
      </c>
      <c r="AU30" s="101">
        <f t="shared" si="10"/>
        <v>2.9282796260648389</v>
      </c>
    </row>
    <row r="31" spans="1:47" ht="14.45" customHeight="1" x14ac:dyDescent="0.15">
      <c r="A31" s="126"/>
      <c r="B31" s="86" t="s">
        <v>71</v>
      </c>
      <c r="C31" s="11">
        <v>1333</v>
      </c>
      <c r="D31" s="11">
        <v>1</v>
      </c>
      <c r="E31" s="11">
        <v>452</v>
      </c>
      <c r="F31" s="12">
        <v>0</v>
      </c>
      <c r="G31" s="22" t="s">
        <v>71</v>
      </c>
      <c r="H31" s="3">
        <v>3531534</v>
      </c>
      <c r="I31" s="3">
        <v>1224</v>
      </c>
      <c r="J31" s="18">
        <v>30</v>
      </c>
      <c r="K31" s="3">
        <v>99376</v>
      </c>
      <c r="L31" s="4">
        <v>5724620</v>
      </c>
      <c r="M31" s="70"/>
      <c r="N31" s="70"/>
      <c r="O31" s="87">
        <f t="shared" si="26"/>
        <v>0.52874999999999994</v>
      </c>
      <c r="P31" s="88">
        <f t="shared" si="27"/>
        <v>1.0755235401952805</v>
      </c>
      <c r="Q31" s="89">
        <f t="shared" si="13"/>
        <v>7.501875468867217E-4</v>
      </c>
      <c r="R31" s="90">
        <f t="shared" si="14"/>
        <v>6.975091839928597E-4</v>
      </c>
      <c r="S31" s="91">
        <f t="shared" si="15"/>
        <v>0</v>
      </c>
      <c r="T31" s="92">
        <f t="shared" si="28"/>
        <v>3.4818235220633736E-3</v>
      </c>
      <c r="U31" s="93">
        <f t="shared" si="29"/>
        <v>99451.244039414392</v>
      </c>
      <c r="V31" s="93">
        <f t="shared" si="30"/>
        <v>496440.31754919898</v>
      </c>
      <c r="W31" s="94">
        <f>SUM(V31:V$42)</f>
        <v>5752315.4994332092</v>
      </c>
      <c r="X31" s="95">
        <f t="shared" si="0"/>
        <v>496440.31754919898</v>
      </c>
      <c r="Y31" s="93">
        <f>SUM(X31:X$42)</f>
        <v>5487493.4896420566</v>
      </c>
      <c r="Z31" s="93">
        <f t="shared" si="1"/>
        <v>0</v>
      </c>
      <c r="AA31" s="94">
        <f>SUM(Z31:Z$42)</f>
        <v>264822.00979115081</v>
      </c>
      <c r="AB31" s="87">
        <f t="shared" si="2"/>
        <v>57.840558506774023</v>
      </c>
      <c r="AC31" s="88">
        <f t="shared" si="3"/>
        <v>55.177725956522579</v>
      </c>
      <c r="AD31" s="96">
        <f t="shared" si="16"/>
        <v>95.396253737868747</v>
      </c>
      <c r="AE31" s="88">
        <f t="shared" si="4"/>
        <v>2.6628325502514265</v>
      </c>
      <c r="AF31" s="97">
        <f t="shared" si="17"/>
        <v>4.6037462621312129</v>
      </c>
      <c r="AH31" s="98">
        <f t="shared" si="31"/>
        <v>1.2080884561327514E-5</v>
      </c>
      <c r="AI31" s="99">
        <f t="shared" si="18"/>
        <v>0</v>
      </c>
      <c r="AJ31" s="99">
        <f t="shared" si="32"/>
        <v>366586662.72171193</v>
      </c>
      <c r="AK31" s="99">
        <f>SUM(AJ31:AJ$42)/U31/U31</f>
        <v>0.28703370360128105</v>
      </c>
      <c r="AL31" s="99">
        <f t="shared" si="33"/>
        <v>332069713.4134202</v>
      </c>
      <c r="AM31" s="99">
        <f>SUM(AL31:AL$42)/U31/U31</f>
        <v>0.24453354797472227</v>
      </c>
      <c r="AN31" s="99">
        <f t="shared" si="34"/>
        <v>853171.69657119981</v>
      </c>
      <c r="AO31" s="100">
        <f>SUM(AN31:AN$42)/U31/U31</f>
        <v>1.8341875795994268E-2</v>
      </c>
      <c r="AP31" s="87">
        <f t="shared" si="5"/>
        <v>56.790478188058032</v>
      </c>
      <c r="AQ31" s="88">
        <f t="shared" si="6"/>
        <v>58.890638825490015</v>
      </c>
      <c r="AR31" s="88">
        <f t="shared" si="7"/>
        <v>54.208499420618978</v>
      </c>
      <c r="AS31" s="88">
        <f t="shared" si="8"/>
        <v>56.14695249242618</v>
      </c>
      <c r="AT31" s="88">
        <f t="shared" si="9"/>
        <v>2.3973854744380141</v>
      </c>
      <c r="AU31" s="101">
        <f t="shared" si="10"/>
        <v>2.9282796260648389</v>
      </c>
    </row>
    <row r="32" spans="1:47" ht="14.45" customHeight="1" x14ac:dyDescent="0.15">
      <c r="A32" s="126"/>
      <c r="B32" s="86" t="s">
        <v>73</v>
      </c>
      <c r="C32" s="11">
        <v>1544</v>
      </c>
      <c r="D32" s="11">
        <v>1</v>
      </c>
      <c r="E32" s="11">
        <v>532</v>
      </c>
      <c r="F32" s="12">
        <v>0</v>
      </c>
      <c r="G32" s="22" t="s">
        <v>73</v>
      </c>
      <c r="H32" s="3">
        <v>4046870</v>
      </c>
      <c r="I32" s="3">
        <v>1947</v>
      </c>
      <c r="J32" s="18">
        <v>35</v>
      </c>
      <c r="K32" s="3">
        <v>99216</v>
      </c>
      <c r="L32" s="4">
        <v>5228117</v>
      </c>
      <c r="M32" s="70"/>
      <c r="N32" s="70"/>
      <c r="O32" s="87">
        <f t="shared" si="26"/>
        <v>0.52719665271966532</v>
      </c>
      <c r="P32" s="88">
        <f t="shared" si="27"/>
        <v>0.99748322979463022</v>
      </c>
      <c r="Q32" s="89">
        <f t="shared" si="13"/>
        <v>6.4766839378238344E-4</v>
      </c>
      <c r="R32" s="90">
        <f t="shared" si="14"/>
        <v>6.4930253906697816E-4</v>
      </c>
      <c r="S32" s="91">
        <f t="shared" si="15"/>
        <v>0</v>
      </c>
      <c r="T32" s="92">
        <f t="shared" si="28"/>
        <v>3.2415370589031068E-3</v>
      </c>
      <c r="U32" s="93">
        <f t="shared" si="29"/>
        <v>99104.972358619489</v>
      </c>
      <c r="V32" s="93">
        <f t="shared" si="30"/>
        <v>494765.41564685712</v>
      </c>
      <c r="W32" s="94">
        <f>SUM(V32:V$42)</f>
        <v>5255875.1818840103</v>
      </c>
      <c r="X32" s="95">
        <f t="shared" si="0"/>
        <v>494765.41564685712</v>
      </c>
      <c r="Y32" s="93">
        <f>SUM(X32:X$42)</f>
        <v>4991053.1720928578</v>
      </c>
      <c r="Z32" s="93">
        <f t="shared" si="1"/>
        <v>0</v>
      </c>
      <c r="AA32" s="94">
        <f>SUM(Z32:Z$42)</f>
        <v>264822.00979115081</v>
      </c>
      <c r="AB32" s="87">
        <f t="shared" si="2"/>
        <v>53.033415547155336</v>
      </c>
      <c r="AC32" s="88">
        <f t="shared" si="3"/>
        <v>50.361279089330871</v>
      </c>
      <c r="AD32" s="96">
        <f t="shared" si="16"/>
        <v>94.961409838956158</v>
      </c>
      <c r="AE32" s="88">
        <f t="shared" si="4"/>
        <v>2.6721364578244429</v>
      </c>
      <c r="AF32" s="97">
        <f t="shared" si="17"/>
        <v>5.0385901610438024</v>
      </c>
      <c r="AH32" s="98">
        <f t="shared" si="31"/>
        <v>1.0473501850985962E-5</v>
      </c>
      <c r="AI32" s="99">
        <f t="shared" si="18"/>
        <v>0</v>
      </c>
      <c r="AJ32" s="99">
        <f t="shared" si="32"/>
        <v>262978206.88825855</v>
      </c>
      <c r="AK32" s="99">
        <f>SUM(AJ32:AJ$42)/U32/U32</f>
        <v>0.25171920000402659</v>
      </c>
      <c r="AL32" s="99">
        <f t="shared" si="33"/>
        <v>235830622.81864506</v>
      </c>
      <c r="AM32" s="99">
        <f>SUM(AL32:AL$42)/U32/U32</f>
        <v>0.21243585709580615</v>
      </c>
      <c r="AN32" s="99">
        <f t="shared" si="34"/>
        <v>739299.14640643436</v>
      </c>
      <c r="AO32" s="100">
        <f>SUM(AN32:AN$42)/U32/U32</f>
        <v>1.8383407191254388E-2</v>
      </c>
      <c r="AP32" s="87">
        <f t="shared" si="5"/>
        <v>52.050051688385111</v>
      </c>
      <c r="AQ32" s="88">
        <f t="shared" si="6"/>
        <v>54.016779405925561</v>
      </c>
      <c r="AR32" s="88">
        <f t="shared" si="7"/>
        <v>49.457900105393762</v>
      </c>
      <c r="AS32" s="88">
        <f t="shared" si="8"/>
        <v>51.264658073267981</v>
      </c>
      <c r="AT32" s="88">
        <f t="shared" si="9"/>
        <v>2.4063890268567611</v>
      </c>
      <c r="AU32" s="101">
        <f t="shared" si="10"/>
        <v>2.9378838887921246</v>
      </c>
    </row>
    <row r="33" spans="1:47" ht="14.45" customHeight="1" x14ac:dyDescent="0.15">
      <c r="A33" s="126"/>
      <c r="B33" s="86" t="s">
        <v>75</v>
      </c>
      <c r="C33" s="11">
        <v>1721</v>
      </c>
      <c r="D33" s="11">
        <v>2</v>
      </c>
      <c r="E33" s="11">
        <v>569</v>
      </c>
      <c r="F33" s="12">
        <v>0</v>
      </c>
      <c r="G33" s="22" t="s">
        <v>75</v>
      </c>
      <c r="H33" s="3">
        <v>4763673</v>
      </c>
      <c r="I33" s="3">
        <v>3556</v>
      </c>
      <c r="J33" s="18">
        <v>40</v>
      </c>
      <c r="K33" s="3">
        <v>98977</v>
      </c>
      <c r="L33" s="4">
        <v>4732602</v>
      </c>
      <c r="M33" s="70"/>
      <c r="N33" s="70"/>
      <c r="O33" s="87">
        <f t="shared" si="26"/>
        <v>0.53649025069637879</v>
      </c>
      <c r="P33" s="88">
        <f t="shared" si="27"/>
        <v>1.0273038189609276</v>
      </c>
      <c r="Q33" s="89">
        <f t="shared" si="13"/>
        <v>1.1621150493898896E-3</v>
      </c>
      <c r="R33" s="90">
        <f t="shared" si="14"/>
        <v>1.1312281994291791E-3</v>
      </c>
      <c r="S33" s="91">
        <f t="shared" si="15"/>
        <v>0</v>
      </c>
      <c r="T33" s="92">
        <f t="shared" si="28"/>
        <v>5.6413511993031844E-3</v>
      </c>
      <c r="U33" s="93">
        <f t="shared" si="29"/>
        <v>98783.719917997456</v>
      </c>
      <c r="V33" s="93">
        <f t="shared" si="30"/>
        <v>492627.09072513098</v>
      </c>
      <c r="W33" s="94">
        <f>SUM(V33:V$42)</f>
        <v>4761109.7662371527</v>
      </c>
      <c r="X33" s="95">
        <f t="shared" si="0"/>
        <v>492627.09072513098</v>
      </c>
      <c r="Y33" s="93">
        <f>SUM(X33:X$42)</f>
        <v>4496287.7564460021</v>
      </c>
      <c r="Z33" s="93">
        <f t="shared" si="1"/>
        <v>0</v>
      </c>
      <c r="AA33" s="94">
        <f>SUM(Z33:Z$42)</f>
        <v>264822.00979115081</v>
      </c>
      <c r="AB33" s="87">
        <f t="shared" si="2"/>
        <v>48.197311967897697</v>
      </c>
      <c r="AC33" s="88">
        <f t="shared" si="3"/>
        <v>45.516485511767222</v>
      </c>
      <c r="AD33" s="96">
        <f t="shared" si="16"/>
        <v>94.437809191690874</v>
      </c>
      <c r="AE33" s="88">
        <f t="shared" si="4"/>
        <v>2.6808264561304775</v>
      </c>
      <c r="AF33" s="97">
        <f t="shared" si="17"/>
        <v>5.5621908083091203</v>
      </c>
      <c r="AH33" s="98">
        <f t="shared" si="31"/>
        <v>1.5822654117828715E-5</v>
      </c>
      <c r="AI33" s="99">
        <f t="shared" si="18"/>
        <v>0</v>
      </c>
      <c r="AJ33" s="99">
        <f t="shared" si="32"/>
        <v>323497115.39379698</v>
      </c>
      <c r="AK33" s="99">
        <f>SUM(AJ33:AJ$42)/U33/U33</f>
        <v>0.2264096893424464</v>
      </c>
      <c r="AL33" s="99">
        <f t="shared" si="33"/>
        <v>286511419.10922992</v>
      </c>
      <c r="AM33" s="99">
        <f>SUM(AL33:AL$42)/U33/U33</f>
        <v>0.18965244711164236</v>
      </c>
      <c r="AN33" s="99">
        <f t="shared" si="34"/>
        <v>1122280.3989649385</v>
      </c>
      <c r="AO33" s="100">
        <f>SUM(AN33:AN$42)/U33/U33</f>
        <v>1.8427408537034454E-2</v>
      </c>
      <c r="AP33" s="87">
        <f t="shared" si="5"/>
        <v>47.264694435048384</v>
      </c>
      <c r="AQ33" s="88">
        <f t="shared" si="6"/>
        <v>49.129929500747011</v>
      </c>
      <c r="AR33" s="88">
        <f t="shared" si="7"/>
        <v>44.662923070686261</v>
      </c>
      <c r="AS33" s="88">
        <f t="shared" si="8"/>
        <v>46.370047952848182</v>
      </c>
      <c r="AT33" s="88">
        <f t="shared" si="9"/>
        <v>2.4147611772309721</v>
      </c>
      <c r="AU33" s="101">
        <f t="shared" si="10"/>
        <v>2.946891735029983</v>
      </c>
    </row>
    <row r="34" spans="1:47" ht="14.45" customHeight="1" x14ac:dyDescent="0.15">
      <c r="A34" s="126"/>
      <c r="B34" s="86" t="s">
        <v>77</v>
      </c>
      <c r="C34" s="11">
        <v>1711</v>
      </c>
      <c r="D34" s="11">
        <v>1</v>
      </c>
      <c r="E34" s="11">
        <v>562</v>
      </c>
      <c r="F34" s="12">
        <v>0.6</v>
      </c>
      <c r="G34" s="22" t="s">
        <v>77</v>
      </c>
      <c r="H34" s="3">
        <v>4254117</v>
      </c>
      <c r="I34" s="3">
        <v>4884</v>
      </c>
      <c r="J34" s="18">
        <v>45</v>
      </c>
      <c r="K34" s="3">
        <v>98618</v>
      </c>
      <c r="L34" s="4">
        <v>4238549</v>
      </c>
      <c r="M34" s="70"/>
      <c r="N34" s="70"/>
      <c r="O34" s="87">
        <f t="shared" si="26"/>
        <v>0.54067495559502665</v>
      </c>
      <c r="P34" s="88">
        <f t="shared" si="27"/>
        <v>1.0028678423201143</v>
      </c>
      <c r="Q34" s="89">
        <f t="shared" si="13"/>
        <v>5.8445353594389242E-4</v>
      </c>
      <c r="R34" s="90">
        <f t="shared" si="14"/>
        <v>5.8278220846305238E-4</v>
      </c>
      <c r="S34" s="91">
        <f t="shared" si="15"/>
        <v>1.0676156583629892E-3</v>
      </c>
      <c r="T34" s="92">
        <f t="shared" si="28"/>
        <v>2.9100161826079267E-3</v>
      </c>
      <c r="U34" s="93">
        <f t="shared" si="29"/>
        <v>98226.446261166435</v>
      </c>
      <c r="V34" s="93">
        <f t="shared" si="30"/>
        <v>490475.76269340445</v>
      </c>
      <c r="W34" s="94">
        <f>SUM(V34:V$42)</f>
        <v>4268482.6755120214</v>
      </c>
      <c r="X34" s="95">
        <f t="shared" si="0"/>
        <v>489952.12308910541</v>
      </c>
      <c r="Y34" s="93">
        <f>SUM(X34:X$42)</f>
        <v>4003660.6657208712</v>
      </c>
      <c r="Z34" s="93">
        <f t="shared" si="1"/>
        <v>523.63960429900828</v>
      </c>
      <c r="AA34" s="94">
        <f>SUM(Z34:Z$42)</f>
        <v>264822.00979115081</v>
      </c>
      <c r="AB34" s="87">
        <f t="shared" si="2"/>
        <v>43.455534003163407</v>
      </c>
      <c r="AC34" s="88">
        <f t="shared" si="3"/>
        <v>40.759498262574404</v>
      </c>
      <c r="AD34" s="96">
        <f t="shared" si="16"/>
        <v>93.795874789174732</v>
      </c>
      <c r="AE34" s="88">
        <f t="shared" si="4"/>
        <v>2.6960357405890139</v>
      </c>
      <c r="AF34" s="97">
        <f t="shared" si="17"/>
        <v>6.204125210825282</v>
      </c>
      <c r="AH34" s="98">
        <f t="shared" si="31"/>
        <v>8.443551600929897E-6</v>
      </c>
      <c r="AI34" s="99">
        <f t="shared" si="18"/>
        <v>1.8976438704074863E-6</v>
      </c>
      <c r="AJ34" s="99">
        <f t="shared" si="32"/>
        <v>136086350.49392164</v>
      </c>
      <c r="AK34" s="99">
        <f>SUM(AJ34:AJ$42)/U34/U34</f>
        <v>0.19545752705322239</v>
      </c>
      <c r="AL34" s="99">
        <f t="shared" si="33"/>
        <v>119150378.02250525</v>
      </c>
      <c r="AM34" s="99">
        <f>SUM(AL34:AL$42)/U34/U34</f>
        <v>0.1621153642505789</v>
      </c>
      <c r="AN34" s="99">
        <f t="shared" si="34"/>
        <v>1050848.5467206107</v>
      </c>
      <c r="AO34" s="100">
        <f>SUM(AN34:AN$42)/U34/U34</f>
        <v>1.8520774825213436E-2</v>
      </c>
      <c r="AP34" s="87">
        <f t="shared" si="5"/>
        <v>42.589006660301301</v>
      </c>
      <c r="AQ34" s="88">
        <f t="shared" si="6"/>
        <v>44.322061346025514</v>
      </c>
      <c r="AR34" s="88">
        <f t="shared" si="7"/>
        <v>39.970332637813023</v>
      </c>
      <c r="AS34" s="88">
        <f t="shared" si="8"/>
        <v>41.548663887335785</v>
      </c>
      <c r="AT34" s="88">
        <f t="shared" si="9"/>
        <v>2.4292972758552227</v>
      </c>
      <c r="AU34" s="101">
        <f t="shared" si="10"/>
        <v>2.962774205322805</v>
      </c>
    </row>
    <row r="35" spans="1:47" ht="14.45" customHeight="1" x14ac:dyDescent="0.15">
      <c r="A35" s="126"/>
      <c r="B35" s="86" t="s">
        <v>79</v>
      </c>
      <c r="C35" s="11">
        <v>1886</v>
      </c>
      <c r="D35" s="11">
        <v>4</v>
      </c>
      <c r="E35" s="11">
        <v>629</v>
      </c>
      <c r="F35" s="12">
        <v>0.6</v>
      </c>
      <c r="G35" s="22" t="s">
        <v>79</v>
      </c>
      <c r="H35" s="3">
        <v>3926558</v>
      </c>
      <c r="I35" s="3">
        <v>6879</v>
      </c>
      <c r="J35" s="18">
        <v>50</v>
      </c>
      <c r="K35" s="3">
        <v>98055</v>
      </c>
      <c r="L35" s="4">
        <v>3746752</v>
      </c>
      <c r="M35" s="70"/>
      <c r="N35" s="70"/>
      <c r="O35" s="87">
        <f t="shared" si="26"/>
        <v>0.52857142857142858</v>
      </c>
      <c r="P35" s="88">
        <f t="shared" si="27"/>
        <v>0.98541039571569933</v>
      </c>
      <c r="Q35" s="89">
        <f t="shared" si="13"/>
        <v>2.1208907741251328E-3</v>
      </c>
      <c r="R35" s="90">
        <f t="shared" si="14"/>
        <v>2.1522918606767276E-3</v>
      </c>
      <c r="S35" s="91">
        <f t="shared" si="15"/>
        <v>9.5389507154213036E-4</v>
      </c>
      <c r="T35" s="92">
        <f t="shared" si="28"/>
        <v>1.0707139208896172E-2</v>
      </c>
      <c r="U35" s="93">
        <f t="shared" si="29"/>
        <v>97940.605712986377</v>
      </c>
      <c r="V35" s="93">
        <f t="shared" si="30"/>
        <v>487231.17841593944</v>
      </c>
      <c r="W35" s="94">
        <f>SUM(V35:V$42)</f>
        <v>3778006.9128186172</v>
      </c>
      <c r="X35" s="95">
        <f t="shared" si="0"/>
        <v>486766.41099614685</v>
      </c>
      <c r="Y35" s="93">
        <f>SUM(X35:X$42)</f>
        <v>3513708.5426317654</v>
      </c>
      <c r="Z35" s="93">
        <f t="shared" si="1"/>
        <v>464.76741979262903</v>
      </c>
      <c r="AA35" s="94">
        <f>SUM(Z35:Z$42)</f>
        <v>264298.37018685177</v>
      </c>
      <c r="AB35" s="87">
        <f t="shared" si="2"/>
        <v>38.574469550351928</v>
      </c>
      <c r="AC35" s="88">
        <f t="shared" si="3"/>
        <v>35.875911906534874</v>
      </c>
      <c r="AD35" s="96">
        <f t="shared" si="16"/>
        <v>93.004290985013853</v>
      </c>
      <c r="AE35" s="88">
        <f t="shared" si="4"/>
        <v>2.6985576438170558</v>
      </c>
      <c r="AF35" s="97">
        <f t="shared" si="17"/>
        <v>6.9957090149861454</v>
      </c>
      <c r="AH35" s="98">
        <f t="shared" si="31"/>
        <v>2.8353833324538939E-5</v>
      </c>
      <c r="AI35" s="99">
        <f t="shared" si="18"/>
        <v>1.5150797388467696E-6</v>
      </c>
      <c r="AJ35" s="99">
        <f t="shared" si="32"/>
        <v>358790566.51272243</v>
      </c>
      <c r="AK35" s="99">
        <f>SUM(AJ35:AJ$42)/U35/U35</f>
        <v>0.1824131324050754</v>
      </c>
      <c r="AL35" s="99">
        <f t="shared" si="33"/>
        <v>307328316.02807969</v>
      </c>
      <c r="AM35" s="99">
        <f>SUM(AL35:AL$42)/U35/U35</f>
        <v>0.15064163527754815</v>
      </c>
      <c r="AN35" s="99">
        <f t="shared" si="34"/>
        <v>2379614.4886846435</v>
      </c>
      <c r="AO35" s="100">
        <f>SUM(AN35:AN$42)/U35/U35</f>
        <v>1.8519488130325626E-2</v>
      </c>
      <c r="AP35" s="87">
        <f t="shared" si="5"/>
        <v>37.737356481855599</v>
      </c>
      <c r="AQ35" s="88">
        <f t="shared" si="6"/>
        <v>39.411582618848257</v>
      </c>
      <c r="AR35" s="88">
        <f t="shared" si="7"/>
        <v>35.115185341938748</v>
      </c>
      <c r="AS35" s="88">
        <f t="shared" si="8"/>
        <v>36.636638471131</v>
      </c>
      <c r="AT35" s="88">
        <f t="shared" si="9"/>
        <v>2.4318284448127869</v>
      </c>
      <c r="AU35" s="101">
        <f t="shared" si="10"/>
        <v>2.9652868428213246</v>
      </c>
    </row>
    <row r="36" spans="1:47" ht="14.45" customHeight="1" x14ac:dyDescent="0.15">
      <c r="A36" s="126"/>
      <c r="B36" s="86" t="s">
        <v>81</v>
      </c>
      <c r="C36" s="11">
        <v>2410</v>
      </c>
      <c r="D36" s="11">
        <v>8</v>
      </c>
      <c r="E36" s="11">
        <v>799</v>
      </c>
      <c r="F36" s="12">
        <v>1.2</v>
      </c>
      <c r="G36" s="22" t="s">
        <v>81</v>
      </c>
      <c r="H36" s="3">
        <v>3770396</v>
      </c>
      <c r="I36" s="3">
        <v>9275</v>
      </c>
      <c r="J36" s="18">
        <v>55</v>
      </c>
      <c r="K36" s="3">
        <v>97187</v>
      </c>
      <c r="L36" s="4">
        <v>3258523</v>
      </c>
      <c r="M36" s="70"/>
      <c r="N36" s="70"/>
      <c r="O36" s="87">
        <f t="shared" si="26"/>
        <v>0.52993311036789292</v>
      </c>
      <c r="P36" s="88">
        <f t="shared" si="27"/>
        <v>0.99369792960650705</v>
      </c>
      <c r="Q36" s="89">
        <f t="shared" si="13"/>
        <v>3.3195020746887966E-3</v>
      </c>
      <c r="R36" s="90">
        <f t="shared" si="14"/>
        <v>3.3405544842015334E-3</v>
      </c>
      <c r="S36" s="91">
        <f t="shared" si="15"/>
        <v>1.5018773466833541E-3</v>
      </c>
      <c r="T36" s="92">
        <f t="shared" si="28"/>
        <v>1.6572653552806828E-2</v>
      </c>
      <c r="U36" s="93">
        <f t="shared" si="29"/>
        <v>96891.94201341382</v>
      </c>
      <c r="V36" s="93">
        <f t="shared" si="30"/>
        <v>480685.64504517196</v>
      </c>
      <c r="W36" s="94">
        <f>SUM(V36:V$42)</f>
        <v>3290775.734402678</v>
      </c>
      <c r="X36" s="95">
        <f t="shared" si="0"/>
        <v>479963.71416400274</v>
      </c>
      <c r="Y36" s="93">
        <f>SUM(X36:X$42)</f>
        <v>3026942.1316356189</v>
      </c>
      <c r="Z36" s="93">
        <f t="shared" si="1"/>
        <v>721.93088116921945</v>
      </c>
      <c r="AA36" s="94">
        <f>SUM(Z36:Z$42)</f>
        <v>263833.60276705917</v>
      </c>
      <c r="AB36" s="87">
        <f t="shared" si="2"/>
        <v>33.963358211430005</v>
      </c>
      <c r="AC36" s="88">
        <f t="shared" si="3"/>
        <v>31.240390776939591</v>
      </c>
      <c r="AD36" s="96">
        <f t="shared" si="16"/>
        <v>91.982631936632146</v>
      </c>
      <c r="AE36" s="88">
        <f t="shared" si="4"/>
        <v>2.7229674344904118</v>
      </c>
      <c r="AF36" s="97">
        <f t="shared" si="17"/>
        <v>8.0173680633678508</v>
      </c>
      <c r="AH36" s="98">
        <f t="shared" si="31"/>
        <v>3.3762639915116725E-5</v>
      </c>
      <c r="AI36" s="99">
        <f t="shared" si="18"/>
        <v>1.8768732304366375E-6</v>
      </c>
      <c r="AJ36" s="99">
        <f t="shared" si="32"/>
        <v>321362891.39037675</v>
      </c>
      <c r="AK36" s="99">
        <f>SUM(AJ36:AJ$42)/U36/U36</f>
        <v>0.14816522187771533</v>
      </c>
      <c r="AL36" s="99">
        <f t="shared" si="33"/>
        <v>268411203.24656859</v>
      </c>
      <c r="AM36" s="99">
        <f>SUM(AL36:AL$42)/U36/U36</f>
        <v>0.12118395297270494</v>
      </c>
      <c r="AN36" s="99">
        <f t="shared" si="34"/>
        <v>2856602.6614647983</v>
      </c>
      <c r="AO36" s="100">
        <f>SUM(AN36:AN$42)/U36/U36</f>
        <v>1.8669058394267711E-2</v>
      </c>
      <c r="AP36" s="87">
        <f t="shared" si="5"/>
        <v>33.208910389267707</v>
      </c>
      <c r="AQ36" s="88">
        <f t="shared" si="6"/>
        <v>34.717806033592304</v>
      </c>
      <c r="AR36" s="88">
        <f t="shared" si="7"/>
        <v>30.558085659166068</v>
      </c>
      <c r="AS36" s="88">
        <f t="shared" si="8"/>
        <v>31.922695894713115</v>
      </c>
      <c r="AT36" s="88">
        <f t="shared" si="9"/>
        <v>2.4551632994823449</v>
      </c>
      <c r="AU36" s="101">
        <f t="shared" si="10"/>
        <v>2.9907715694984787</v>
      </c>
    </row>
    <row r="37" spans="1:47" ht="14.45" customHeight="1" x14ac:dyDescent="0.15">
      <c r="A37" s="126"/>
      <c r="B37" s="86" t="s">
        <v>83</v>
      </c>
      <c r="C37" s="11">
        <v>2647</v>
      </c>
      <c r="D37" s="11">
        <v>7</v>
      </c>
      <c r="E37" s="11">
        <v>897</v>
      </c>
      <c r="F37" s="12">
        <v>3.6</v>
      </c>
      <c r="G37" s="22" t="s">
        <v>83</v>
      </c>
      <c r="H37" s="3">
        <v>4308137</v>
      </c>
      <c r="I37" s="3">
        <v>16076</v>
      </c>
      <c r="J37" s="18">
        <v>60</v>
      </c>
      <c r="K37" s="3">
        <v>95991</v>
      </c>
      <c r="L37" s="4">
        <v>2775399</v>
      </c>
      <c r="M37" s="70"/>
      <c r="N37" s="70"/>
      <c r="O37" s="87">
        <f t="shared" si="26"/>
        <v>0.52923076923076917</v>
      </c>
      <c r="P37" s="88">
        <f t="shared" si="27"/>
        <v>1.0509637941181051</v>
      </c>
      <c r="Q37" s="89">
        <f t="shared" si="13"/>
        <v>2.6445032111824707E-3</v>
      </c>
      <c r="R37" s="90">
        <f t="shared" si="14"/>
        <v>2.5162648094852321E-3</v>
      </c>
      <c r="S37" s="91">
        <f t="shared" si="15"/>
        <v>4.0133779264214051E-3</v>
      </c>
      <c r="T37" s="92">
        <f t="shared" si="28"/>
        <v>1.2507244883654681E-2</v>
      </c>
      <c r="U37" s="93">
        <f t="shared" si="29"/>
        <v>95286.185426366865</v>
      </c>
      <c r="V37" s="93">
        <f t="shared" si="30"/>
        <v>473625.68942046497</v>
      </c>
      <c r="W37" s="94">
        <f>SUM(V37:V$42)</f>
        <v>2810090.0893575056</v>
      </c>
      <c r="X37" s="95">
        <f t="shared" si="0"/>
        <v>471724.85053315875</v>
      </c>
      <c r="Y37" s="93">
        <f>SUM(X37:X$42)</f>
        <v>2546978.4174716161</v>
      </c>
      <c r="Z37" s="93">
        <f t="shared" si="1"/>
        <v>1900.8388873062142</v>
      </c>
      <c r="AA37" s="94">
        <f>SUM(Z37:Z$42)</f>
        <v>263111.67188588995</v>
      </c>
      <c r="AB37" s="87">
        <f t="shared" si="2"/>
        <v>29.491054519430044</v>
      </c>
      <c r="AC37" s="88">
        <f t="shared" si="3"/>
        <v>26.729776263735662</v>
      </c>
      <c r="AD37" s="96">
        <f t="shared" si="16"/>
        <v>90.636895490206612</v>
      </c>
      <c r="AE37" s="88">
        <f t="shared" si="4"/>
        <v>2.7612782556943842</v>
      </c>
      <c r="AF37" s="97">
        <f t="shared" si="17"/>
        <v>9.3631045097933985</v>
      </c>
      <c r="AH37" s="98">
        <f t="shared" si="31"/>
        <v>2.2067807367400007E-5</v>
      </c>
      <c r="AI37" s="99">
        <f t="shared" si="18"/>
        <v>4.456266136054759E-6</v>
      </c>
      <c r="AJ37" s="99">
        <f t="shared" si="32"/>
        <v>148072644.7780433</v>
      </c>
      <c r="AK37" s="99">
        <f>SUM(AJ37:AJ$42)/U37/U37</f>
        <v>0.11780653525130393</v>
      </c>
      <c r="AL37" s="99">
        <f t="shared" si="33"/>
        <v>120282423.68031487</v>
      </c>
      <c r="AM37" s="99">
        <f>SUM(AL37:AL$42)/U37/U37</f>
        <v>9.5740263223728944E-2</v>
      </c>
      <c r="AN37" s="99">
        <f t="shared" si="34"/>
        <v>2554256.2741716593</v>
      </c>
      <c r="AO37" s="100">
        <f>SUM(AN37:AN$42)/U37/U37</f>
        <v>1.8988957060457549E-2</v>
      </c>
      <c r="AP37" s="87">
        <f t="shared" si="5"/>
        <v>28.818324569285554</v>
      </c>
      <c r="AQ37" s="88">
        <f t="shared" si="6"/>
        <v>30.163784469574534</v>
      </c>
      <c r="AR37" s="88">
        <f t="shared" si="7"/>
        <v>26.123314562389009</v>
      </c>
      <c r="AS37" s="88">
        <f t="shared" si="8"/>
        <v>27.336237965082315</v>
      </c>
      <c r="AT37" s="88">
        <f t="shared" si="9"/>
        <v>2.4911894231902361</v>
      </c>
      <c r="AU37" s="101">
        <f t="shared" si="10"/>
        <v>3.0313670881985324</v>
      </c>
    </row>
    <row r="38" spans="1:47" ht="14.45" customHeight="1" x14ac:dyDescent="0.15">
      <c r="A38" s="126"/>
      <c r="B38" s="86" t="s">
        <v>85</v>
      </c>
      <c r="C38" s="11">
        <v>2730</v>
      </c>
      <c r="D38" s="11">
        <v>13</v>
      </c>
      <c r="E38" s="11">
        <v>906</v>
      </c>
      <c r="F38" s="12">
        <v>20</v>
      </c>
      <c r="G38" s="22" t="s">
        <v>85</v>
      </c>
      <c r="H38" s="3">
        <v>5011036</v>
      </c>
      <c r="I38" s="3">
        <v>26863</v>
      </c>
      <c r="J38" s="18">
        <v>65</v>
      </c>
      <c r="K38" s="3">
        <v>94301</v>
      </c>
      <c r="L38" s="4">
        <v>2299422</v>
      </c>
      <c r="M38" s="70"/>
      <c r="N38" s="70"/>
      <c r="O38" s="87">
        <f t="shared" si="26"/>
        <v>0.53530805687203797</v>
      </c>
      <c r="P38" s="88">
        <f t="shared" si="27"/>
        <v>0.98581808226563206</v>
      </c>
      <c r="Q38" s="89">
        <f t="shared" si="13"/>
        <v>4.7619047619047623E-3</v>
      </c>
      <c r="R38" s="90">
        <f t="shared" si="14"/>
        <v>4.8304092282024612E-3</v>
      </c>
      <c r="S38" s="91">
        <f t="shared" si="15"/>
        <v>2.2075055187637971E-2</v>
      </c>
      <c r="T38" s="92">
        <f t="shared" si="28"/>
        <v>2.3883989882822441E-2</v>
      </c>
      <c r="U38" s="93">
        <f t="shared" si="29"/>
        <v>94094.417771209963</v>
      </c>
      <c r="V38" s="93">
        <f t="shared" si="30"/>
        <v>465250.46138046414</v>
      </c>
      <c r="W38" s="94">
        <f>SUM(V38:V$42)</f>
        <v>2336464.3999370411</v>
      </c>
      <c r="X38" s="95">
        <f t="shared" si="0"/>
        <v>454980.03176941635</v>
      </c>
      <c r="Y38" s="93">
        <f>SUM(X38:X$42)</f>
        <v>2075253.5669384571</v>
      </c>
      <c r="Z38" s="93">
        <f t="shared" si="1"/>
        <v>10270.429611047774</v>
      </c>
      <c r="AA38" s="94">
        <f>SUM(Z38:Z$42)</f>
        <v>261210.83299858373</v>
      </c>
      <c r="AB38" s="87">
        <f t="shared" si="2"/>
        <v>24.831062833271798</v>
      </c>
      <c r="AC38" s="88">
        <f t="shared" si="3"/>
        <v>22.05501257241874</v>
      </c>
      <c r="AD38" s="96">
        <f t="shared" si="16"/>
        <v>88.820251958231296</v>
      </c>
      <c r="AE38" s="88">
        <f t="shared" si="4"/>
        <v>2.7760502608530548</v>
      </c>
      <c r="AF38" s="97">
        <f t="shared" si="17"/>
        <v>11.179748041768683</v>
      </c>
      <c r="AH38" s="98">
        <f t="shared" si="31"/>
        <v>4.2832343905042098E-5</v>
      </c>
      <c r="AI38" s="99">
        <f t="shared" si="18"/>
        <v>2.3827535459272303E-5</v>
      </c>
      <c r="AJ38" s="99">
        <f t="shared" si="32"/>
        <v>195353626.31043711</v>
      </c>
      <c r="AK38" s="99">
        <f>SUM(AJ38:AJ$42)/U38/U38</f>
        <v>0.10408536019606286</v>
      </c>
      <c r="AL38" s="99">
        <f t="shared" si="33"/>
        <v>155534187.32730639</v>
      </c>
      <c r="AM38" s="99">
        <f>SUM(AL38:AL$42)/U38/U38</f>
        <v>8.4595385261970094E-2</v>
      </c>
      <c r="AN38" s="99">
        <f t="shared" si="34"/>
        <v>8095749.3626959715</v>
      </c>
      <c r="AO38" s="100">
        <f>SUM(AN38:AN$42)/U38/U38</f>
        <v>1.9184524518482526E-2</v>
      </c>
      <c r="AP38" s="87">
        <f t="shared" si="5"/>
        <v>24.198722482092787</v>
      </c>
      <c r="AQ38" s="88">
        <f t="shared" si="6"/>
        <v>25.463403184450808</v>
      </c>
      <c r="AR38" s="88">
        <f t="shared" si="7"/>
        <v>21.484940969878863</v>
      </c>
      <c r="AS38" s="88">
        <f t="shared" si="8"/>
        <v>22.625084174958616</v>
      </c>
      <c r="AT38" s="88">
        <f t="shared" si="9"/>
        <v>2.5045741672643147</v>
      </c>
      <c r="AU38" s="101">
        <f t="shared" si="10"/>
        <v>3.047526354441795</v>
      </c>
    </row>
    <row r="39" spans="1:47" ht="14.45" customHeight="1" x14ac:dyDescent="0.15">
      <c r="A39" s="126"/>
      <c r="B39" s="86" t="s">
        <v>87</v>
      </c>
      <c r="C39" s="11">
        <v>2019</v>
      </c>
      <c r="D39" s="11">
        <v>14</v>
      </c>
      <c r="E39" s="11">
        <v>670</v>
      </c>
      <c r="F39" s="12">
        <v>14</v>
      </c>
      <c r="G39" s="22" t="s">
        <v>87</v>
      </c>
      <c r="H39" s="3">
        <v>4142913</v>
      </c>
      <c r="I39" s="3">
        <v>37407</v>
      </c>
      <c r="J39" s="18">
        <v>70</v>
      </c>
      <c r="K39" s="3">
        <v>91769</v>
      </c>
      <c r="L39" s="4">
        <v>1833800</v>
      </c>
      <c r="M39" s="70"/>
      <c r="N39" s="70"/>
      <c r="O39" s="87">
        <f t="shared" si="26"/>
        <v>0.53873185637891519</v>
      </c>
      <c r="P39" s="88">
        <f t="shared" si="27"/>
        <v>1.0341749873183577</v>
      </c>
      <c r="Q39" s="89">
        <f t="shared" si="13"/>
        <v>6.9341258048538877E-3</v>
      </c>
      <c r="R39" s="90">
        <f t="shared" si="14"/>
        <v>6.7049830926913584E-3</v>
      </c>
      <c r="S39" s="91">
        <f t="shared" si="15"/>
        <v>2.0895522388059702E-2</v>
      </c>
      <c r="T39" s="92">
        <f t="shared" si="28"/>
        <v>3.3014381870376225E-2</v>
      </c>
      <c r="U39" s="93">
        <f t="shared" si="29"/>
        <v>91847.06764913231</v>
      </c>
      <c r="V39" s="93">
        <f t="shared" si="30"/>
        <v>452241.88087036443</v>
      </c>
      <c r="W39" s="94">
        <f>SUM(V39:V$42)</f>
        <v>1871213.9385565766</v>
      </c>
      <c r="X39" s="95">
        <f t="shared" si="0"/>
        <v>442792.05052381952</v>
      </c>
      <c r="Y39" s="93">
        <f>SUM(X39:X$42)</f>
        <v>1620273.5351690408</v>
      </c>
      <c r="Z39" s="93">
        <f t="shared" si="1"/>
        <v>9449.830346544928</v>
      </c>
      <c r="AA39" s="94">
        <f>SUM(Z39:Z$42)</f>
        <v>250940.40338753595</v>
      </c>
      <c r="AB39" s="87">
        <f t="shared" si="2"/>
        <v>20.373148391681443</v>
      </c>
      <c r="AC39" s="88">
        <f t="shared" si="3"/>
        <v>17.64099362822007</v>
      </c>
      <c r="AD39" s="96">
        <f t="shared" si="16"/>
        <v>86.58943276250352</v>
      </c>
      <c r="AE39" s="88">
        <f t="shared" si="4"/>
        <v>2.7321547634613745</v>
      </c>
      <c r="AF39" s="97">
        <f t="shared" si="17"/>
        <v>13.41056723749649</v>
      </c>
      <c r="AH39" s="98">
        <f t="shared" si="31"/>
        <v>7.5283243159467934E-5</v>
      </c>
      <c r="AI39" s="99">
        <f t="shared" si="18"/>
        <v>3.0535670943566864E-5</v>
      </c>
      <c r="AJ39" s="99">
        <f t="shared" si="32"/>
        <v>212289396.64294294</v>
      </c>
      <c r="AK39" s="99">
        <f>SUM(AJ39:AJ$42)/U39/U39</f>
        <v>8.6083821193542465E-2</v>
      </c>
      <c r="AL39" s="99">
        <f t="shared" si="33"/>
        <v>159135906.93348479</v>
      </c>
      <c r="AM39" s="99">
        <f>SUM(AL39:AL$42)/U39/U39</f>
        <v>7.0348645903602527E-2</v>
      </c>
      <c r="AN39" s="99">
        <f t="shared" si="34"/>
        <v>11108399.913227253</v>
      </c>
      <c r="AO39" s="100">
        <f>SUM(AN39:AN$42)/U39/U39</f>
        <v>1.9175159253685098E-2</v>
      </c>
      <c r="AP39" s="87">
        <f t="shared" si="5"/>
        <v>19.798083519256505</v>
      </c>
      <c r="AQ39" s="88">
        <f t="shared" si="6"/>
        <v>20.948213264106382</v>
      </c>
      <c r="AR39" s="88">
        <f t="shared" si="7"/>
        <v>17.121136572768016</v>
      </c>
      <c r="AS39" s="88">
        <f t="shared" si="8"/>
        <v>18.160850683672123</v>
      </c>
      <c r="AT39" s="88">
        <f t="shared" si="9"/>
        <v>2.4607449408886519</v>
      </c>
      <c r="AU39" s="101">
        <f t="shared" si="10"/>
        <v>3.0035645860340972</v>
      </c>
    </row>
    <row r="40" spans="1:47" ht="14.45" customHeight="1" x14ac:dyDescent="0.15">
      <c r="A40" s="126"/>
      <c r="B40" s="86" t="s">
        <v>89</v>
      </c>
      <c r="C40" s="11">
        <v>1981</v>
      </c>
      <c r="D40" s="11">
        <v>31</v>
      </c>
      <c r="E40" s="11">
        <v>662</v>
      </c>
      <c r="F40" s="12">
        <v>30</v>
      </c>
      <c r="G40" s="22" t="s">
        <v>89</v>
      </c>
      <c r="H40" s="3">
        <v>3522767</v>
      </c>
      <c r="I40" s="3">
        <v>56501</v>
      </c>
      <c r="J40" s="18">
        <v>75</v>
      </c>
      <c r="K40" s="3">
        <v>87842</v>
      </c>
      <c r="L40" s="4">
        <v>1384012</v>
      </c>
      <c r="M40" s="70"/>
      <c r="N40" s="70"/>
      <c r="O40" s="87">
        <f t="shared" si="26"/>
        <v>0.54889656207776605</v>
      </c>
      <c r="P40" s="88">
        <f t="shared" si="27"/>
        <v>1.021384145334415</v>
      </c>
      <c r="Q40" s="89">
        <f t="shared" si="13"/>
        <v>1.5648662291771833E-2</v>
      </c>
      <c r="R40" s="90">
        <f t="shared" si="14"/>
        <v>1.5321035051555699E-2</v>
      </c>
      <c r="S40" s="91">
        <f t="shared" si="15"/>
        <v>4.5317220543806644E-2</v>
      </c>
      <c r="T40" s="92">
        <f t="shared" si="28"/>
        <v>7.4046365524742502E-2</v>
      </c>
      <c r="U40" s="93">
        <f t="shared" si="29"/>
        <v>88814.793484089576</v>
      </c>
      <c r="V40" s="93">
        <f t="shared" si="30"/>
        <v>429240.75561459182</v>
      </c>
      <c r="W40" s="94">
        <f>SUM(V40:V$42)</f>
        <v>1418972.0576862122</v>
      </c>
      <c r="X40" s="95">
        <f t="shared" si="0"/>
        <v>409788.75762601517</v>
      </c>
      <c r="Y40" s="93">
        <f>SUM(X40:X$42)</f>
        <v>1177481.4846452214</v>
      </c>
      <c r="Z40" s="93">
        <f t="shared" si="1"/>
        <v>19451.997988576666</v>
      </c>
      <c r="AA40" s="94">
        <f>SUM(Z40:Z$42)</f>
        <v>241490.57304099103</v>
      </c>
      <c r="AB40" s="87">
        <f t="shared" si="2"/>
        <v>15.976753444125377</v>
      </c>
      <c r="AC40" s="88">
        <f t="shared" si="3"/>
        <v>13.257717982040427</v>
      </c>
      <c r="AD40" s="96">
        <f t="shared" si="16"/>
        <v>82.981301729452838</v>
      </c>
      <c r="AE40" s="88">
        <f t="shared" si="4"/>
        <v>2.7190354620849515</v>
      </c>
      <c r="AF40" s="97">
        <f t="shared" si="17"/>
        <v>17.018698270547173</v>
      </c>
      <c r="AH40" s="98">
        <f t="shared" si="31"/>
        <v>1.6377026055601585E-4</v>
      </c>
      <c r="AI40" s="99">
        <f t="shared" si="18"/>
        <v>6.5352824873097636E-5</v>
      </c>
      <c r="AJ40" s="99">
        <f t="shared" si="32"/>
        <v>263812839.67379713</v>
      </c>
      <c r="AK40" s="99">
        <f>SUM(AJ40:AJ$42)/U40/U40</f>
        <v>6.5149507958843472E-2</v>
      </c>
      <c r="AL40" s="99">
        <f t="shared" si="33"/>
        <v>182537459.70564845</v>
      </c>
      <c r="AM40" s="99">
        <f>SUM(AL40:AL$42)/U40/U40</f>
        <v>5.5060012559417774E-2</v>
      </c>
      <c r="AN40" s="99">
        <f t="shared" si="34"/>
        <v>22184633.370626763</v>
      </c>
      <c r="AO40" s="100">
        <f>SUM(AN40:AN$42)/U40/U40</f>
        <v>1.9098596112146038E-2</v>
      </c>
      <c r="AP40" s="87">
        <f t="shared" si="5"/>
        <v>15.476475171786179</v>
      </c>
      <c r="AQ40" s="88">
        <f t="shared" si="6"/>
        <v>16.477031716464577</v>
      </c>
      <c r="AR40" s="88">
        <f t="shared" si="7"/>
        <v>12.797806529423449</v>
      </c>
      <c r="AS40" s="88">
        <f t="shared" si="8"/>
        <v>13.717629434657406</v>
      </c>
      <c r="AT40" s="88">
        <f t="shared" si="9"/>
        <v>2.4481680280430935</v>
      </c>
      <c r="AU40" s="101">
        <f t="shared" si="10"/>
        <v>2.9899028961268095</v>
      </c>
    </row>
    <row r="41" spans="1:47" ht="14.45" customHeight="1" x14ac:dyDescent="0.15">
      <c r="A41" s="126"/>
      <c r="B41" s="86" t="s">
        <v>90</v>
      </c>
      <c r="C41" s="11">
        <v>1950</v>
      </c>
      <c r="D41" s="11">
        <v>65</v>
      </c>
      <c r="E41" s="11">
        <v>654</v>
      </c>
      <c r="F41" s="12">
        <v>82</v>
      </c>
      <c r="G41" s="22" t="s">
        <v>90</v>
      </c>
      <c r="H41" s="3">
        <v>3002215</v>
      </c>
      <c r="I41" s="3">
        <v>95693</v>
      </c>
      <c r="J41" s="18">
        <v>80</v>
      </c>
      <c r="K41" s="3">
        <v>81181</v>
      </c>
      <c r="L41" s="4">
        <v>959826</v>
      </c>
      <c r="M41" s="70"/>
      <c r="N41" s="70"/>
      <c r="O41" s="87">
        <f>IF(K41&lt;0.5,0.5,((L41-L42)-5*K42)/5/(K41-K42))</f>
        <v>0.54725826705734615</v>
      </c>
      <c r="P41" s="88">
        <f>IF(H41&lt;0.5,1,(I41/H41)/((K41-K42)/(L41-L42)))</f>
        <v>1.0109663769967436</v>
      </c>
      <c r="Q41" s="89">
        <f t="shared" si="13"/>
        <v>3.3333333333333333E-2</v>
      </c>
      <c r="R41" s="90">
        <f t="shared" si="14"/>
        <v>3.2971752663383286E-2</v>
      </c>
      <c r="S41" s="91">
        <f t="shared" si="15"/>
        <v>0.12538226299694188</v>
      </c>
      <c r="T41" s="92">
        <f>5*R41/(1+5*(1-O41)*R41)</f>
        <v>0.15340858547755135</v>
      </c>
      <c r="U41" s="93">
        <f t="shared" si="29"/>
        <v>82238.380821762155</v>
      </c>
      <c r="V41" s="93">
        <f>5*U41*((1-T41)+O41*T41)</f>
        <v>382632.78881869919</v>
      </c>
      <c r="W41" s="94">
        <f>SUM(V41:V$42)</f>
        <v>989731.30207162036</v>
      </c>
      <c r="X41" s="95">
        <f t="shared" si="0"/>
        <v>334657.42385977972</v>
      </c>
      <c r="Y41" s="93">
        <f>SUM(X41:X$42)</f>
        <v>767692.72701920604</v>
      </c>
      <c r="Z41" s="93">
        <f t="shared" si="1"/>
        <v>47975.364958919468</v>
      </c>
      <c r="AA41" s="94">
        <f>SUM(Z41:Z$42)</f>
        <v>222038.57505241435</v>
      </c>
      <c r="AB41" s="87">
        <f t="shared" si="2"/>
        <v>12.034907450533302</v>
      </c>
      <c r="AC41" s="88">
        <f t="shared" si="3"/>
        <v>9.3349688958863482</v>
      </c>
      <c r="AD41" s="96">
        <f t="shared" si="16"/>
        <v>77.565772186080977</v>
      </c>
      <c r="AE41" s="88">
        <f t="shared" si="4"/>
        <v>2.6999385546469545</v>
      </c>
      <c r="AF41" s="97">
        <f t="shared" si="17"/>
        <v>22.434227813919023</v>
      </c>
      <c r="AH41" s="98">
        <f>IF(D41=0,0,T41*T41*(1-T41)/D41)</f>
        <v>3.0652071801939417E-4</v>
      </c>
      <c r="AI41" s="99">
        <f t="shared" si="18"/>
        <v>1.6767821272585257E-4</v>
      </c>
      <c r="AJ41" s="99">
        <f>U41*U41*((1-O41)*5+AB42)^2*AH41</f>
        <v>250090879.40896627</v>
      </c>
      <c r="AK41" s="99">
        <f>SUM(AJ41:AJ$42)/U41/U41</f>
        <v>3.6978454133014559E-2</v>
      </c>
      <c r="AL41" s="99">
        <f>U41*U41*((1-O41)*5*(1-S41)+AC42)^2*AH41+V41*V41*AI41</f>
        <v>163929387.67906302</v>
      </c>
      <c r="AM41" s="99">
        <f>SUM(AL41:AL$42)/U41/U41</f>
        <v>3.7228154121472214E-2</v>
      </c>
      <c r="AN41" s="99">
        <f>U41*U41*((1-O41)*5*S41+AE42)^2*AH41+V41*V41*AI41</f>
        <v>40616132.185627706</v>
      </c>
      <c r="AO41" s="100">
        <f>SUM(AN41:AN$42)/U41/U41</f>
        <v>1.8995047928103293E-2</v>
      </c>
      <c r="AP41" s="87">
        <f t="shared" si="5"/>
        <v>11.658003710305922</v>
      </c>
      <c r="AQ41" s="88">
        <f t="shared" si="6"/>
        <v>12.411811190760682</v>
      </c>
      <c r="AR41" s="88">
        <f t="shared" si="7"/>
        <v>8.9567947602384326</v>
      </c>
      <c r="AS41" s="88">
        <f t="shared" si="8"/>
        <v>9.7131430315342637</v>
      </c>
      <c r="AT41" s="88">
        <f t="shared" si="9"/>
        <v>2.4298064089837594</v>
      </c>
      <c r="AU41" s="101">
        <f t="shared" si="10"/>
        <v>2.9700707003101496</v>
      </c>
    </row>
    <row r="42" spans="1:47" ht="14.45" customHeight="1" thickBot="1" x14ac:dyDescent="0.2">
      <c r="A42" s="127"/>
      <c r="B42" s="128" t="s">
        <v>91</v>
      </c>
      <c r="C42" s="15">
        <v>2596</v>
      </c>
      <c r="D42" s="15">
        <v>260</v>
      </c>
      <c r="E42" s="15">
        <v>858</v>
      </c>
      <c r="F42" s="16">
        <v>246</v>
      </c>
      <c r="G42" s="24" t="s">
        <v>91</v>
      </c>
      <c r="H42" s="7">
        <v>3458084</v>
      </c>
      <c r="I42" s="7">
        <v>359915</v>
      </c>
      <c r="J42" s="20">
        <v>85</v>
      </c>
      <c r="K42" s="7">
        <v>69236</v>
      </c>
      <c r="L42" s="8">
        <v>580961</v>
      </c>
      <c r="M42" s="70"/>
      <c r="N42" s="70"/>
      <c r="O42" s="129">
        <v>1</v>
      </c>
      <c r="P42" s="130">
        <f>IF(H42&lt;0.5,1,(I42/H42)/(K42/L42))</f>
        <v>0.87333208996837031</v>
      </c>
      <c r="Q42" s="131">
        <f t="shared" si="13"/>
        <v>0.10015408320493066</v>
      </c>
      <c r="R42" s="132">
        <f t="shared" si="14"/>
        <v>0.11468041121511746</v>
      </c>
      <c r="S42" s="133">
        <f t="shared" si="15"/>
        <v>0.28671328671328672</v>
      </c>
      <c r="T42" s="129">
        <v>1</v>
      </c>
      <c r="U42" s="134">
        <f>U41*(1-T41)</f>
        <v>69622.307147931439</v>
      </c>
      <c r="V42" s="134">
        <f>U42/R42</f>
        <v>607098.51325292117</v>
      </c>
      <c r="W42" s="135">
        <f>SUM(V42:V$42)</f>
        <v>607098.51325292117</v>
      </c>
      <c r="X42" s="129">
        <f t="shared" si="0"/>
        <v>433035.30315942632</v>
      </c>
      <c r="Y42" s="134">
        <f>SUM(X42:X$42)</f>
        <v>433035.30315942632</v>
      </c>
      <c r="Z42" s="134">
        <f t="shared" si="1"/>
        <v>174063.21009349488</v>
      </c>
      <c r="AA42" s="135">
        <f>SUM(Z42:Z$42)</f>
        <v>174063.21009349488</v>
      </c>
      <c r="AB42" s="136">
        <f t="shared" si="2"/>
        <v>8.7198850213764967</v>
      </c>
      <c r="AC42" s="130">
        <f t="shared" si="3"/>
        <v>6.2197781271356831</v>
      </c>
      <c r="AD42" s="137">
        <f t="shared" si="16"/>
        <v>71.328671328671334</v>
      </c>
      <c r="AE42" s="130">
        <f t="shared" si="4"/>
        <v>2.500106894240814</v>
      </c>
      <c r="AF42" s="138">
        <f t="shared" si="17"/>
        <v>28.671328671328673</v>
      </c>
      <c r="AH42" s="139">
        <f>0</f>
        <v>0</v>
      </c>
      <c r="AI42" s="140">
        <f t="shared" si="18"/>
        <v>2.3835521903887107E-4</v>
      </c>
      <c r="AJ42" s="140">
        <v>0</v>
      </c>
      <c r="AK42" s="140">
        <f>(1-R42)/R42/R42/D42</f>
        <v>0.25890965294096036</v>
      </c>
      <c r="AL42" s="140">
        <f>V42*V42*AI42</f>
        <v>87850250.526502877</v>
      </c>
      <c r="AM42" s="140">
        <f>(1-S42)*(1-S42)*(1-R42)/R42/R42/D42+AI42/R42/R42</f>
        <v>0.14985119019998885</v>
      </c>
      <c r="AN42" s="140">
        <f>V42*V42*AI42</f>
        <v>87850250.526502877</v>
      </c>
      <c r="AO42" s="141">
        <f>S42*S42*(1-R42)/R42/R42/D42+AI42/R42/R42</f>
        <v>3.9407212372026726E-2</v>
      </c>
      <c r="AP42" s="136">
        <f t="shared" si="5"/>
        <v>7.7225749779406589</v>
      </c>
      <c r="AQ42" s="130">
        <f t="shared" si="6"/>
        <v>9.7171950648123353</v>
      </c>
      <c r="AR42" s="130">
        <f t="shared" si="7"/>
        <v>5.4610500254600716</v>
      </c>
      <c r="AS42" s="130">
        <f t="shared" si="8"/>
        <v>6.9785062288112947</v>
      </c>
      <c r="AT42" s="130">
        <f t="shared" si="9"/>
        <v>2.111022395643944</v>
      </c>
      <c r="AU42" s="142">
        <f t="shared" si="10"/>
        <v>2.889191392837684</v>
      </c>
    </row>
    <row r="43" spans="1:47" ht="14.45" customHeight="1" thickTop="1" x14ac:dyDescent="0.15">
      <c r="G43" s="143"/>
      <c r="H43" s="143"/>
      <c r="I43" s="143"/>
      <c r="J43" s="143"/>
      <c r="K43" s="143"/>
      <c r="L43" s="143"/>
    </row>
    <row r="44" spans="1:47" ht="14.45" customHeight="1" thickBot="1" x14ac:dyDescent="0.2">
      <c r="A44" s="25" t="s">
        <v>36</v>
      </c>
      <c r="G44" s="143"/>
      <c r="H44" s="143"/>
      <c r="I44" s="143"/>
      <c r="J44" s="183" t="s">
        <v>32</v>
      </c>
      <c r="K44" s="184"/>
      <c r="L44" s="184"/>
      <c r="M44" s="184"/>
    </row>
    <row r="45" spans="1:47" ht="14.45" customHeight="1" thickTop="1" x14ac:dyDescent="0.15">
      <c r="A45" s="195" t="s">
        <v>11</v>
      </c>
      <c r="B45" s="197" t="s">
        <v>53</v>
      </c>
      <c r="C45" s="179" t="s">
        <v>5</v>
      </c>
      <c r="D45" s="180"/>
      <c r="E45" s="180"/>
      <c r="F45" s="181" t="s">
        <v>96</v>
      </c>
      <c r="G45" s="180"/>
      <c r="H45" s="180"/>
      <c r="I45" s="180"/>
      <c r="J45" s="181" t="s">
        <v>97</v>
      </c>
      <c r="K45" s="180"/>
      <c r="L45" s="180"/>
      <c r="M45" s="182"/>
    </row>
    <row r="46" spans="1:47" ht="14.45" customHeight="1" x14ac:dyDescent="0.15">
      <c r="A46" s="196"/>
      <c r="B46" s="198"/>
      <c r="C46" s="42" t="s">
        <v>23</v>
      </c>
      <c r="D46" s="204" t="s">
        <v>28</v>
      </c>
      <c r="E46" s="205"/>
      <c r="F46" s="44" t="s">
        <v>23</v>
      </c>
      <c r="G46" s="204" t="s">
        <v>28</v>
      </c>
      <c r="H46" s="206"/>
      <c r="I46" s="144" t="s">
        <v>191</v>
      </c>
      <c r="J46" s="44" t="s">
        <v>23</v>
      </c>
      <c r="K46" s="204" t="s">
        <v>28</v>
      </c>
      <c r="L46" s="206"/>
      <c r="M46" s="145" t="s">
        <v>191</v>
      </c>
    </row>
    <row r="47" spans="1:47" ht="14.45" customHeight="1" x14ac:dyDescent="0.15">
      <c r="A47" s="68" t="s">
        <v>1</v>
      </c>
      <c r="B47" s="69">
        <v>0</v>
      </c>
      <c r="C47" s="146">
        <f>AB7</f>
        <v>80.362456554843661</v>
      </c>
      <c r="D47" s="146">
        <f t="shared" ref="D47:E82" si="35">AP7</f>
        <v>78.858083685627889</v>
      </c>
      <c r="E47" s="147">
        <f t="shared" si="35"/>
        <v>81.866829424059432</v>
      </c>
      <c r="F47" s="148">
        <f>AC7</f>
        <v>78.994540675219667</v>
      </c>
      <c r="G47" s="146">
        <f t="shared" ref="G47:H82" si="36">AR7</f>
        <v>77.553585688666672</v>
      </c>
      <c r="H47" s="146">
        <f t="shared" si="36"/>
        <v>80.435495661772663</v>
      </c>
      <c r="I47" s="149">
        <f t="shared" ref="I47:J82" si="37">AD7</f>
        <v>98.29781724169861</v>
      </c>
      <c r="J47" s="148">
        <f t="shared" si="37"/>
        <v>1.3679158796239845</v>
      </c>
      <c r="K47" s="146">
        <f t="shared" ref="K47:L82" si="38">AT7</f>
        <v>1.1641943530430454</v>
      </c>
      <c r="L47" s="146">
        <f t="shared" si="38"/>
        <v>1.5716374062049236</v>
      </c>
      <c r="M47" s="150">
        <f>AF7</f>
        <v>1.7021827583013782</v>
      </c>
    </row>
    <row r="48" spans="1:47" ht="14.45" customHeight="1" x14ac:dyDescent="0.15">
      <c r="A48" s="68"/>
      <c r="B48" s="86">
        <v>5</v>
      </c>
      <c r="C48" s="151">
        <f>AB8</f>
        <v>75.362456554843661</v>
      </c>
      <c r="D48" s="151">
        <f t="shared" si="35"/>
        <v>73.858083685627889</v>
      </c>
      <c r="E48" s="152">
        <f t="shared" si="35"/>
        <v>76.866829424059432</v>
      </c>
      <c r="F48" s="153">
        <f>AC8</f>
        <v>73.994540675219667</v>
      </c>
      <c r="G48" s="151">
        <f t="shared" si="36"/>
        <v>72.553585688666672</v>
      </c>
      <c r="H48" s="151">
        <f t="shared" si="36"/>
        <v>75.435495661772663</v>
      </c>
      <c r="I48" s="154">
        <f t="shared" si="37"/>
        <v>98.184884168911722</v>
      </c>
      <c r="J48" s="153">
        <f t="shared" si="37"/>
        <v>1.3679158796239845</v>
      </c>
      <c r="K48" s="151">
        <f t="shared" si="38"/>
        <v>1.1641943530430454</v>
      </c>
      <c r="L48" s="151">
        <f t="shared" si="38"/>
        <v>1.5716374062049236</v>
      </c>
      <c r="M48" s="155">
        <f>AF8</f>
        <v>1.8151158310882667</v>
      </c>
    </row>
    <row r="49" spans="1:13" ht="14.45" customHeight="1" x14ac:dyDescent="0.15">
      <c r="A49" s="68"/>
      <c r="B49" s="86">
        <v>10</v>
      </c>
      <c r="C49" s="151">
        <f t="shared" ref="C49:C62" si="39">AB9</f>
        <v>70.362456554843646</v>
      </c>
      <c r="D49" s="151">
        <f t="shared" si="35"/>
        <v>68.858083685627875</v>
      </c>
      <c r="E49" s="152">
        <f t="shared" si="35"/>
        <v>71.866829424059418</v>
      </c>
      <c r="F49" s="153">
        <f t="shared" ref="F49:F62" si="40">AC9</f>
        <v>68.994540675219667</v>
      </c>
      <c r="G49" s="151">
        <f t="shared" si="36"/>
        <v>67.553585688666672</v>
      </c>
      <c r="H49" s="151">
        <f t="shared" si="36"/>
        <v>70.435495661772663</v>
      </c>
      <c r="I49" s="154">
        <f t="shared" si="37"/>
        <v>98.055900907101261</v>
      </c>
      <c r="J49" s="153">
        <f t="shared" si="37"/>
        <v>1.3679158796239845</v>
      </c>
      <c r="K49" s="151">
        <f t="shared" si="38"/>
        <v>1.1641943530430454</v>
      </c>
      <c r="L49" s="151">
        <f t="shared" si="38"/>
        <v>1.5716374062049236</v>
      </c>
      <c r="M49" s="155">
        <f t="shared" ref="M49:M62" si="41">AF9</f>
        <v>1.9440990928987389</v>
      </c>
    </row>
    <row r="50" spans="1:13" ht="14.45" customHeight="1" x14ac:dyDescent="0.15">
      <c r="A50" s="68"/>
      <c r="B50" s="86">
        <v>15</v>
      </c>
      <c r="C50" s="151">
        <f t="shared" si="39"/>
        <v>65.362456554843661</v>
      </c>
      <c r="D50" s="151">
        <f t="shared" si="35"/>
        <v>63.858083685627889</v>
      </c>
      <c r="E50" s="152">
        <f t="shared" si="35"/>
        <v>66.866829424059432</v>
      </c>
      <c r="F50" s="153">
        <f t="shared" si="40"/>
        <v>63.99454067521966</v>
      </c>
      <c r="G50" s="151">
        <f t="shared" si="36"/>
        <v>62.553585688666658</v>
      </c>
      <c r="H50" s="151">
        <f t="shared" si="36"/>
        <v>65.435495661772663</v>
      </c>
      <c r="I50" s="154">
        <f t="shared" si="37"/>
        <v>97.907184105792865</v>
      </c>
      <c r="J50" s="153">
        <f t="shared" si="37"/>
        <v>1.3679158796239845</v>
      </c>
      <c r="K50" s="151">
        <f t="shared" si="38"/>
        <v>1.1641943530430454</v>
      </c>
      <c r="L50" s="151">
        <f t="shared" si="38"/>
        <v>1.5716374062049236</v>
      </c>
      <c r="M50" s="155">
        <f t="shared" si="41"/>
        <v>2.0928158942071091</v>
      </c>
    </row>
    <row r="51" spans="1:13" ht="14.45" customHeight="1" x14ac:dyDescent="0.15">
      <c r="A51" s="68"/>
      <c r="B51" s="86">
        <v>20</v>
      </c>
      <c r="C51" s="151">
        <f t="shared" si="39"/>
        <v>60.362456554843661</v>
      </c>
      <c r="D51" s="151">
        <f t="shared" si="35"/>
        <v>58.858083685627889</v>
      </c>
      <c r="E51" s="152">
        <f t="shared" si="35"/>
        <v>61.866829424059432</v>
      </c>
      <c r="F51" s="153">
        <f t="shared" si="40"/>
        <v>58.99454067521966</v>
      </c>
      <c r="G51" s="151">
        <f t="shared" si="36"/>
        <v>57.553585688666658</v>
      </c>
      <c r="H51" s="151">
        <f t="shared" si="36"/>
        <v>60.435495661772663</v>
      </c>
      <c r="I51" s="154">
        <f t="shared" si="37"/>
        <v>97.733830003453974</v>
      </c>
      <c r="J51" s="153">
        <f t="shared" si="37"/>
        <v>1.3679158796239845</v>
      </c>
      <c r="K51" s="151">
        <f t="shared" si="38"/>
        <v>1.1641943530430454</v>
      </c>
      <c r="L51" s="151">
        <f t="shared" si="38"/>
        <v>1.5716374062049236</v>
      </c>
      <c r="M51" s="155">
        <f t="shared" si="41"/>
        <v>2.2661699965460054</v>
      </c>
    </row>
    <row r="52" spans="1:13" ht="14.45" customHeight="1" x14ac:dyDescent="0.15">
      <c r="A52" s="68"/>
      <c r="B52" s="86">
        <v>25</v>
      </c>
      <c r="C52" s="151">
        <f t="shared" si="39"/>
        <v>55.970303498547757</v>
      </c>
      <c r="D52" s="151">
        <f t="shared" si="35"/>
        <v>54.707832235745023</v>
      </c>
      <c r="E52" s="152">
        <f t="shared" si="35"/>
        <v>57.232774761350491</v>
      </c>
      <c r="F52" s="153">
        <f t="shared" si="40"/>
        <v>54.588001315603982</v>
      </c>
      <c r="G52" s="151">
        <f t="shared" si="36"/>
        <v>53.389400951627429</v>
      </c>
      <c r="H52" s="151">
        <f t="shared" si="36"/>
        <v>55.786601679580535</v>
      </c>
      <c r="I52" s="154">
        <f t="shared" si="37"/>
        <v>97.530293572591333</v>
      </c>
      <c r="J52" s="153">
        <f t="shared" si="37"/>
        <v>1.3823021829437696</v>
      </c>
      <c r="K52" s="151">
        <f t="shared" si="38"/>
        <v>1.1774161444170683</v>
      </c>
      <c r="L52" s="151">
        <f t="shared" si="38"/>
        <v>1.5871882214704709</v>
      </c>
      <c r="M52" s="155">
        <f t="shared" si="41"/>
        <v>2.4697064274086626</v>
      </c>
    </row>
    <row r="53" spans="1:13" ht="14.45" customHeight="1" x14ac:dyDescent="0.15">
      <c r="A53" s="68"/>
      <c r="B53" s="86">
        <v>30</v>
      </c>
      <c r="C53" s="151">
        <f t="shared" si="39"/>
        <v>51.211015163453801</v>
      </c>
      <c r="D53" s="151">
        <f t="shared" si="35"/>
        <v>50.034310429047416</v>
      </c>
      <c r="E53" s="152">
        <f t="shared" si="35"/>
        <v>52.387719897860187</v>
      </c>
      <c r="F53" s="153">
        <f t="shared" si="40"/>
        <v>49.822485376612534</v>
      </c>
      <c r="G53" s="151">
        <f t="shared" si="36"/>
        <v>48.710081042543791</v>
      </c>
      <c r="H53" s="151">
        <f t="shared" si="36"/>
        <v>50.934889710681276</v>
      </c>
      <c r="I53" s="154">
        <f t="shared" si="37"/>
        <v>97.288611088045414</v>
      </c>
      <c r="J53" s="153">
        <f t="shared" si="37"/>
        <v>1.3885297868412567</v>
      </c>
      <c r="K53" s="151">
        <f t="shared" si="38"/>
        <v>1.1830845989974934</v>
      </c>
      <c r="L53" s="151">
        <f t="shared" si="38"/>
        <v>1.59397497468502</v>
      </c>
      <c r="M53" s="155">
        <f t="shared" si="41"/>
        <v>2.7113889119545638</v>
      </c>
    </row>
    <row r="54" spans="1:13" ht="14.45" customHeight="1" x14ac:dyDescent="0.15">
      <c r="A54" s="68"/>
      <c r="B54" s="86">
        <v>35</v>
      </c>
      <c r="C54" s="151">
        <f t="shared" si="39"/>
        <v>46.379748699382581</v>
      </c>
      <c r="D54" s="151">
        <f t="shared" si="35"/>
        <v>45.246388546950492</v>
      </c>
      <c r="E54" s="152">
        <f t="shared" si="35"/>
        <v>47.513108851814671</v>
      </c>
      <c r="F54" s="153">
        <f t="shared" si="40"/>
        <v>44.986401277772764</v>
      </c>
      <c r="G54" s="151">
        <f t="shared" si="36"/>
        <v>43.917537724516578</v>
      </c>
      <c r="H54" s="151">
        <f t="shared" si="36"/>
        <v>46.05526483102895</v>
      </c>
      <c r="I54" s="154">
        <f t="shared" si="37"/>
        <v>96.995784883094103</v>
      </c>
      <c r="J54" s="153">
        <f t="shared" si="37"/>
        <v>1.3933474216098136</v>
      </c>
      <c r="K54" s="151">
        <f t="shared" si="38"/>
        <v>1.1874065337704351</v>
      </c>
      <c r="L54" s="151">
        <f t="shared" si="38"/>
        <v>1.5992883094491921</v>
      </c>
      <c r="M54" s="155">
        <f t="shared" si="41"/>
        <v>3.0042151169058884</v>
      </c>
    </row>
    <row r="55" spans="1:13" ht="14.45" customHeight="1" x14ac:dyDescent="0.15">
      <c r="A55" s="68"/>
      <c r="B55" s="86">
        <v>40</v>
      </c>
      <c r="C55" s="151">
        <f t="shared" si="39"/>
        <v>41.675710169917011</v>
      </c>
      <c r="D55" s="151">
        <f t="shared" si="35"/>
        <v>40.611494748519185</v>
      </c>
      <c r="E55" s="152">
        <f t="shared" si="35"/>
        <v>42.739925591314837</v>
      </c>
      <c r="F55" s="153">
        <f t="shared" si="40"/>
        <v>40.272937735836742</v>
      </c>
      <c r="G55" s="151">
        <f t="shared" si="36"/>
        <v>39.273334265152336</v>
      </c>
      <c r="H55" s="151">
        <f t="shared" si="36"/>
        <v>41.272541206521147</v>
      </c>
      <c r="I55" s="154">
        <f t="shared" si="37"/>
        <v>96.634076711924067</v>
      </c>
      <c r="J55" s="153">
        <f t="shared" si="37"/>
        <v>1.4027724340802679</v>
      </c>
      <c r="K55" s="151">
        <f t="shared" si="38"/>
        <v>1.1958531764998663</v>
      </c>
      <c r="L55" s="151">
        <f t="shared" si="38"/>
        <v>1.6096916916606694</v>
      </c>
      <c r="M55" s="155">
        <f t="shared" si="41"/>
        <v>3.365923288075936</v>
      </c>
    </row>
    <row r="56" spans="1:13" ht="14.45" customHeight="1" x14ac:dyDescent="0.15">
      <c r="A56" s="68"/>
      <c r="B56" s="86">
        <v>45</v>
      </c>
      <c r="C56" s="151">
        <f t="shared" si="39"/>
        <v>37.027481725859765</v>
      </c>
      <c r="D56" s="151">
        <f t="shared" si="35"/>
        <v>36.030888326171919</v>
      </c>
      <c r="E56" s="152">
        <f t="shared" si="35"/>
        <v>38.024075125547611</v>
      </c>
      <c r="F56" s="153">
        <f t="shared" si="40"/>
        <v>35.612051584744286</v>
      </c>
      <c r="G56" s="151">
        <f t="shared" si="36"/>
        <v>34.679993086164103</v>
      </c>
      <c r="H56" s="151">
        <f t="shared" si="36"/>
        <v>36.544110083324469</v>
      </c>
      <c r="I56" s="154">
        <f t="shared" si="37"/>
        <v>96.177352401130349</v>
      </c>
      <c r="J56" s="153">
        <f t="shared" si="37"/>
        <v>1.4154301411154819</v>
      </c>
      <c r="K56" s="151">
        <f t="shared" si="38"/>
        <v>1.2071401269550202</v>
      </c>
      <c r="L56" s="151">
        <f t="shared" si="38"/>
        <v>1.6237201552759437</v>
      </c>
      <c r="M56" s="155">
        <f t="shared" si="41"/>
        <v>3.822647598869664</v>
      </c>
    </row>
    <row r="57" spans="1:13" ht="14.45" customHeight="1" x14ac:dyDescent="0.15">
      <c r="A57" s="68"/>
      <c r="B57" s="86">
        <v>50</v>
      </c>
      <c r="C57" s="151">
        <f t="shared" si="39"/>
        <v>32.255113795471722</v>
      </c>
      <c r="D57" s="151">
        <f t="shared" si="35"/>
        <v>31.303152870266373</v>
      </c>
      <c r="E57" s="152">
        <f t="shared" si="35"/>
        <v>33.20707472067707</v>
      </c>
      <c r="F57" s="153">
        <f t="shared" si="40"/>
        <v>30.843341297577933</v>
      </c>
      <c r="G57" s="151">
        <f t="shared" si="36"/>
        <v>29.955838696959745</v>
      </c>
      <c r="H57" s="151">
        <f t="shared" si="36"/>
        <v>31.73084389819612</v>
      </c>
      <c r="I57" s="154">
        <f t="shared" si="37"/>
        <v>95.623104891690119</v>
      </c>
      <c r="J57" s="153">
        <f t="shared" si="37"/>
        <v>1.4117724978937929</v>
      </c>
      <c r="K57" s="151">
        <f t="shared" si="38"/>
        <v>1.2037057837109566</v>
      </c>
      <c r="L57" s="151">
        <f t="shared" si="38"/>
        <v>1.6198392120766292</v>
      </c>
      <c r="M57" s="155">
        <f t="shared" si="41"/>
        <v>4.3768951083098981</v>
      </c>
    </row>
    <row r="58" spans="1:13" ht="14.45" customHeight="1" x14ac:dyDescent="0.15">
      <c r="A58" s="68"/>
      <c r="B58" s="86">
        <v>55</v>
      </c>
      <c r="C58" s="151">
        <f t="shared" si="39"/>
        <v>27.601001416724639</v>
      </c>
      <c r="D58" s="151">
        <f t="shared" si="35"/>
        <v>26.700277048193072</v>
      </c>
      <c r="E58" s="152">
        <f t="shared" si="35"/>
        <v>28.501725785256205</v>
      </c>
      <c r="F58" s="153">
        <f t="shared" si="40"/>
        <v>26.184234819083688</v>
      </c>
      <c r="G58" s="151">
        <f t="shared" si="36"/>
        <v>25.347370741777841</v>
      </c>
      <c r="H58" s="151">
        <f t="shared" si="36"/>
        <v>27.021098896389535</v>
      </c>
      <c r="I58" s="154">
        <f t="shared" si="37"/>
        <v>94.866973932393378</v>
      </c>
      <c r="J58" s="153">
        <f t="shared" si="37"/>
        <v>1.4167665976409507</v>
      </c>
      <c r="K58" s="151">
        <f t="shared" si="38"/>
        <v>1.2078247252476189</v>
      </c>
      <c r="L58" s="151">
        <f t="shared" si="38"/>
        <v>1.6257084700342825</v>
      </c>
      <c r="M58" s="155">
        <f t="shared" si="41"/>
        <v>5.1330260676066288</v>
      </c>
    </row>
    <row r="59" spans="1:13" ht="14.45" customHeight="1" x14ac:dyDescent="0.15">
      <c r="A59" s="68"/>
      <c r="B59" s="86">
        <v>60</v>
      </c>
      <c r="C59" s="151">
        <f t="shared" si="39"/>
        <v>23.484691816549525</v>
      </c>
      <c r="D59" s="151">
        <f t="shared" si="35"/>
        <v>22.662654423135631</v>
      </c>
      <c r="E59" s="152">
        <f t="shared" si="35"/>
        <v>24.306729209963418</v>
      </c>
      <c r="F59" s="153">
        <f t="shared" si="40"/>
        <v>22.035184475661104</v>
      </c>
      <c r="G59" s="151">
        <f t="shared" si="36"/>
        <v>21.275158588125706</v>
      </c>
      <c r="H59" s="151">
        <f t="shared" si="36"/>
        <v>22.795210363196503</v>
      </c>
      <c r="I59" s="154">
        <f t="shared" si="37"/>
        <v>93.827863051338994</v>
      </c>
      <c r="J59" s="153">
        <f t="shared" si="37"/>
        <v>1.4495073408884225</v>
      </c>
      <c r="K59" s="151">
        <f t="shared" si="38"/>
        <v>1.235644616962728</v>
      </c>
      <c r="L59" s="151">
        <f t="shared" si="38"/>
        <v>1.663370064814117</v>
      </c>
      <c r="M59" s="155">
        <f t="shared" si="41"/>
        <v>6.1721369486610129</v>
      </c>
    </row>
    <row r="60" spans="1:13" ht="14.45" customHeight="1" x14ac:dyDescent="0.15">
      <c r="A60" s="68"/>
      <c r="B60" s="86">
        <v>65</v>
      </c>
      <c r="C60" s="151">
        <f t="shared" si="39"/>
        <v>19.645008592431527</v>
      </c>
      <c r="D60" s="151">
        <f t="shared" si="35"/>
        <v>18.88921363336717</v>
      </c>
      <c r="E60" s="152">
        <f t="shared" si="35"/>
        <v>20.400803551495883</v>
      </c>
      <c r="F60" s="153">
        <f t="shared" si="40"/>
        <v>18.160074843647227</v>
      </c>
      <c r="G60" s="151">
        <f t="shared" si="36"/>
        <v>17.463683353020755</v>
      </c>
      <c r="H60" s="151">
        <f t="shared" si="36"/>
        <v>18.856466334273698</v>
      </c>
      <c r="I60" s="154">
        <f t="shared" si="37"/>
        <v>92.44116518556072</v>
      </c>
      <c r="J60" s="153">
        <f t="shared" si="37"/>
        <v>1.4849337487843006</v>
      </c>
      <c r="K60" s="151">
        <f t="shared" si="38"/>
        <v>1.2633045809819325</v>
      </c>
      <c r="L60" s="151">
        <f t="shared" si="38"/>
        <v>1.7065629165866687</v>
      </c>
      <c r="M60" s="155">
        <f t="shared" si="41"/>
        <v>7.5588348144392716</v>
      </c>
    </row>
    <row r="61" spans="1:13" ht="14.45" customHeight="1" x14ac:dyDescent="0.15">
      <c r="A61" s="68"/>
      <c r="B61" s="86">
        <v>70</v>
      </c>
      <c r="C61" s="151">
        <f t="shared" si="39"/>
        <v>15.871465270157572</v>
      </c>
      <c r="D61" s="151">
        <f t="shared" si="35"/>
        <v>15.182652327798564</v>
      </c>
      <c r="E61" s="152">
        <f t="shared" si="35"/>
        <v>16.560278212516579</v>
      </c>
      <c r="F61" s="153">
        <f t="shared" si="40"/>
        <v>14.392458454047336</v>
      </c>
      <c r="G61" s="151">
        <f t="shared" si="36"/>
        <v>13.7584629910428</v>
      </c>
      <c r="H61" s="151">
        <f t="shared" si="36"/>
        <v>15.026453917051873</v>
      </c>
      <c r="I61" s="154">
        <f t="shared" si="37"/>
        <v>90.681346738091364</v>
      </c>
      <c r="J61" s="153">
        <f t="shared" si="37"/>
        <v>1.4790068161102383</v>
      </c>
      <c r="K61" s="151">
        <f t="shared" si="38"/>
        <v>1.2498561078081765</v>
      </c>
      <c r="L61" s="151">
        <f t="shared" si="38"/>
        <v>1.7081575244123002</v>
      </c>
      <c r="M61" s="155">
        <f t="shared" si="41"/>
        <v>9.3186532619086577</v>
      </c>
    </row>
    <row r="62" spans="1:13" ht="14.45" customHeight="1" x14ac:dyDescent="0.15">
      <c r="A62" s="68"/>
      <c r="B62" s="86">
        <v>75</v>
      </c>
      <c r="C62" s="151">
        <f t="shared" si="39"/>
        <v>12.281275569731534</v>
      </c>
      <c r="D62" s="151">
        <f t="shared" si="35"/>
        <v>11.698529183321282</v>
      </c>
      <c r="E62" s="152">
        <f t="shared" si="35"/>
        <v>12.864021956141785</v>
      </c>
      <c r="F62" s="153">
        <f t="shared" si="40"/>
        <v>10.811710301550887</v>
      </c>
      <c r="G62" s="151">
        <f t="shared" si="36"/>
        <v>10.270160101587534</v>
      </c>
      <c r="H62" s="151">
        <f t="shared" si="36"/>
        <v>11.35326050151424</v>
      </c>
      <c r="I62" s="154">
        <f t="shared" si="37"/>
        <v>88.0340990653891</v>
      </c>
      <c r="J62" s="153">
        <f t="shared" si="37"/>
        <v>1.4695652681806461</v>
      </c>
      <c r="K62" s="151">
        <f t="shared" si="38"/>
        <v>1.2332519257987178</v>
      </c>
      <c r="L62" s="151">
        <f t="shared" si="38"/>
        <v>1.7058786105625745</v>
      </c>
      <c r="M62" s="155">
        <f t="shared" si="41"/>
        <v>11.965900934610902</v>
      </c>
    </row>
    <row r="63" spans="1:13" ht="14.45" customHeight="1" x14ac:dyDescent="0.15">
      <c r="A63" s="68"/>
      <c r="B63" s="86">
        <v>80</v>
      </c>
      <c r="C63" s="151">
        <f>AB23</f>
        <v>9.2084126954658654</v>
      </c>
      <c r="D63" s="151">
        <f t="shared" si="35"/>
        <v>8.8007376683594742</v>
      </c>
      <c r="E63" s="152">
        <f t="shared" si="35"/>
        <v>9.6160877225722565</v>
      </c>
      <c r="F63" s="153">
        <f>AC23</f>
        <v>7.7924793347597205</v>
      </c>
      <c r="G63" s="151">
        <f t="shared" si="36"/>
        <v>7.3850645032446485</v>
      </c>
      <c r="H63" s="151">
        <f t="shared" si="36"/>
        <v>8.1998941662747935</v>
      </c>
      <c r="I63" s="154">
        <f t="shared" si="37"/>
        <v>84.623480641746895</v>
      </c>
      <c r="J63" s="153">
        <f t="shared" si="37"/>
        <v>1.4159333607061455</v>
      </c>
      <c r="K63" s="151">
        <f t="shared" si="38"/>
        <v>1.172004082032831</v>
      </c>
      <c r="L63" s="151">
        <f t="shared" si="38"/>
        <v>1.65986263937946</v>
      </c>
      <c r="M63" s="155">
        <f>AF23</f>
        <v>15.376519358253107</v>
      </c>
    </row>
    <row r="64" spans="1:13" ht="14.45" customHeight="1" x14ac:dyDescent="0.15">
      <c r="A64" s="44"/>
      <c r="B64" s="102">
        <v>85</v>
      </c>
      <c r="C64" s="156">
        <f>AB24</f>
        <v>6.3199306347030619</v>
      </c>
      <c r="D64" s="156">
        <f t="shared" si="35"/>
        <v>5.3793656991590817</v>
      </c>
      <c r="E64" s="157">
        <f t="shared" si="35"/>
        <v>7.2604955702470422</v>
      </c>
      <c r="F64" s="158">
        <f>AC24</f>
        <v>4.9707319598788127</v>
      </c>
      <c r="G64" s="156">
        <f t="shared" si="36"/>
        <v>4.18356623343103</v>
      </c>
      <c r="H64" s="156">
        <f t="shared" si="36"/>
        <v>5.7578976863265954</v>
      </c>
      <c r="I64" s="159">
        <f t="shared" si="37"/>
        <v>78.651685393258433</v>
      </c>
      <c r="J64" s="158">
        <f t="shared" si="37"/>
        <v>1.349198674824249</v>
      </c>
      <c r="K64" s="156">
        <f t="shared" si="38"/>
        <v>1.0135075865099403</v>
      </c>
      <c r="L64" s="156">
        <f t="shared" si="38"/>
        <v>1.6848897631385578</v>
      </c>
      <c r="M64" s="160">
        <f>AF24</f>
        <v>21.348314606741571</v>
      </c>
    </row>
    <row r="65" spans="1:13" ht="14.45" customHeight="1" x14ac:dyDescent="0.15">
      <c r="A65" s="68" t="s">
        <v>6</v>
      </c>
      <c r="B65" s="161">
        <v>0</v>
      </c>
      <c r="C65" s="162">
        <f>AB25</f>
        <v>87.362943009749088</v>
      </c>
      <c r="D65" s="162">
        <f t="shared" si="35"/>
        <v>85.962184778756878</v>
      </c>
      <c r="E65" s="163">
        <f t="shared" si="35"/>
        <v>88.763701240741298</v>
      </c>
      <c r="F65" s="164">
        <f>AC25</f>
        <v>84.714722911837569</v>
      </c>
      <c r="G65" s="162">
        <f t="shared" si="36"/>
        <v>83.392554259353034</v>
      </c>
      <c r="H65" s="162">
        <f t="shared" si="36"/>
        <v>86.036891564322104</v>
      </c>
      <c r="I65" s="165">
        <f t="shared" si="37"/>
        <v>96.968714644130074</v>
      </c>
      <c r="J65" s="164">
        <f t="shared" si="37"/>
        <v>2.648220097911508</v>
      </c>
      <c r="K65" s="162">
        <f t="shared" si="38"/>
        <v>2.3826890959498876</v>
      </c>
      <c r="L65" s="162">
        <f t="shared" si="38"/>
        <v>2.9137510998731284</v>
      </c>
      <c r="M65" s="166">
        <f>AF25</f>
        <v>3.0312853558699198</v>
      </c>
    </row>
    <row r="66" spans="1:13" ht="14.45" customHeight="1" x14ac:dyDescent="0.15">
      <c r="A66" s="126"/>
      <c r="B66" s="86">
        <v>5</v>
      </c>
      <c r="C66" s="151">
        <f>AB26</f>
        <v>82.84055850677403</v>
      </c>
      <c r="D66" s="151">
        <f t="shared" si="35"/>
        <v>81.790478188058032</v>
      </c>
      <c r="E66" s="152">
        <f t="shared" si="35"/>
        <v>83.890638825490029</v>
      </c>
      <c r="F66" s="153">
        <f>AC26</f>
        <v>80.177725956522565</v>
      </c>
      <c r="G66" s="151">
        <f t="shared" si="36"/>
        <v>79.208499420618963</v>
      </c>
      <c r="H66" s="151">
        <f t="shared" si="36"/>
        <v>81.146952492426166</v>
      </c>
      <c r="I66" s="154">
        <f t="shared" si="37"/>
        <v>96.785593194626131</v>
      </c>
      <c r="J66" s="153">
        <f t="shared" si="37"/>
        <v>2.6628325502514265</v>
      </c>
      <c r="K66" s="151">
        <f t="shared" si="38"/>
        <v>2.3973854744380141</v>
      </c>
      <c r="L66" s="151">
        <f t="shared" si="38"/>
        <v>2.9282796260648389</v>
      </c>
      <c r="M66" s="155">
        <f>AF26</f>
        <v>3.2144068053738213</v>
      </c>
    </row>
    <row r="67" spans="1:13" ht="14.45" customHeight="1" x14ac:dyDescent="0.15">
      <c r="A67" s="126"/>
      <c r="B67" s="86">
        <v>10</v>
      </c>
      <c r="C67" s="151">
        <f t="shared" ref="C67:C80" si="42">AB27</f>
        <v>77.840558506774016</v>
      </c>
      <c r="D67" s="151">
        <f t="shared" si="35"/>
        <v>76.790478188058017</v>
      </c>
      <c r="E67" s="152">
        <f t="shared" si="35"/>
        <v>78.890638825490015</v>
      </c>
      <c r="F67" s="153">
        <f t="shared" ref="F67:F80" si="43">AC27</f>
        <v>75.177725956522579</v>
      </c>
      <c r="G67" s="151">
        <f t="shared" si="36"/>
        <v>74.208499420618978</v>
      </c>
      <c r="H67" s="151">
        <f t="shared" si="36"/>
        <v>76.14695249242618</v>
      </c>
      <c r="I67" s="154">
        <f t="shared" si="37"/>
        <v>96.579119418805675</v>
      </c>
      <c r="J67" s="153">
        <f t="shared" si="37"/>
        <v>2.6628325502514265</v>
      </c>
      <c r="K67" s="151">
        <f t="shared" si="38"/>
        <v>2.3973854744380141</v>
      </c>
      <c r="L67" s="151">
        <f t="shared" si="38"/>
        <v>2.9282796260648389</v>
      </c>
      <c r="M67" s="155">
        <f t="shared" ref="M67:M80" si="44">AF27</f>
        <v>3.4208805811943086</v>
      </c>
    </row>
    <row r="68" spans="1:13" ht="14.45" customHeight="1" x14ac:dyDescent="0.15">
      <c r="A68" s="126"/>
      <c r="B68" s="86">
        <v>15</v>
      </c>
      <c r="C68" s="151">
        <f t="shared" si="42"/>
        <v>72.840558506774016</v>
      </c>
      <c r="D68" s="151">
        <f t="shared" si="35"/>
        <v>71.790478188058017</v>
      </c>
      <c r="E68" s="152">
        <f t="shared" si="35"/>
        <v>73.890638825490015</v>
      </c>
      <c r="F68" s="153">
        <f t="shared" si="43"/>
        <v>70.177725956522579</v>
      </c>
      <c r="G68" s="151">
        <f t="shared" si="36"/>
        <v>69.208499420618978</v>
      </c>
      <c r="H68" s="151">
        <f t="shared" si="36"/>
        <v>71.14695249242618</v>
      </c>
      <c r="I68" s="154">
        <f t="shared" si="37"/>
        <v>96.344299652776826</v>
      </c>
      <c r="J68" s="153">
        <f t="shared" si="37"/>
        <v>2.6628325502514265</v>
      </c>
      <c r="K68" s="151">
        <f t="shared" si="38"/>
        <v>2.3973854744380141</v>
      </c>
      <c r="L68" s="151">
        <f t="shared" si="38"/>
        <v>2.9282796260648389</v>
      </c>
      <c r="M68" s="155">
        <f t="shared" si="44"/>
        <v>3.65570034722316</v>
      </c>
    </row>
    <row r="69" spans="1:13" ht="14.45" customHeight="1" x14ac:dyDescent="0.15">
      <c r="A69" s="126"/>
      <c r="B69" s="86">
        <v>20</v>
      </c>
      <c r="C69" s="151">
        <f t="shared" si="42"/>
        <v>67.840558506774016</v>
      </c>
      <c r="D69" s="151">
        <f t="shared" si="35"/>
        <v>66.790478188058017</v>
      </c>
      <c r="E69" s="152">
        <f t="shared" si="35"/>
        <v>68.890638825490015</v>
      </c>
      <c r="F69" s="153">
        <f t="shared" si="43"/>
        <v>65.177725956522579</v>
      </c>
      <c r="G69" s="151">
        <f t="shared" si="36"/>
        <v>64.208499420618978</v>
      </c>
      <c r="H69" s="151">
        <f t="shared" si="36"/>
        <v>66.14695249242618</v>
      </c>
      <c r="I69" s="154">
        <f t="shared" si="37"/>
        <v>96.074866409029411</v>
      </c>
      <c r="J69" s="153">
        <f t="shared" si="37"/>
        <v>2.6628325502514265</v>
      </c>
      <c r="K69" s="151">
        <f t="shared" si="38"/>
        <v>2.3973854744380141</v>
      </c>
      <c r="L69" s="151">
        <f t="shared" si="38"/>
        <v>2.9282796260648389</v>
      </c>
      <c r="M69" s="155">
        <f t="shared" si="44"/>
        <v>3.9251335909705656</v>
      </c>
    </row>
    <row r="70" spans="1:13" ht="14.45" customHeight="1" x14ac:dyDescent="0.15">
      <c r="A70" s="126"/>
      <c r="B70" s="86">
        <v>25</v>
      </c>
      <c r="C70" s="151">
        <f t="shared" si="42"/>
        <v>62.840558506774016</v>
      </c>
      <c r="D70" s="151">
        <f t="shared" si="35"/>
        <v>61.790478188058025</v>
      </c>
      <c r="E70" s="152">
        <f t="shared" si="35"/>
        <v>63.890638825490008</v>
      </c>
      <c r="F70" s="153">
        <f t="shared" si="43"/>
        <v>60.177725956522579</v>
      </c>
      <c r="G70" s="151">
        <f t="shared" si="36"/>
        <v>59.208499420618978</v>
      </c>
      <c r="H70" s="151">
        <f t="shared" si="36"/>
        <v>61.14695249242618</v>
      </c>
      <c r="I70" s="154">
        <f t="shared" si="37"/>
        <v>95.762557473189247</v>
      </c>
      <c r="J70" s="153">
        <f t="shared" si="37"/>
        <v>2.6628325502514265</v>
      </c>
      <c r="K70" s="151">
        <f t="shared" si="38"/>
        <v>2.3973854744380141</v>
      </c>
      <c r="L70" s="151">
        <f t="shared" si="38"/>
        <v>2.9282796260648389</v>
      </c>
      <c r="M70" s="155">
        <f t="shared" si="44"/>
        <v>4.2374425268107405</v>
      </c>
    </row>
    <row r="71" spans="1:13" ht="14.45" customHeight="1" x14ac:dyDescent="0.15">
      <c r="A71" s="126"/>
      <c r="B71" s="86">
        <v>30</v>
      </c>
      <c r="C71" s="151">
        <f t="shared" si="42"/>
        <v>57.840558506774023</v>
      </c>
      <c r="D71" s="151">
        <f t="shared" si="35"/>
        <v>56.790478188058032</v>
      </c>
      <c r="E71" s="152">
        <f t="shared" si="35"/>
        <v>58.890638825490015</v>
      </c>
      <c r="F71" s="153">
        <f t="shared" si="43"/>
        <v>55.177725956522579</v>
      </c>
      <c r="G71" s="151">
        <f t="shared" si="36"/>
        <v>54.208499420618978</v>
      </c>
      <c r="H71" s="151">
        <f t="shared" si="36"/>
        <v>56.14695249242618</v>
      </c>
      <c r="I71" s="154">
        <f t="shared" si="37"/>
        <v>95.396253737868747</v>
      </c>
      <c r="J71" s="153">
        <f t="shared" si="37"/>
        <v>2.6628325502514265</v>
      </c>
      <c r="K71" s="151">
        <f t="shared" si="38"/>
        <v>2.3973854744380141</v>
      </c>
      <c r="L71" s="151">
        <f t="shared" si="38"/>
        <v>2.9282796260648389</v>
      </c>
      <c r="M71" s="155">
        <f t="shared" si="44"/>
        <v>4.6037462621312129</v>
      </c>
    </row>
    <row r="72" spans="1:13" ht="14.45" customHeight="1" x14ac:dyDescent="0.15">
      <c r="A72" s="126"/>
      <c r="B72" s="86">
        <v>35</v>
      </c>
      <c r="C72" s="151">
        <f t="shared" si="42"/>
        <v>53.033415547155336</v>
      </c>
      <c r="D72" s="151">
        <f t="shared" si="35"/>
        <v>52.050051688385111</v>
      </c>
      <c r="E72" s="152">
        <f t="shared" si="35"/>
        <v>54.016779405925561</v>
      </c>
      <c r="F72" s="153">
        <f t="shared" si="43"/>
        <v>50.361279089330871</v>
      </c>
      <c r="G72" s="151">
        <f t="shared" si="36"/>
        <v>49.457900105393762</v>
      </c>
      <c r="H72" s="151">
        <f t="shared" si="36"/>
        <v>51.264658073267981</v>
      </c>
      <c r="I72" s="154">
        <f t="shared" si="37"/>
        <v>94.961409838956158</v>
      </c>
      <c r="J72" s="153">
        <f t="shared" si="37"/>
        <v>2.6721364578244429</v>
      </c>
      <c r="K72" s="151">
        <f t="shared" si="38"/>
        <v>2.4063890268567611</v>
      </c>
      <c r="L72" s="151">
        <f t="shared" si="38"/>
        <v>2.9378838887921246</v>
      </c>
      <c r="M72" s="155">
        <f t="shared" si="44"/>
        <v>5.0385901610438024</v>
      </c>
    </row>
    <row r="73" spans="1:13" ht="14.45" customHeight="1" x14ac:dyDescent="0.15">
      <c r="A73" s="126"/>
      <c r="B73" s="86">
        <v>40</v>
      </c>
      <c r="C73" s="151">
        <f t="shared" si="42"/>
        <v>48.197311967897697</v>
      </c>
      <c r="D73" s="151">
        <f t="shared" si="35"/>
        <v>47.264694435048384</v>
      </c>
      <c r="E73" s="152">
        <f t="shared" si="35"/>
        <v>49.129929500747011</v>
      </c>
      <c r="F73" s="153">
        <f t="shared" si="43"/>
        <v>45.516485511767222</v>
      </c>
      <c r="G73" s="151">
        <f t="shared" si="36"/>
        <v>44.662923070686261</v>
      </c>
      <c r="H73" s="151">
        <f t="shared" si="36"/>
        <v>46.370047952848182</v>
      </c>
      <c r="I73" s="154">
        <f t="shared" si="37"/>
        <v>94.437809191690874</v>
      </c>
      <c r="J73" s="153">
        <f t="shared" si="37"/>
        <v>2.6808264561304775</v>
      </c>
      <c r="K73" s="151">
        <f t="shared" si="38"/>
        <v>2.4147611772309721</v>
      </c>
      <c r="L73" s="151">
        <f t="shared" si="38"/>
        <v>2.946891735029983</v>
      </c>
      <c r="M73" s="155">
        <f t="shared" si="44"/>
        <v>5.5621908083091203</v>
      </c>
    </row>
    <row r="74" spans="1:13" ht="14.45" customHeight="1" x14ac:dyDescent="0.15">
      <c r="A74" s="126"/>
      <c r="B74" s="86">
        <v>45</v>
      </c>
      <c r="C74" s="151">
        <f t="shared" si="42"/>
        <v>43.455534003163407</v>
      </c>
      <c r="D74" s="151">
        <f t="shared" si="35"/>
        <v>42.589006660301301</v>
      </c>
      <c r="E74" s="152">
        <f t="shared" si="35"/>
        <v>44.322061346025514</v>
      </c>
      <c r="F74" s="153">
        <f t="shared" si="43"/>
        <v>40.759498262574404</v>
      </c>
      <c r="G74" s="151">
        <f t="shared" si="36"/>
        <v>39.970332637813023</v>
      </c>
      <c r="H74" s="151">
        <f t="shared" si="36"/>
        <v>41.548663887335785</v>
      </c>
      <c r="I74" s="154">
        <f t="shared" si="37"/>
        <v>93.795874789174732</v>
      </c>
      <c r="J74" s="153">
        <f t="shared" si="37"/>
        <v>2.6960357405890139</v>
      </c>
      <c r="K74" s="151">
        <f t="shared" si="38"/>
        <v>2.4292972758552227</v>
      </c>
      <c r="L74" s="151">
        <f t="shared" si="38"/>
        <v>2.962774205322805</v>
      </c>
      <c r="M74" s="155">
        <f t="shared" si="44"/>
        <v>6.204125210825282</v>
      </c>
    </row>
    <row r="75" spans="1:13" ht="14.45" customHeight="1" x14ac:dyDescent="0.15">
      <c r="A75" s="126"/>
      <c r="B75" s="86">
        <v>50</v>
      </c>
      <c r="C75" s="151">
        <f t="shared" si="42"/>
        <v>38.574469550351928</v>
      </c>
      <c r="D75" s="151">
        <f t="shared" si="35"/>
        <v>37.737356481855599</v>
      </c>
      <c r="E75" s="152">
        <f t="shared" si="35"/>
        <v>39.411582618848257</v>
      </c>
      <c r="F75" s="153">
        <f t="shared" si="43"/>
        <v>35.875911906534874</v>
      </c>
      <c r="G75" s="151">
        <f t="shared" si="36"/>
        <v>35.115185341938748</v>
      </c>
      <c r="H75" s="151">
        <f t="shared" si="36"/>
        <v>36.636638471131</v>
      </c>
      <c r="I75" s="154">
        <f t="shared" si="37"/>
        <v>93.004290985013853</v>
      </c>
      <c r="J75" s="153">
        <f t="shared" si="37"/>
        <v>2.6985576438170558</v>
      </c>
      <c r="K75" s="151">
        <f t="shared" si="38"/>
        <v>2.4318284448127869</v>
      </c>
      <c r="L75" s="151">
        <f t="shared" si="38"/>
        <v>2.9652868428213246</v>
      </c>
      <c r="M75" s="155">
        <f t="shared" si="44"/>
        <v>6.9957090149861454</v>
      </c>
    </row>
    <row r="76" spans="1:13" ht="14.45" customHeight="1" x14ac:dyDescent="0.15">
      <c r="A76" s="126"/>
      <c r="B76" s="86">
        <v>55</v>
      </c>
      <c r="C76" s="151">
        <f t="shared" si="42"/>
        <v>33.963358211430005</v>
      </c>
      <c r="D76" s="151">
        <f t="shared" si="35"/>
        <v>33.208910389267707</v>
      </c>
      <c r="E76" s="152">
        <f t="shared" si="35"/>
        <v>34.717806033592304</v>
      </c>
      <c r="F76" s="153">
        <f t="shared" si="43"/>
        <v>31.240390776939591</v>
      </c>
      <c r="G76" s="151">
        <f t="shared" si="36"/>
        <v>30.558085659166068</v>
      </c>
      <c r="H76" s="151">
        <f t="shared" si="36"/>
        <v>31.922695894713115</v>
      </c>
      <c r="I76" s="154">
        <f t="shared" si="37"/>
        <v>91.982631936632146</v>
      </c>
      <c r="J76" s="153">
        <f t="shared" si="37"/>
        <v>2.7229674344904118</v>
      </c>
      <c r="K76" s="151">
        <f t="shared" si="38"/>
        <v>2.4551632994823449</v>
      </c>
      <c r="L76" s="151">
        <f t="shared" si="38"/>
        <v>2.9907715694984787</v>
      </c>
      <c r="M76" s="155">
        <f t="shared" si="44"/>
        <v>8.0173680633678508</v>
      </c>
    </row>
    <row r="77" spans="1:13" ht="14.45" customHeight="1" x14ac:dyDescent="0.15">
      <c r="A77" s="126"/>
      <c r="B77" s="86">
        <v>60</v>
      </c>
      <c r="C77" s="151">
        <f t="shared" si="42"/>
        <v>29.491054519430044</v>
      </c>
      <c r="D77" s="151">
        <f t="shared" si="35"/>
        <v>28.818324569285554</v>
      </c>
      <c r="E77" s="152">
        <f t="shared" si="35"/>
        <v>30.163784469574534</v>
      </c>
      <c r="F77" s="153">
        <f t="shared" si="43"/>
        <v>26.729776263735662</v>
      </c>
      <c r="G77" s="151">
        <f t="shared" si="36"/>
        <v>26.123314562389009</v>
      </c>
      <c r="H77" s="151">
        <f t="shared" si="36"/>
        <v>27.336237965082315</v>
      </c>
      <c r="I77" s="154">
        <f t="shared" si="37"/>
        <v>90.636895490206612</v>
      </c>
      <c r="J77" s="153">
        <f t="shared" si="37"/>
        <v>2.7612782556943842</v>
      </c>
      <c r="K77" s="151">
        <f t="shared" si="38"/>
        <v>2.4911894231902361</v>
      </c>
      <c r="L77" s="151">
        <f t="shared" si="38"/>
        <v>3.0313670881985324</v>
      </c>
      <c r="M77" s="155">
        <f t="shared" si="44"/>
        <v>9.3631045097933985</v>
      </c>
    </row>
    <row r="78" spans="1:13" ht="14.45" customHeight="1" x14ac:dyDescent="0.15">
      <c r="A78" s="126"/>
      <c r="B78" s="86">
        <v>65</v>
      </c>
      <c r="C78" s="151">
        <f t="shared" si="42"/>
        <v>24.831062833271798</v>
      </c>
      <c r="D78" s="151">
        <f t="shared" si="35"/>
        <v>24.198722482092787</v>
      </c>
      <c r="E78" s="152">
        <f t="shared" si="35"/>
        <v>25.463403184450808</v>
      </c>
      <c r="F78" s="153">
        <f t="shared" si="43"/>
        <v>22.05501257241874</v>
      </c>
      <c r="G78" s="151">
        <f t="shared" si="36"/>
        <v>21.484940969878863</v>
      </c>
      <c r="H78" s="151">
        <f t="shared" si="36"/>
        <v>22.625084174958616</v>
      </c>
      <c r="I78" s="154">
        <f t="shared" si="37"/>
        <v>88.820251958231296</v>
      </c>
      <c r="J78" s="153">
        <f t="shared" si="37"/>
        <v>2.7760502608530548</v>
      </c>
      <c r="K78" s="151">
        <f t="shared" si="38"/>
        <v>2.5045741672643147</v>
      </c>
      <c r="L78" s="151">
        <f t="shared" si="38"/>
        <v>3.047526354441795</v>
      </c>
      <c r="M78" s="155">
        <f t="shared" si="44"/>
        <v>11.179748041768683</v>
      </c>
    </row>
    <row r="79" spans="1:13" ht="14.45" customHeight="1" x14ac:dyDescent="0.15">
      <c r="A79" s="126"/>
      <c r="B79" s="86">
        <v>70</v>
      </c>
      <c r="C79" s="151">
        <f t="shared" si="42"/>
        <v>20.373148391681443</v>
      </c>
      <c r="D79" s="151">
        <f t="shared" si="35"/>
        <v>19.798083519256505</v>
      </c>
      <c r="E79" s="152">
        <f t="shared" si="35"/>
        <v>20.948213264106382</v>
      </c>
      <c r="F79" s="153">
        <f t="shared" si="43"/>
        <v>17.64099362822007</v>
      </c>
      <c r="G79" s="151">
        <f t="shared" si="36"/>
        <v>17.121136572768016</v>
      </c>
      <c r="H79" s="151">
        <f t="shared" si="36"/>
        <v>18.160850683672123</v>
      </c>
      <c r="I79" s="154">
        <f t="shared" si="37"/>
        <v>86.58943276250352</v>
      </c>
      <c r="J79" s="153">
        <f t="shared" si="37"/>
        <v>2.7321547634613745</v>
      </c>
      <c r="K79" s="151">
        <f t="shared" si="38"/>
        <v>2.4607449408886519</v>
      </c>
      <c r="L79" s="151">
        <f t="shared" si="38"/>
        <v>3.0035645860340972</v>
      </c>
      <c r="M79" s="155">
        <f t="shared" si="44"/>
        <v>13.41056723749649</v>
      </c>
    </row>
    <row r="80" spans="1:13" ht="14.45" customHeight="1" x14ac:dyDescent="0.15">
      <c r="A80" s="126"/>
      <c r="B80" s="86">
        <v>75</v>
      </c>
      <c r="C80" s="151">
        <f t="shared" si="42"/>
        <v>15.976753444125377</v>
      </c>
      <c r="D80" s="151">
        <f t="shared" si="35"/>
        <v>15.476475171786179</v>
      </c>
      <c r="E80" s="152">
        <f t="shared" si="35"/>
        <v>16.477031716464577</v>
      </c>
      <c r="F80" s="153">
        <f t="shared" si="43"/>
        <v>13.257717982040427</v>
      </c>
      <c r="G80" s="151">
        <f t="shared" si="36"/>
        <v>12.797806529423449</v>
      </c>
      <c r="H80" s="151">
        <f t="shared" si="36"/>
        <v>13.717629434657406</v>
      </c>
      <c r="I80" s="154">
        <f t="shared" si="37"/>
        <v>82.981301729452838</v>
      </c>
      <c r="J80" s="153">
        <f t="shared" si="37"/>
        <v>2.7190354620849515</v>
      </c>
      <c r="K80" s="151">
        <f t="shared" si="38"/>
        <v>2.4481680280430935</v>
      </c>
      <c r="L80" s="151">
        <f t="shared" si="38"/>
        <v>2.9899028961268095</v>
      </c>
      <c r="M80" s="155">
        <f t="shared" si="44"/>
        <v>17.018698270547173</v>
      </c>
    </row>
    <row r="81" spans="1:13" ht="14.45" customHeight="1" x14ac:dyDescent="0.15">
      <c r="A81" s="126"/>
      <c r="B81" s="86">
        <v>80</v>
      </c>
      <c r="C81" s="151">
        <f>AB41</f>
        <v>12.034907450533302</v>
      </c>
      <c r="D81" s="151">
        <f t="shared" si="35"/>
        <v>11.658003710305922</v>
      </c>
      <c r="E81" s="152">
        <f t="shared" si="35"/>
        <v>12.411811190760682</v>
      </c>
      <c r="F81" s="153">
        <f>AC41</f>
        <v>9.3349688958863482</v>
      </c>
      <c r="G81" s="151">
        <f t="shared" si="36"/>
        <v>8.9567947602384326</v>
      </c>
      <c r="H81" s="151">
        <f t="shared" si="36"/>
        <v>9.7131430315342637</v>
      </c>
      <c r="I81" s="154">
        <f t="shared" si="37"/>
        <v>77.565772186080977</v>
      </c>
      <c r="J81" s="153">
        <f t="shared" si="37"/>
        <v>2.6999385546469545</v>
      </c>
      <c r="K81" s="151">
        <f t="shared" si="38"/>
        <v>2.4298064089837594</v>
      </c>
      <c r="L81" s="151">
        <f t="shared" si="38"/>
        <v>2.9700707003101496</v>
      </c>
      <c r="M81" s="155">
        <f>AF41</f>
        <v>22.434227813919023</v>
      </c>
    </row>
    <row r="82" spans="1:13" ht="14.45" customHeight="1" thickBot="1" x14ac:dyDescent="0.2">
      <c r="A82" s="127"/>
      <c r="B82" s="128">
        <v>85</v>
      </c>
      <c r="C82" s="167">
        <f>AB42</f>
        <v>8.7198850213764967</v>
      </c>
      <c r="D82" s="167">
        <f t="shared" si="35"/>
        <v>7.7225749779406589</v>
      </c>
      <c r="E82" s="168">
        <f t="shared" si="35"/>
        <v>9.7171950648123353</v>
      </c>
      <c r="F82" s="169">
        <f>AC42</f>
        <v>6.2197781271356831</v>
      </c>
      <c r="G82" s="167">
        <f t="shared" si="36"/>
        <v>5.4610500254600716</v>
      </c>
      <c r="H82" s="167">
        <f t="shared" si="36"/>
        <v>6.9785062288112947</v>
      </c>
      <c r="I82" s="170">
        <f t="shared" si="37"/>
        <v>71.328671328671334</v>
      </c>
      <c r="J82" s="169">
        <f t="shared" si="37"/>
        <v>2.500106894240814</v>
      </c>
      <c r="K82" s="167">
        <f t="shared" si="38"/>
        <v>2.111022395643944</v>
      </c>
      <c r="L82" s="167">
        <f t="shared" si="38"/>
        <v>2.889191392837684</v>
      </c>
      <c r="M82" s="171">
        <f>AF42</f>
        <v>28.671328671328673</v>
      </c>
    </row>
    <row r="83" spans="1:13" ht="14.45" customHeight="1" thickTop="1" x14ac:dyDescent="0.15"/>
    <row r="84" spans="1:13" ht="14.45" customHeight="1" x14ac:dyDescent="0.15"/>
  </sheetData>
  <protectedRanges>
    <protectedRange sqref="C7:F42" name="範囲1"/>
  </protectedRanges>
  <mergeCells count="30">
    <mergeCell ref="A45:A46"/>
    <mergeCell ref="B45:B46"/>
    <mergeCell ref="C45:E45"/>
    <mergeCell ref="F45:I45"/>
    <mergeCell ref="J45:M45"/>
    <mergeCell ref="D46:E46"/>
    <mergeCell ref="G46:H46"/>
    <mergeCell ref="K46:L46"/>
    <mergeCell ref="AL5:AM5"/>
    <mergeCell ref="AN5:AO5"/>
    <mergeCell ref="AP5:AQ5"/>
    <mergeCell ref="AR5:AS5"/>
    <mergeCell ref="AT5:AU5"/>
    <mergeCell ref="J44:M44"/>
    <mergeCell ref="X4:AA4"/>
    <mergeCell ref="AB4:AF4"/>
    <mergeCell ref="AH4:AO4"/>
    <mergeCell ref="AP4:AU4"/>
    <mergeCell ref="V5:W5"/>
    <mergeCell ref="X5:Y5"/>
    <mergeCell ref="Z5:AA5"/>
    <mergeCell ref="AC5:AD5"/>
    <mergeCell ref="AE5:AF5"/>
    <mergeCell ref="AJ5:AK5"/>
    <mergeCell ref="A1:M1"/>
    <mergeCell ref="B4:F4"/>
    <mergeCell ref="G4:L4"/>
    <mergeCell ref="O4:P4"/>
    <mergeCell ref="Q4:S4"/>
    <mergeCell ref="T4:W4"/>
  </mergeCells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4"/>
  <sheetViews>
    <sheetView workbookViewId="0">
      <selection activeCell="B2" sqref="B2"/>
    </sheetView>
  </sheetViews>
  <sheetFormatPr defaultRowHeight="13.5" x14ac:dyDescent="0.15"/>
  <cols>
    <col min="1" max="1" width="4.625" style="25" customWidth="1"/>
    <col min="2" max="2" width="7.625" style="25" customWidth="1"/>
    <col min="3" max="14" width="9.625" style="25" customWidth="1"/>
    <col min="15" max="16" width="8.625" style="25" customWidth="1"/>
    <col min="17" max="22" width="9.625" style="25" customWidth="1"/>
    <col min="23" max="23" width="10.625" style="25" customWidth="1"/>
    <col min="24" max="24" width="9.625" style="25" customWidth="1"/>
    <col min="25" max="25" width="10.625" style="25" customWidth="1"/>
    <col min="26" max="26" width="9.625" style="25" customWidth="1"/>
    <col min="27" max="32" width="10.625" style="25" customWidth="1"/>
    <col min="33" max="33" width="6.625" style="25" customWidth="1"/>
    <col min="34" max="41" width="10.625" style="25" customWidth="1"/>
    <col min="42" max="47" width="9.625" style="25" customWidth="1"/>
    <col min="48" max="16384" width="9" style="25"/>
  </cols>
  <sheetData>
    <row r="1" spans="1:47" ht="30" customHeight="1" x14ac:dyDescent="0.15">
      <c r="A1" s="192" t="s">
        <v>104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47" ht="15" customHeight="1" x14ac:dyDescent="0.15">
      <c r="A2" s="25" t="s">
        <v>351</v>
      </c>
      <c r="M2" s="25" t="s">
        <v>110</v>
      </c>
    </row>
    <row r="3" spans="1:47" ht="15" customHeight="1" thickBot="1" x14ac:dyDescent="0.2">
      <c r="A3" s="25" t="s">
        <v>33</v>
      </c>
      <c r="G3" s="25" t="s">
        <v>24</v>
      </c>
      <c r="O3" s="25" t="s">
        <v>100</v>
      </c>
      <c r="T3" s="25" t="s">
        <v>25</v>
      </c>
      <c r="X3" s="25" t="s">
        <v>101</v>
      </c>
      <c r="AB3" s="25" t="s">
        <v>102</v>
      </c>
      <c r="AH3" s="25" t="s">
        <v>103</v>
      </c>
    </row>
    <row r="4" spans="1:47" ht="14.45" customHeight="1" thickTop="1" x14ac:dyDescent="0.15">
      <c r="A4" s="26"/>
      <c r="B4" s="201" t="s">
        <v>34</v>
      </c>
      <c r="C4" s="210"/>
      <c r="D4" s="210"/>
      <c r="E4" s="210"/>
      <c r="F4" s="211"/>
      <c r="G4" s="200" t="s">
        <v>35</v>
      </c>
      <c r="H4" s="201"/>
      <c r="I4" s="201"/>
      <c r="J4" s="201"/>
      <c r="K4" s="201"/>
      <c r="L4" s="212"/>
      <c r="M4" s="27"/>
      <c r="N4" s="27"/>
      <c r="O4" s="207" t="s">
        <v>16</v>
      </c>
      <c r="P4" s="175"/>
      <c r="Q4" s="174" t="s">
        <v>18</v>
      </c>
      <c r="R4" s="175"/>
      <c r="S4" s="176"/>
      <c r="T4" s="207" t="s">
        <v>19</v>
      </c>
      <c r="U4" s="208"/>
      <c r="V4" s="208"/>
      <c r="W4" s="209"/>
      <c r="X4" s="207" t="s">
        <v>95</v>
      </c>
      <c r="Y4" s="175"/>
      <c r="Z4" s="175"/>
      <c r="AA4" s="176"/>
      <c r="AB4" s="200" t="s">
        <v>22</v>
      </c>
      <c r="AC4" s="202"/>
      <c r="AD4" s="202"/>
      <c r="AE4" s="202"/>
      <c r="AF4" s="203"/>
      <c r="AH4" s="200" t="s">
        <v>27</v>
      </c>
      <c r="AI4" s="201"/>
      <c r="AJ4" s="201"/>
      <c r="AK4" s="201"/>
      <c r="AL4" s="201"/>
      <c r="AM4" s="201"/>
      <c r="AN4" s="202"/>
      <c r="AO4" s="203"/>
      <c r="AP4" s="200" t="s">
        <v>28</v>
      </c>
      <c r="AQ4" s="201"/>
      <c r="AR4" s="202"/>
      <c r="AS4" s="202"/>
      <c r="AT4" s="202"/>
      <c r="AU4" s="203"/>
    </row>
    <row r="5" spans="1:47" ht="39.950000000000003" customHeight="1" x14ac:dyDescent="0.15">
      <c r="A5" s="28" t="s">
        <v>11</v>
      </c>
      <c r="B5" s="29" t="s">
        <v>15</v>
      </c>
      <c r="C5" s="30" t="s">
        <v>9</v>
      </c>
      <c r="D5" s="30" t="s">
        <v>0</v>
      </c>
      <c r="E5" s="31" t="s">
        <v>92</v>
      </c>
      <c r="F5" s="32" t="s">
        <v>93</v>
      </c>
      <c r="G5" s="33" t="s">
        <v>15</v>
      </c>
      <c r="H5" s="34" t="s">
        <v>9</v>
      </c>
      <c r="I5" s="34" t="s">
        <v>0</v>
      </c>
      <c r="J5" s="34" t="s">
        <v>7</v>
      </c>
      <c r="K5" s="34" t="s">
        <v>3</v>
      </c>
      <c r="L5" s="35" t="s">
        <v>4</v>
      </c>
      <c r="M5" s="36"/>
      <c r="N5" s="36"/>
      <c r="O5" s="28" t="s">
        <v>20</v>
      </c>
      <c r="P5" s="37" t="s">
        <v>21</v>
      </c>
      <c r="Q5" s="38" t="s">
        <v>17</v>
      </c>
      <c r="R5" s="37" t="s">
        <v>26</v>
      </c>
      <c r="S5" s="39" t="s">
        <v>94</v>
      </c>
      <c r="T5" s="28" t="s">
        <v>2</v>
      </c>
      <c r="U5" s="37" t="s">
        <v>3</v>
      </c>
      <c r="V5" s="177" t="s">
        <v>4</v>
      </c>
      <c r="W5" s="188"/>
      <c r="X5" s="185" t="s">
        <v>107</v>
      </c>
      <c r="Y5" s="177"/>
      <c r="Z5" s="177" t="s">
        <v>108</v>
      </c>
      <c r="AA5" s="188"/>
      <c r="AB5" s="172" t="s">
        <v>5</v>
      </c>
      <c r="AC5" s="189" t="s">
        <v>98</v>
      </c>
      <c r="AD5" s="190"/>
      <c r="AE5" s="189" t="s">
        <v>99</v>
      </c>
      <c r="AF5" s="191"/>
      <c r="AH5" s="40" t="s">
        <v>2</v>
      </c>
      <c r="AI5" s="173" t="s">
        <v>94</v>
      </c>
      <c r="AJ5" s="186" t="s">
        <v>5</v>
      </c>
      <c r="AK5" s="187"/>
      <c r="AL5" s="186" t="s">
        <v>98</v>
      </c>
      <c r="AM5" s="186"/>
      <c r="AN5" s="177" t="s">
        <v>99</v>
      </c>
      <c r="AO5" s="188"/>
      <c r="AP5" s="185" t="s">
        <v>5</v>
      </c>
      <c r="AQ5" s="199"/>
      <c r="AR5" s="177" t="s">
        <v>98</v>
      </c>
      <c r="AS5" s="199"/>
      <c r="AT5" s="177" t="s">
        <v>99</v>
      </c>
      <c r="AU5" s="178"/>
    </row>
    <row r="6" spans="1:47" ht="14.45" customHeight="1" x14ac:dyDescent="0.15">
      <c r="A6" s="41"/>
      <c r="B6" s="42" t="s">
        <v>8</v>
      </c>
      <c r="C6" s="173" t="s">
        <v>10</v>
      </c>
      <c r="D6" s="173" t="s">
        <v>10</v>
      </c>
      <c r="E6" s="173" t="s">
        <v>10</v>
      </c>
      <c r="F6" s="43" t="s">
        <v>10</v>
      </c>
      <c r="G6" s="44" t="s">
        <v>8</v>
      </c>
      <c r="H6" s="45" t="s">
        <v>10</v>
      </c>
      <c r="I6" s="45" t="s">
        <v>10</v>
      </c>
      <c r="J6" s="46" t="s">
        <v>111</v>
      </c>
      <c r="K6" s="46" t="s">
        <v>267</v>
      </c>
      <c r="L6" s="47" t="s">
        <v>268</v>
      </c>
      <c r="M6" s="36"/>
      <c r="N6" s="36"/>
      <c r="O6" s="48" t="s">
        <v>112</v>
      </c>
      <c r="P6" s="49" t="s">
        <v>113</v>
      </c>
      <c r="Q6" s="50"/>
      <c r="R6" s="49" t="s">
        <v>114</v>
      </c>
      <c r="S6" s="51" t="s">
        <v>41</v>
      </c>
      <c r="T6" s="52" t="s">
        <v>42</v>
      </c>
      <c r="U6" s="46" t="s">
        <v>137</v>
      </c>
      <c r="V6" s="46" t="s">
        <v>116</v>
      </c>
      <c r="W6" s="53" t="s">
        <v>45</v>
      </c>
      <c r="X6" s="52" t="s">
        <v>269</v>
      </c>
      <c r="Y6" s="54" t="s">
        <v>45</v>
      </c>
      <c r="Z6" s="55" t="s">
        <v>138</v>
      </c>
      <c r="AA6" s="53" t="s">
        <v>253</v>
      </c>
      <c r="AB6" s="56" t="s">
        <v>119</v>
      </c>
      <c r="AC6" s="57" t="s">
        <v>54</v>
      </c>
      <c r="AD6" s="57" t="s">
        <v>58</v>
      </c>
      <c r="AE6" s="58" t="s">
        <v>55</v>
      </c>
      <c r="AF6" s="59" t="s">
        <v>270</v>
      </c>
      <c r="AH6" s="60" t="s">
        <v>139</v>
      </c>
      <c r="AI6" s="61" t="s">
        <v>49</v>
      </c>
      <c r="AJ6" s="62"/>
      <c r="AK6" s="63" t="s">
        <v>50</v>
      </c>
      <c r="AL6" s="62"/>
      <c r="AM6" s="63" t="s">
        <v>52</v>
      </c>
      <c r="AN6" s="62"/>
      <c r="AO6" s="64" t="s">
        <v>122</v>
      </c>
      <c r="AP6" s="65" t="s">
        <v>29</v>
      </c>
      <c r="AQ6" s="66" t="s">
        <v>30</v>
      </c>
      <c r="AR6" s="66" t="s">
        <v>29</v>
      </c>
      <c r="AS6" s="66" t="s">
        <v>30</v>
      </c>
      <c r="AT6" s="66" t="s">
        <v>29</v>
      </c>
      <c r="AU6" s="67" t="s">
        <v>30</v>
      </c>
    </row>
    <row r="7" spans="1:47" ht="14.45" customHeight="1" x14ac:dyDescent="0.15">
      <c r="A7" s="68" t="s">
        <v>1</v>
      </c>
      <c r="B7" s="69" t="s">
        <v>230</v>
      </c>
      <c r="C7" s="9">
        <v>539</v>
      </c>
      <c r="D7" s="9">
        <v>0</v>
      </c>
      <c r="E7" s="9">
        <v>190</v>
      </c>
      <c r="F7" s="12">
        <v>0</v>
      </c>
      <c r="G7" s="21" t="s">
        <v>59</v>
      </c>
      <c r="H7" s="1">
        <v>2528080</v>
      </c>
      <c r="I7" s="1">
        <v>1473</v>
      </c>
      <c r="J7" s="17">
        <v>0</v>
      </c>
      <c r="K7" s="1">
        <v>100000</v>
      </c>
      <c r="L7" s="2">
        <v>8097832</v>
      </c>
      <c r="M7" s="70"/>
      <c r="N7" s="70"/>
      <c r="O7" s="71">
        <f>IF(K7&lt;0.5,0.5,((L7-L8)-5*K8)/5/(K7-K8))</f>
        <v>0.17555555555555555</v>
      </c>
      <c r="P7" s="72">
        <f>IF(H7&lt;0.5,1,(I7/H7)/((K7-K8)/(L7-L8)))</f>
        <v>1.0765900384657308</v>
      </c>
      <c r="Q7" s="73">
        <f>IF(C7&lt;0.5,0,D7/C7)</f>
        <v>0</v>
      </c>
      <c r="R7" s="74">
        <f>IF(P7=0,Q7,Q7/P7)</f>
        <v>0</v>
      </c>
      <c r="S7" s="75">
        <f>IF(E7&lt;0.5,0,F7/E7)</f>
        <v>0</v>
      </c>
      <c r="T7" s="76">
        <f>5*R7/(1+5*(1-O7)*R7)</f>
        <v>0</v>
      </c>
      <c r="U7" s="77">
        <v>100000</v>
      </c>
      <c r="V7" s="77">
        <f>5*U7*((1-T7)+O7*T7)</f>
        <v>500000</v>
      </c>
      <c r="W7" s="78">
        <f>SUM(V7:V$24)</f>
        <v>8064117.1013522847</v>
      </c>
      <c r="X7" s="79">
        <f t="shared" ref="X7:X42" si="0">V7*(1-S7)</f>
        <v>500000</v>
      </c>
      <c r="Y7" s="77">
        <f>SUM(X7:X$24)</f>
        <v>7939134.3008561442</v>
      </c>
      <c r="Z7" s="77">
        <f t="shared" ref="Z7:Z42" si="1">V7*S7</f>
        <v>0</v>
      </c>
      <c r="AA7" s="78">
        <f>SUM(Z7:Z$24)</f>
        <v>124982.80049614115</v>
      </c>
      <c r="AB7" s="71">
        <f t="shared" ref="AB7:AB42" si="2">W7/U7</f>
        <v>80.64117101352285</v>
      </c>
      <c r="AC7" s="72">
        <f t="shared" ref="AC7:AC42" si="3">Y7/U7</f>
        <v>79.391343008561435</v>
      </c>
      <c r="AD7" s="80">
        <f>AC7/AB7*100</f>
        <v>98.450136587486028</v>
      </c>
      <c r="AE7" s="72">
        <f t="shared" ref="AE7:AE42" si="4">AA7/U7</f>
        <v>1.2498280049614114</v>
      </c>
      <c r="AF7" s="81">
        <f>AE7/AB7*100</f>
        <v>1.5498634125139699</v>
      </c>
      <c r="AH7" s="82">
        <f>IF(D7=0,0,T7*T7*(1-T7)/D7)</f>
        <v>0</v>
      </c>
      <c r="AI7" s="83">
        <f>IF(E7&lt;0.5,0,S7*(1-S7)/E7)</f>
        <v>0</v>
      </c>
      <c r="AJ7" s="83">
        <f>U7*U7*((1-O7)*5+AB8)^2*AH7</f>
        <v>0</v>
      </c>
      <c r="AK7" s="83">
        <f>SUM(AJ7:AJ$24)/U7/U7</f>
        <v>1.417771440137739</v>
      </c>
      <c r="AL7" s="83">
        <f>U7*U7*((1-O7)*5*(1-S7)+AC8)^2*AH7+V7*V7*AI7</f>
        <v>0</v>
      </c>
      <c r="AM7" s="83">
        <f>SUM(AL7:AL$24)/U7/U7</f>
        <v>1.3062826525179241</v>
      </c>
      <c r="AN7" s="83">
        <f>U7*U7*((1-O7)*5*S7+AE8)^2*AH7+V7*V7*AI7</f>
        <v>0</v>
      </c>
      <c r="AO7" s="84">
        <f>SUM(AN7:AN$24)/U7/U7</f>
        <v>2.7025914044136377E-2</v>
      </c>
      <c r="AP7" s="71">
        <f t="shared" ref="AP7:AP42" si="5">AB7-1.96*SQRT(AK7)</f>
        <v>78.307394939338963</v>
      </c>
      <c r="AQ7" s="72">
        <f t="shared" ref="AQ7:AQ42" si="6">AB7+1.96*SQRT(AK7)</f>
        <v>82.974947087706738</v>
      </c>
      <c r="AR7" s="72">
        <f t="shared" ref="AR7:AR42" si="7">AC7-1.96*SQRT(AM7)</f>
        <v>77.151205638239503</v>
      </c>
      <c r="AS7" s="72">
        <f t="shared" ref="AS7:AS42" si="8">AC7+1.96*SQRT(AM7)</f>
        <v>81.631480378883367</v>
      </c>
      <c r="AT7" s="72">
        <f t="shared" ref="AT7:AT42" si="9">AE7-1.96*SQRT(AO7)</f>
        <v>0.92761262452162807</v>
      </c>
      <c r="AU7" s="85">
        <f t="shared" ref="AU7:AU42" si="10">AE7+1.96*SQRT(AO7)</f>
        <v>1.5720433854011948</v>
      </c>
    </row>
    <row r="8" spans="1:47" ht="14.45" customHeight="1" x14ac:dyDescent="0.15">
      <c r="A8" s="68"/>
      <c r="B8" s="86" t="s">
        <v>271</v>
      </c>
      <c r="C8" s="11">
        <v>556</v>
      </c>
      <c r="D8" s="11">
        <v>0</v>
      </c>
      <c r="E8" s="11">
        <v>181</v>
      </c>
      <c r="F8" s="12">
        <v>0</v>
      </c>
      <c r="G8" s="22" t="s">
        <v>61</v>
      </c>
      <c r="H8" s="3">
        <v>2698523</v>
      </c>
      <c r="I8" s="3">
        <v>253</v>
      </c>
      <c r="J8" s="18">
        <v>5</v>
      </c>
      <c r="K8" s="3">
        <v>99730</v>
      </c>
      <c r="L8" s="4">
        <v>7598945</v>
      </c>
      <c r="M8" s="70"/>
      <c r="N8" s="70"/>
      <c r="O8" s="87">
        <f t="shared" ref="O8:O22" si="11">IF(K8&lt;0.5,0.5,((L8-L9)-5*K9)/5/(K8-K9))</f>
        <v>0.46829268292682924</v>
      </c>
      <c r="P8" s="88">
        <f t="shared" ref="P8:P23" si="12">IF(H8&lt;0.5,1,(I8/H8)/((K8-K9)/(L8-L9)))</f>
        <v>1.1400172450253567</v>
      </c>
      <c r="Q8" s="89">
        <f t="shared" ref="Q8:Q42" si="13">IF(C8&lt;0.5,0,D8/C8)</f>
        <v>0</v>
      </c>
      <c r="R8" s="90">
        <f t="shared" ref="R8:R42" si="14">IF(P8=0,Q8,Q8/P8)</f>
        <v>0</v>
      </c>
      <c r="S8" s="91">
        <f t="shared" ref="S8:S42" si="15">IF(E8&lt;0.5,0,F8/E8)</f>
        <v>0</v>
      </c>
      <c r="T8" s="92">
        <f>5*R8/(1+5*(1-O8)*R8)</f>
        <v>0</v>
      </c>
      <c r="U8" s="93">
        <f>U7*(1-T7)</f>
        <v>100000</v>
      </c>
      <c r="V8" s="93">
        <f>5*U8*((1-T8)+O8*T8)</f>
        <v>500000</v>
      </c>
      <c r="W8" s="94">
        <f>SUM(V8:V$24)</f>
        <v>7564117.1013522847</v>
      </c>
      <c r="X8" s="95">
        <f t="shared" si="0"/>
        <v>500000</v>
      </c>
      <c r="Y8" s="93">
        <f>SUM(X8:X$24)</f>
        <v>7439134.3008561442</v>
      </c>
      <c r="Z8" s="93">
        <f t="shared" si="1"/>
        <v>0</v>
      </c>
      <c r="AA8" s="94">
        <f>SUM(Z8:Z$24)</f>
        <v>124982.80049614115</v>
      </c>
      <c r="AB8" s="87">
        <f t="shared" si="2"/>
        <v>75.64117101352285</v>
      </c>
      <c r="AC8" s="88">
        <f t="shared" si="3"/>
        <v>74.391343008561435</v>
      </c>
      <c r="AD8" s="96">
        <f t="shared" ref="AD8:AD42" si="16">AC8/AB8*100</f>
        <v>98.347688185924596</v>
      </c>
      <c r="AE8" s="88">
        <f t="shared" si="4"/>
        <v>1.2498280049614114</v>
      </c>
      <c r="AF8" s="97">
        <f t="shared" ref="AF8:AF42" si="17">AE8/AB8*100</f>
        <v>1.6523118140753954</v>
      </c>
      <c r="AH8" s="98">
        <f>IF(D8=0,0,T8*T8*(1-T8)/D8)</f>
        <v>0</v>
      </c>
      <c r="AI8" s="99">
        <f t="shared" ref="AI8:AI42" si="18">IF(E8&lt;0.5,0,S8*(1-S8)/E8)</f>
        <v>0</v>
      </c>
      <c r="AJ8" s="99">
        <f>U8*U8*((1-O8)*5+AB9)^2*AH8</f>
        <v>0</v>
      </c>
      <c r="AK8" s="99">
        <f>SUM(AJ8:AJ$24)/U8/U8</f>
        <v>1.417771440137739</v>
      </c>
      <c r="AL8" s="99">
        <f>U8*U8*((1-O8)*5*(1-S8)+AC9)^2*AH8+V8*V8*AI8</f>
        <v>0</v>
      </c>
      <c r="AM8" s="99">
        <f>SUM(AL8:AL$24)/U8/U8</f>
        <v>1.3062826525179241</v>
      </c>
      <c r="AN8" s="99">
        <f>U8*U8*((1-O8)*5*S8+AE9)^2*AH8+V8*V8*AI8</f>
        <v>0</v>
      </c>
      <c r="AO8" s="100">
        <f>SUM(AN8:AN$24)/U8/U8</f>
        <v>2.7025914044136377E-2</v>
      </c>
      <c r="AP8" s="87">
        <f t="shared" si="5"/>
        <v>73.307394939338963</v>
      </c>
      <c r="AQ8" s="88">
        <f t="shared" si="6"/>
        <v>77.974947087706738</v>
      </c>
      <c r="AR8" s="88">
        <f t="shared" si="7"/>
        <v>72.151205638239503</v>
      </c>
      <c r="AS8" s="88">
        <f t="shared" si="8"/>
        <v>76.631480378883367</v>
      </c>
      <c r="AT8" s="88">
        <f t="shared" si="9"/>
        <v>0.92761262452162807</v>
      </c>
      <c r="AU8" s="101">
        <f t="shared" si="10"/>
        <v>1.5720433854011948</v>
      </c>
    </row>
    <row r="9" spans="1:47" ht="14.45" customHeight="1" x14ac:dyDescent="0.15">
      <c r="A9" s="68"/>
      <c r="B9" s="86" t="s">
        <v>124</v>
      </c>
      <c r="C9" s="11">
        <v>495</v>
      </c>
      <c r="D9" s="11">
        <v>1</v>
      </c>
      <c r="E9" s="11">
        <v>172</v>
      </c>
      <c r="F9" s="12">
        <v>0</v>
      </c>
      <c r="G9" s="22" t="s">
        <v>63</v>
      </c>
      <c r="H9" s="3">
        <v>2855328</v>
      </c>
      <c r="I9" s="3">
        <v>267</v>
      </c>
      <c r="J9" s="18">
        <v>10</v>
      </c>
      <c r="K9" s="3">
        <v>99689</v>
      </c>
      <c r="L9" s="4">
        <v>7100404</v>
      </c>
      <c r="M9" s="70"/>
      <c r="N9" s="70"/>
      <c r="O9" s="87">
        <f t="shared" si="11"/>
        <v>0.57777777777777772</v>
      </c>
      <c r="P9" s="88">
        <f t="shared" si="12"/>
        <v>1.0355646239824872</v>
      </c>
      <c r="Q9" s="89">
        <f t="shared" si="13"/>
        <v>2.0202020202020202E-3</v>
      </c>
      <c r="R9" s="90">
        <f t="shared" si="14"/>
        <v>1.9508217772377136E-3</v>
      </c>
      <c r="S9" s="91">
        <f t="shared" si="15"/>
        <v>0</v>
      </c>
      <c r="T9" s="92">
        <f t="shared" ref="T9:T22" si="19">5*R9/(1+5*(1-O9)*R9)</f>
        <v>9.7141023123654274E-3</v>
      </c>
      <c r="U9" s="93">
        <f t="shared" ref="U9:U23" si="20">U8*(1-T8)</f>
        <v>100000</v>
      </c>
      <c r="V9" s="93">
        <f t="shared" ref="V9:V22" si="21">5*U9*((1-T9)+O9*T9)</f>
        <v>497949.24506738951</v>
      </c>
      <c r="W9" s="94">
        <f>SUM(V9:V$24)</f>
        <v>7064117.1013522837</v>
      </c>
      <c r="X9" s="95">
        <f t="shared" si="0"/>
        <v>497949.24506738951</v>
      </c>
      <c r="Y9" s="93">
        <f>SUM(X9:X$24)</f>
        <v>6939134.3008561432</v>
      </c>
      <c r="Z9" s="93">
        <f t="shared" si="1"/>
        <v>0</v>
      </c>
      <c r="AA9" s="94">
        <f>SUM(Z9:Z$24)</f>
        <v>124982.80049614115</v>
      </c>
      <c r="AB9" s="87">
        <f t="shared" si="2"/>
        <v>70.641171013522836</v>
      </c>
      <c r="AC9" s="88">
        <f t="shared" si="3"/>
        <v>69.391343008561435</v>
      </c>
      <c r="AD9" s="96">
        <f t="shared" si="16"/>
        <v>98.230737136673255</v>
      </c>
      <c r="AE9" s="88">
        <f t="shared" si="4"/>
        <v>1.2498280049614114</v>
      </c>
      <c r="AF9" s="97">
        <f t="shared" si="17"/>
        <v>1.769262863326766</v>
      </c>
      <c r="AH9" s="98">
        <f>IF(D9=0,0,T9*T9*(1-T9)/D9)</f>
        <v>9.3447124285318624E-5</v>
      </c>
      <c r="AI9" s="99">
        <f t="shared" si="18"/>
        <v>0</v>
      </c>
      <c r="AJ9" s="99">
        <f t="shared" ref="AJ9:AJ23" si="22">U9*U9*((1-O9)*5+AB10)^2*AH9</f>
        <v>4374139291.4618168</v>
      </c>
      <c r="AK9" s="99">
        <f>SUM(AJ9:AJ$24)/U9/U9</f>
        <v>1.417771440137739</v>
      </c>
      <c r="AL9" s="99">
        <f t="shared" ref="AL9:AL23" si="23">U9*U9*((1-O9)*5*(1-S9)+AC10)^2*AH9+V9*V9*AI9</f>
        <v>4214248070.257019</v>
      </c>
      <c r="AM9" s="99">
        <f>SUM(AL9:AL$24)/U9/U9</f>
        <v>1.3062826525179241</v>
      </c>
      <c r="AN9" s="99">
        <f t="shared" ref="AN9:AN23" si="24">U9*U9*((1-O9)*5*S9+AE10)^2*AH9+V9*V9*AI9</f>
        <v>1488487.7181955904</v>
      </c>
      <c r="AO9" s="100">
        <f>SUM(AN9:AN$24)/U9/U9</f>
        <v>2.7025914044136377E-2</v>
      </c>
      <c r="AP9" s="87">
        <f t="shared" si="5"/>
        <v>68.307394939338948</v>
      </c>
      <c r="AQ9" s="88">
        <f t="shared" si="6"/>
        <v>72.974947087706724</v>
      </c>
      <c r="AR9" s="88">
        <f t="shared" si="7"/>
        <v>67.151205638239503</v>
      </c>
      <c r="AS9" s="88">
        <f t="shared" si="8"/>
        <v>71.631480378883367</v>
      </c>
      <c r="AT9" s="88">
        <f t="shared" si="9"/>
        <v>0.92761262452162807</v>
      </c>
      <c r="AU9" s="101">
        <f t="shared" si="10"/>
        <v>1.5720433854011948</v>
      </c>
    </row>
    <row r="10" spans="1:47" ht="14.45" customHeight="1" x14ac:dyDescent="0.15">
      <c r="A10" s="68"/>
      <c r="B10" s="86" t="s">
        <v>125</v>
      </c>
      <c r="C10" s="11">
        <v>455</v>
      </c>
      <c r="D10" s="11">
        <v>0</v>
      </c>
      <c r="E10" s="11">
        <v>142</v>
      </c>
      <c r="F10" s="12">
        <v>0</v>
      </c>
      <c r="G10" s="22" t="s">
        <v>65</v>
      </c>
      <c r="H10" s="3">
        <v>3073597</v>
      </c>
      <c r="I10" s="3">
        <v>836</v>
      </c>
      <c r="J10" s="18">
        <v>15</v>
      </c>
      <c r="K10" s="3">
        <v>99644</v>
      </c>
      <c r="L10" s="4">
        <v>6602054</v>
      </c>
      <c r="M10" s="70"/>
      <c r="N10" s="70"/>
      <c r="O10" s="87">
        <f t="shared" si="11"/>
        <v>0.58484848484848484</v>
      </c>
      <c r="P10" s="88">
        <f t="shared" si="12"/>
        <v>1.0260479822175776</v>
      </c>
      <c r="Q10" s="89">
        <f t="shared" si="13"/>
        <v>0</v>
      </c>
      <c r="R10" s="90">
        <f t="shared" si="14"/>
        <v>0</v>
      </c>
      <c r="S10" s="91">
        <f t="shared" si="15"/>
        <v>0</v>
      </c>
      <c r="T10" s="92">
        <f t="shared" si="19"/>
        <v>0</v>
      </c>
      <c r="U10" s="93">
        <f t="shared" si="20"/>
        <v>99028.589768763457</v>
      </c>
      <c r="V10" s="93">
        <f t="shared" si="21"/>
        <v>495142.94884381728</v>
      </c>
      <c r="W10" s="94">
        <f>SUM(V10:V$24)</f>
        <v>6566167.856284895</v>
      </c>
      <c r="X10" s="95">
        <f t="shared" si="0"/>
        <v>495142.94884381728</v>
      </c>
      <c r="Y10" s="93">
        <f>SUM(X10:X$24)</f>
        <v>6441185.0557887545</v>
      </c>
      <c r="Z10" s="93">
        <f t="shared" si="1"/>
        <v>0</v>
      </c>
      <c r="AA10" s="94">
        <f>SUM(Z10:Z$24)</f>
        <v>124982.80049614115</v>
      </c>
      <c r="AB10" s="87">
        <f t="shared" si="2"/>
        <v>66.305779690665233</v>
      </c>
      <c r="AC10" s="88">
        <f t="shared" si="3"/>
        <v>65.04369163318627</v>
      </c>
      <c r="AD10" s="96">
        <f t="shared" si="16"/>
        <v>98.096564035040458</v>
      </c>
      <c r="AE10" s="88">
        <f t="shared" si="4"/>
        <v>1.2620880574789768</v>
      </c>
      <c r="AF10" s="97">
        <f t="shared" si="17"/>
        <v>1.9034359649595645</v>
      </c>
      <c r="AH10" s="98">
        <f t="shared" ref="AH10:AH22" si="25">IF(D10=0,0,T10*T10*(1-T10)/D10)</f>
        <v>0</v>
      </c>
      <c r="AI10" s="99">
        <f t="shared" si="18"/>
        <v>0</v>
      </c>
      <c r="AJ10" s="99">
        <f t="shared" si="22"/>
        <v>0</v>
      </c>
      <c r="AK10" s="99">
        <f>SUM(AJ10:AJ$24)/U10/U10</f>
        <v>0.99968526683156722</v>
      </c>
      <c r="AL10" s="99">
        <f t="shared" si="23"/>
        <v>0</v>
      </c>
      <c r="AM10" s="99">
        <f>SUM(AL10:AL$24)/U10/U10</f>
        <v>0.90230282469526157</v>
      </c>
      <c r="AN10" s="99">
        <f t="shared" si="24"/>
        <v>0</v>
      </c>
      <c r="AO10" s="100">
        <f>SUM(AN10:AN$24)/U10/U10</f>
        <v>2.7406946820073764E-2</v>
      </c>
      <c r="AP10" s="87">
        <f t="shared" si="5"/>
        <v>64.346088153443077</v>
      </c>
      <c r="AQ10" s="88">
        <f t="shared" si="6"/>
        <v>68.265471227887389</v>
      </c>
      <c r="AR10" s="88">
        <f t="shared" si="7"/>
        <v>63.181895046190441</v>
      </c>
      <c r="AS10" s="88">
        <f t="shared" si="8"/>
        <v>66.905488220182093</v>
      </c>
      <c r="AT10" s="88">
        <f t="shared" si="9"/>
        <v>0.93760920315408347</v>
      </c>
      <c r="AU10" s="101">
        <f t="shared" si="10"/>
        <v>1.5865669118038701</v>
      </c>
    </row>
    <row r="11" spans="1:47" ht="14.45" customHeight="1" x14ac:dyDescent="0.15">
      <c r="A11" s="68"/>
      <c r="B11" s="86" t="s">
        <v>217</v>
      </c>
      <c r="C11" s="11">
        <v>289</v>
      </c>
      <c r="D11" s="11">
        <v>0</v>
      </c>
      <c r="E11" s="11">
        <v>96</v>
      </c>
      <c r="F11" s="12">
        <v>0</v>
      </c>
      <c r="G11" s="22" t="s">
        <v>67</v>
      </c>
      <c r="H11" s="3">
        <v>3014733</v>
      </c>
      <c r="I11" s="3">
        <v>1515</v>
      </c>
      <c r="J11" s="18">
        <v>20</v>
      </c>
      <c r="K11" s="3">
        <v>99512</v>
      </c>
      <c r="L11" s="4">
        <v>6104108</v>
      </c>
      <c r="M11" s="70"/>
      <c r="N11" s="70"/>
      <c r="O11" s="87">
        <f t="shared" si="11"/>
        <v>0.51311475409836071</v>
      </c>
      <c r="P11" s="88">
        <f t="shared" si="12"/>
        <v>1.0235301238894476</v>
      </c>
      <c r="Q11" s="89">
        <f t="shared" si="13"/>
        <v>0</v>
      </c>
      <c r="R11" s="90">
        <f t="shared" si="14"/>
        <v>0</v>
      </c>
      <c r="S11" s="91">
        <f t="shared" si="15"/>
        <v>0</v>
      </c>
      <c r="T11" s="92">
        <f t="shared" si="19"/>
        <v>0</v>
      </c>
      <c r="U11" s="93">
        <f t="shared" si="20"/>
        <v>99028.589768763457</v>
      </c>
      <c r="V11" s="93">
        <f t="shared" si="21"/>
        <v>495142.94884381728</v>
      </c>
      <c r="W11" s="94">
        <f>SUM(V11:V$24)</f>
        <v>6071024.9074410778</v>
      </c>
      <c r="X11" s="95">
        <f t="shared" si="0"/>
        <v>495142.94884381728</v>
      </c>
      <c r="Y11" s="93">
        <f>SUM(X11:X$24)</f>
        <v>5946042.1069449373</v>
      </c>
      <c r="Z11" s="93">
        <f t="shared" si="1"/>
        <v>0</v>
      </c>
      <c r="AA11" s="94">
        <f>SUM(Z11:Z$24)</f>
        <v>124982.80049614115</v>
      </c>
      <c r="AB11" s="87">
        <f t="shared" si="2"/>
        <v>61.305779690665233</v>
      </c>
      <c r="AC11" s="88">
        <f t="shared" si="3"/>
        <v>60.043691633186263</v>
      </c>
      <c r="AD11" s="96">
        <f t="shared" si="16"/>
        <v>97.941322883670722</v>
      </c>
      <c r="AE11" s="88">
        <f t="shared" si="4"/>
        <v>1.2620880574789768</v>
      </c>
      <c r="AF11" s="97">
        <f t="shared" si="17"/>
        <v>2.0586771163292941</v>
      </c>
      <c r="AH11" s="98">
        <f t="shared" si="25"/>
        <v>0</v>
      </c>
      <c r="AI11" s="99">
        <f t="shared" si="18"/>
        <v>0</v>
      </c>
      <c r="AJ11" s="99">
        <f t="shared" si="22"/>
        <v>0</v>
      </c>
      <c r="AK11" s="99">
        <f>SUM(AJ11:AJ$24)/U11/U11</f>
        <v>0.99968526683156722</v>
      </c>
      <c r="AL11" s="99">
        <f t="shared" si="23"/>
        <v>0</v>
      </c>
      <c r="AM11" s="99">
        <f>SUM(AL11:AL$24)/U11/U11</f>
        <v>0.90230282469526157</v>
      </c>
      <c r="AN11" s="99">
        <f t="shared" si="24"/>
        <v>0</v>
      </c>
      <c r="AO11" s="100">
        <f>SUM(AN11:AN$24)/U11/U11</f>
        <v>2.7406946820073764E-2</v>
      </c>
      <c r="AP11" s="87">
        <f t="shared" si="5"/>
        <v>59.346088153443077</v>
      </c>
      <c r="AQ11" s="88">
        <f t="shared" si="6"/>
        <v>63.265471227887389</v>
      </c>
      <c r="AR11" s="88">
        <f t="shared" si="7"/>
        <v>58.181895046190434</v>
      </c>
      <c r="AS11" s="88">
        <f t="shared" si="8"/>
        <v>61.905488220182093</v>
      </c>
      <c r="AT11" s="88">
        <f t="shared" si="9"/>
        <v>0.93760920315408347</v>
      </c>
      <c r="AU11" s="101">
        <f t="shared" si="10"/>
        <v>1.5865669118038701</v>
      </c>
    </row>
    <row r="12" spans="1:47" ht="14.45" customHeight="1" x14ac:dyDescent="0.15">
      <c r="A12" s="68"/>
      <c r="B12" s="86" t="s">
        <v>143</v>
      </c>
      <c r="C12" s="11">
        <v>360</v>
      </c>
      <c r="D12" s="11">
        <v>0</v>
      </c>
      <c r="E12" s="11">
        <v>122</v>
      </c>
      <c r="F12" s="12">
        <v>0</v>
      </c>
      <c r="G12" s="22" t="s">
        <v>69</v>
      </c>
      <c r="H12" s="3">
        <v>3210180</v>
      </c>
      <c r="I12" s="3">
        <v>1786</v>
      </c>
      <c r="J12" s="18">
        <v>25</v>
      </c>
      <c r="K12" s="3">
        <v>99268</v>
      </c>
      <c r="L12" s="4">
        <v>5607142</v>
      </c>
      <c r="M12" s="70"/>
      <c r="N12" s="70"/>
      <c r="O12" s="87">
        <f t="shared" si="11"/>
        <v>0.50820895522388054</v>
      </c>
      <c r="P12" s="88">
        <f t="shared" si="12"/>
        <v>1.0290098881329293</v>
      </c>
      <c r="Q12" s="89">
        <f t="shared" si="13"/>
        <v>0</v>
      </c>
      <c r="R12" s="90">
        <f t="shared" si="14"/>
        <v>0</v>
      </c>
      <c r="S12" s="91">
        <f t="shared" si="15"/>
        <v>0</v>
      </c>
      <c r="T12" s="92">
        <f t="shared" si="19"/>
        <v>0</v>
      </c>
      <c r="U12" s="93">
        <f t="shared" si="20"/>
        <v>99028.589768763457</v>
      </c>
      <c r="V12" s="93">
        <f t="shared" si="21"/>
        <v>495142.94884381728</v>
      </c>
      <c r="W12" s="94">
        <f>SUM(V12:V$24)</f>
        <v>5575881.9585972615</v>
      </c>
      <c r="X12" s="95">
        <f t="shared" si="0"/>
        <v>495142.94884381728</v>
      </c>
      <c r="Y12" s="93">
        <f>SUM(X12:X$24)</f>
        <v>5450899.15810112</v>
      </c>
      <c r="Z12" s="93">
        <f t="shared" si="1"/>
        <v>0</v>
      </c>
      <c r="AA12" s="94">
        <f>SUM(Z12:Z$24)</f>
        <v>124982.80049614115</v>
      </c>
      <c r="AB12" s="87">
        <f t="shared" si="2"/>
        <v>56.305779690665247</v>
      </c>
      <c r="AC12" s="88">
        <f t="shared" si="3"/>
        <v>55.043691633186263</v>
      </c>
      <c r="AD12" s="96">
        <f t="shared" si="16"/>
        <v>97.758510645953777</v>
      </c>
      <c r="AE12" s="88">
        <f t="shared" si="4"/>
        <v>1.2620880574789768</v>
      </c>
      <c r="AF12" s="97">
        <f t="shared" si="17"/>
        <v>2.2414893540462137</v>
      </c>
      <c r="AH12" s="98">
        <f t="shared" si="25"/>
        <v>0</v>
      </c>
      <c r="AI12" s="99">
        <f t="shared" si="18"/>
        <v>0</v>
      </c>
      <c r="AJ12" s="99">
        <f t="shared" si="22"/>
        <v>0</v>
      </c>
      <c r="AK12" s="99">
        <f>SUM(AJ12:AJ$24)/U12/U12</f>
        <v>0.99968526683156722</v>
      </c>
      <c r="AL12" s="99">
        <f t="shared" si="23"/>
        <v>0</v>
      </c>
      <c r="AM12" s="99">
        <f>SUM(AL12:AL$24)/U12/U12</f>
        <v>0.90230282469526157</v>
      </c>
      <c r="AN12" s="99">
        <f t="shared" si="24"/>
        <v>0</v>
      </c>
      <c r="AO12" s="100">
        <f>SUM(AN12:AN$24)/U12/U12</f>
        <v>2.7406946820073764E-2</v>
      </c>
      <c r="AP12" s="87">
        <f t="shared" si="5"/>
        <v>54.346088153443091</v>
      </c>
      <c r="AQ12" s="88">
        <f t="shared" si="6"/>
        <v>58.265471227887403</v>
      </c>
      <c r="AR12" s="88">
        <f t="shared" si="7"/>
        <v>53.181895046190434</v>
      </c>
      <c r="AS12" s="88">
        <f t="shared" si="8"/>
        <v>56.905488220182093</v>
      </c>
      <c r="AT12" s="88">
        <f t="shared" si="9"/>
        <v>0.93760920315408347</v>
      </c>
      <c r="AU12" s="101">
        <f t="shared" si="10"/>
        <v>1.5865669118038701</v>
      </c>
    </row>
    <row r="13" spans="1:47" ht="14.45" customHeight="1" x14ac:dyDescent="0.15">
      <c r="A13" s="68"/>
      <c r="B13" s="86" t="s">
        <v>232</v>
      </c>
      <c r="C13" s="11">
        <v>536</v>
      </c>
      <c r="D13" s="11">
        <v>0</v>
      </c>
      <c r="E13" s="11">
        <v>177</v>
      </c>
      <c r="F13" s="12">
        <v>0</v>
      </c>
      <c r="G13" s="22" t="s">
        <v>71</v>
      </c>
      <c r="H13" s="3">
        <v>3652706</v>
      </c>
      <c r="I13" s="3">
        <v>2325</v>
      </c>
      <c r="J13" s="18">
        <v>30</v>
      </c>
      <c r="K13" s="3">
        <v>99000</v>
      </c>
      <c r="L13" s="4">
        <v>5111461</v>
      </c>
      <c r="M13" s="70"/>
      <c r="N13" s="70"/>
      <c r="O13" s="87">
        <f t="shared" si="11"/>
        <v>0.51578947368421058</v>
      </c>
      <c r="P13" s="88">
        <f t="shared" si="12"/>
        <v>1.0348886767638479</v>
      </c>
      <c r="Q13" s="89">
        <f t="shared" si="13"/>
        <v>0</v>
      </c>
      <c r="R13" s="90">
        <f t="shared" si="14"/>
        <v>0</v>
      </c>
      <c r="S13" s="91">
        <f t="shared" si="15"/>
        <v>0</v>
      </c>
      <c r="T13" s="92">
        <f t="shared" si="19"/>
        <v>0</v>
      </c>
      <c r="U13" s="93">
        <f t="shared" si="20"/>
        <v>99028.589768763457</v>
      </c>
      <c r="V13" s="93">
        <f t="shared" si="21"/>
        <v>495142.94884381728</v>
      </c>
      <c r="W13" s="94">
        <f>SUM(V13:V$24)</f>
        <v>5080739.0097534433</v>
      </c>
      <c r="X13" s="95">
        <f t="shared" si="0"/>
        <v>495142.94884381728</v>
      </c>
      <c r="Y13" s="93">
        <f>SUM(X13:X$24)</f>
        <v>4955756.2092573028</v>
      </c>
      <c r="Z13" s="93">
        <f t="shared" si="1"/>
        <v>0</v>
      </c>
      <c r="AA13" s="94">
        <f>SUM(Z13:Z$24)</f>
        <v>124982.80049614115</v>
      </c>
      <c r="AB13" s="87">
        <f t="shared" si="2"/>
        <v>51.305779690665233</v>
      </c>
      <c r="AC13" s="88">
        <f t="shared" si="3"/>
        <v>50.043691633186263</v>
      </c>
      <c r="AD13" s="96">
        <f t="shared" si="16"/>
        <v>97.540066508903294</v>
      </c>
      <c r="AE13" s="88">
        <f t="shared" si="4"/>
        <v>1.2620880574789768</v>
      </c>
      <c r="AF13" s="97">
        <f t="shared" si="17"/>
        <v>2.4599334910967272</v>
      </c>
      <c r="AH13" s="98">
        <f t="shared" si="25"/>
        <v>0</v>
      </c>
      <c r="AI13" s="99">
        <f t="shared" si="18"/>
        <v>0</v>
      </c>
      <c r="AJ13" s="99">
        <f t="shared" si="22"/>
        <v>0</v>
      </c>
      <c r="AK13" s="99">
        <f>SUM(AJ13:AJ$24)/U13/U13</f>
        <v>0.99968526683156722</v>
      </c>
      <c r="AL13" s="99">
        <f t="shared" si="23"/>
        <v>0</v>
      </c>
      <c r="AM13" s="99">
        <f>SUM(AL13:AL$24)/U13/U13</f>
        <v>0.90230282469526157</v>
      </c>
      <c r="AN13" s="99">
        <f t="shared" si="24"/>
        <v>0</v>
      </c>
      <c r="AO13" s="100">
        <f>SUM(AN13:AN$24)/U13/U13</f>
        <v>2.7406946820073764E-2</v>
      </c>
      <c r="AP13" s="87">
        <f t="shared" si="5"/>
        <v>49.346088153443077</v>
      </c>
      <c r="AQ13" s="88">
        <f t="shared" si="6"/>
        <v>53.265471227887389</v>
      </c>
      <c r="AR13" s="88">
        <f t="shared" si="7"/>
        <v>48.181895046190434</v>
      </c>
      <c r="AS13" s="88">
        <f t="shared" si="8"/>
        <v>51.905488220182093</v>
      </c>
      <c r="AT13" s="88">
        <f t="shared" si="9"/>
        <v>0.93760920315408347</v>
      </c>
      <c r="AU13" s="101">
        <f t="shared" si="10"/>
        <v>1.5865669118038701</v>
      </c>
    </row>
    <row r="14" spans="1:47" ht="14.45" customHeight="1" x14ac:dyDescent="0.15">
      <c r="A14" s="68"/>
      <c r="B14" s="86" t="s">
        <v>272</v>
      </c>
      <c r="C14" s="11">
        <v>620</v>
      </c>
      <c r="D14" s="11">
        <v>0</v>
      </c>
      <c r="E14" s="11">
        <v>210</v>
      </c>
      <c r="F14" s="12">
        <v>0</v>
      </c>
      <c r="G14" s="22" t="s">
        <v>73</v>
      </c>
      <c r="H14" s="3">
        <v>4191265</v>
      </c>
      <c r="I14" s="3">
        <v>3455</v>
      </c>
      <c r="J14" s="18">
        <v>35</v>
      </c>
      <c r="K14" s="3">
        <v>98696</v>
      </c>
      <c r="L14" s="4">
        <v>4617197</v>
      </c>
      <c r="M14" s="70"/>
      <c r="N14" s="70"/>
      <c r="O14" s="87">
        <f t="shared" si="11"/>
        <v>0.5252525252525253</v>
      </c>
      <c r="P14" s="88">
        <f t="shared" si="12"/>
        <v>1.0252959717918388</v>
      </c>
      <c r="Q14" s="89">
        <f t="shared" si="13"/>
        <v>0</v>
      </c>
      <c r="R14" s="90">
        <f t="shared" si="14"/>
        <v>0</v>
      </c>
      <c r="S14" s="91">
        <f t="shared" si="15"/>
        <v>0</v>
      </c>
      <c r="T14" s="92">
        <f t="shared" si="19"/>
        <v>0</v>
      </c>
      <c r="U14" s="93">
        <f t="shared" si="20"/>
        <v>99028.589768763457</v>
      </c>
      <c r="V14" s="93">
        <f t="shared" si="21"/>
        <v>495142.94884381728</v>
      </c>
      <c r="W14" s="94">
        <f>SUM(V14:V$24)</f>
        <v>4585596.0609096261</v>
      </c>
      <c r="X14" s="95">
        <f t="shared" si="0"/>
        <v>495142.94884381728</v>
      </c>
      <c r="Y14" s="93">
        <f>SUM(X14:X$24)</f>
        <v>4460613.2604134856</v>
      </c>
      <c r="Z14" s="93">
        <f t="shared" si="1"/>
        <v>0</v>
      </c>
      <c r="AA14" s="94">
        <f>SUM(Z14:Z$24)</f>
        <v>124982.80049614115</v>
      </c>
      <c r="AB14" s="87">
        <f t="shared" si="2"/>
        <v>46.305779690665233</v>
      </c>
      <c r="AC14" s="88">
        <f t="shared" si="3"/>
        <v>45.043691633186263</v>
      </c>
      <c r="AD14" s="96">
        <f t="shared" si="16"/>
        <v>97.274448101489597</v>
      </c>
      <c r="AE14" s="88">
        <f t="shared" si="4"/>
        <v>1.2620880574789768</v>
      </c>
      <c r="AF14" s="97">
        <f t="shared" si="17"/>
        <v>2.7255518985104157</v>
      </c>
      <c r="AH14" s="98">
        <f t="shared" si="25"/>
        <v>0</v>
      </c>
      <c r="AI14" s="99">
        <f t="shared" si="18"/>
        <v>0</v>
      </c>
      <c r="AJ14" s="99">
        <f t="shared" si="22"/>
        <v>0</v>
      </c>
      <c r="AK14" s="99">
        <f>SUM(AJ14:AJ$24)/U14/U14</f>
        <v>0.99968526683156722</v>
      </c>
      <c r="AL14" s="99">
        <f t="shared" si="23"/>
        <v>0</v>
      </c>
      <c r="AM14" s="99">
        <f>SUM(AL14:AL$24)/U14/U14</f>
        <v>0.90230282469526157</v>
      </c>
      <c r="AN14" s="99">
        <f t="shared" si="24"/>
        <v>0</v>
      </c>
      <c r="AO14" s="100">
        <f>SUM(AN14:AN$24)/U14/U14</f>
        <v>2.7406946820073764E-2</v>
      </c>
      <c r="AP14" s="87">
        <f t="shared" si="5"/>
        <v>44.346088153443077</v>
      </c>
      <c r="AQ14" s="88">
        <f t="shared" si="6"/>
        <v>48.265471227887389</v>
      </c>
      <c r="AR14" s="88">
        <f t="shared" si="7"/>
        <v>43.181895046190434</v>
      </c>
      <c r="AS14" s="88">
        <f t="shared" si="8"/>
        <v>46.905488220182093</v>
      </c>
      <c r="AT14" s="88">
        <f t="shared" si="9"/>
        <v>0.93760920315408347</v>
      </c>
      <c r="AU14" s="101">
        <f t="shared" si="10"/>
        <v>1.5865669118038701</v>
      </c>
    </row>
    <row r="15" spans="1:47" ht="14.45" customHeight="1" x14ac:dyDescent="0.15">
      <c r="A15" s="68"/>
      <c r="B15" s="86" t="s">
        <v>182</v>
      </c>
      <c r="C15" s="11">
        <v>606</v>
      </c>
      <c r="D15" s="11">
        <v>0</v>
      </c>
      <c r="E15" s="11">
        <v>204</v>
      </c>
      <c r="F15" s="12">
        <v>0</v>
      </c>
      <c r="G15" s="22" t="s">
        <v>75</v>
      </c>
      <c r="H15" s="3">
        <v>4922423</v>
      </c>
      <c r="I15" s="3">
        <v>6214</v>
      </c>
      <c r="J15" s="18">
        <v>40</v>
      </c>
      <c r="K15" s="3">
        <v>98300</v>
      </c>
      <c r="L15" s="4">
        <v>4124657</v>
      </c>
      <c r="M15" s="70"/>
      <c r="N15" s="70"/>
      <c r="O15" s="87">
        <f t="shared" si="11"/>
        <v>0.53822525597269621</v>
      </c>
      <c r="P15" s="88">
        <f t="shared" si="12"/>
        <v>1.0558957708401631</v>
      </c>
      <c r="Q15" s="89">
        <f t="shared" si="13"/>
        <v>0</v>
      </c>
      <c r="R15" s="90">
        <f t="shared" si="14"/>
        <v>0</v>
      </c>
      <c r="S15" s="91">
        <f t="shared" si="15"/>
        <v>0</v>
      </c>
      <c r="T15" s="92">
        <f t="shared" si="19"/>
        <v>0</v>
      </c>
      <c r="U15" s="93">
        <f t="shared" si="20"/>
        <v>99028.589768763457</v>
      </c>
      <c r="V15" s="93">
        <f t="shared" si="21"/>
        <v>495142.94884381728</v>
      </c>
      <c r="W15" s="94">
        <f>SUM(V15:V$24)</f>
        <v>4090453.1120658093</v>
      </c>
      <c r="X15" s="95">
        <f t="shared" si="0"/>
        <v>495142.94884381728</v>
      </c>
      <c r="Y15" s="93">
        <f>SUM(X15:X$24)</f>
        <v>3965470.3115696679</v>
      </c>
      <c r="Z15" s="93">
        <f t="shared" si="1"/>
        <v>0</v>
      </c>
      <c r="AA15" s="94">
        <f>SUM(Z15:Z$24)</f>
        <v>124982.80049614115</v>
      </c>
      <c r="AB15" s="87">
        <f t="shared" si="2"/>
        <v>41.30577969066524</v>
      </c>
      <c r="AC15" s="88">
        <f t="shared" si="3"/>
        <v>40.043691633186263</v>
      </c>
      <c r="AD15" s="96">
        <f t="shared" si="16"/>
        <v>96.944524308872445</v>
      </c>
      <c r="AE15" s="88">
        <f t="shared" si="4"/>
        <v>1.2620880574789768</v>
      </c>
      <c r="AF15" s="97">
        <f t="shared" si="17"/>
        <v>3.0554756911275498</v>
      </c>
      <c r="AH15" s="98">
        <f t="shared" si="25"/>
        <v>0</v>
      </c>
      <c r="AI15" s="99">
        <f t="shared" si="18"/>
        <v>0</v>
      </c>
      <c r="AJ15" s="99">
        <f t="shared" si="22"/>
        <v>0</v>
      </c>
      <c r="AK15" s="99">
        <f>SUM(AJ15:AJ$24)/U15/U15</f>
        <v>0.99968526683156722</v>
      </c>
      <c r="AL15" s="99">
        <f t="shared" si="23"/>
        <v>0</v>
      </c>
      <c r="AM15" s="99">
        <f>SUM(AL15:AL$24)/U15/U15</f>
        <v>0.90230282469526157</v>
      </c>
      <c r="AN15" s="99">
        <f t="shared" si="24"/>
        <v>0</v>
      </c>
      <c r="AO15" s="100">
        <f>SUM(AN15:AN$24)/U15/U15</f>
        <v>2.7406946820073764E-2</v>
      </c>
      <c r="AP15" s="87">
        <f t="shared" si="5"/>
        <v>39.346088153443084</v>
      </c>
      <c r="AQ15" s="88">
        <f t="shared" si="6"/>
        <v>43.265471227887396</v>
      </c>
      <c r="AR15" s="88">
        <f t="shared" si="7"/>
        <v>38.181895046190434</v>
      </c>
      <c r="AS15" s="88">
        <f t="shared" si="8"/>
        <v>41.905488220182093</v>
      </c>
      <c r="AT15" s="88">
        <f t="shared" si="9"/>
        <v>0.93760920315408347</v>
      </c>
      <c r="AU15" s="101">
        <f t="shared" si="10"/>
        <v>1.5865669118038701</v>
      </c>
    </row>
    <row r="16" spans="1:47" ht="14.45" customHeight="1" x14ac:dyDescent="0.15">
      <c r="A16" s="68"/>
      <c r="B16" s="86" t="s">
        <v>273</v>
      </c>
      <c r="C16" s="11">
        <v>543</v>
      </c>
      <c r="D16" s="11">
        <v>3</v>
      </c>
      <c r="E16" s="11">
        <v>177</v>
      </c>
      <c r="F16" s="12">
        <v>0.5</v>
      </c>
      <c r="G16" s="22" t="s">
        <v>77</v>
      </c>
      <c r="H16" s="3">
        <v>4365334</v>
      </c>
      <c r="I16" s="3">
        <v>8656</v>
      </c>
      <c r="J16" s="18">
        <v>45</v>
      </c>
      <c r="K16" s="3">
        <v>97714</v>
      </c>
      <c r="L16" s="4">
        <v>3634510</v>
      </c>
      <c r="M16" s="70"/>
      <c r="N16" s="70"/>
      <c r="O16" s="87">
        <f t="shared" si="11"/>
        <v>0.54229166666666673</v>
      </c>
      <c r="P16" s="88">
        <f t="shared" si="12"/>
        <v>1.0046111515560245</v>
      </c>
      <c r="Q16" s="89">
        <f t="shared" si="13"/>
        <v>5.5248618784530384E-3</v>
      </c>
      <c r="R16" s="90">
        <f t="shared" si="14"/>
        <v>5.4995028373870597E-3</v>
      </c>
      <c r="S16" s="91">
        <f t="shared" si="15"/>
        <v>2.8248587570621469E-3</v>
      </c>
      <c r="T16" s="92">
        <f t="shared" si="19"/>
        <v>2.7155736395847202E-2</v>
      </c>
      <c r="U16" s="93">
        <f t="shared" si="20"/>
        <v>99028.589768763457</v>
      </c>
      <c r="V16" s="93">
        <f t="shared" si="21"/>
        <v>488988.61568561895</v>
      </c>
      <c r="W16" s="94">
        <f>SUM(V16:V$24)</f>
        <v>3595310.1632219921</v>
      </c>
      <c r="X16" s="95">
        <f t="shared" si="0"/>
        <v>487607.29191249574</v>
      </c>
      <c r="Y16" s="93">
        <f>SUM(X16:X$24)</f>
        <v>3470327.3627258502</v>
      </c>
      <c r="Z16" s="93">
        <f t="shared" si="1"/>
        <v>1381.3237731232173</v>
      </c>
      <c r="AA16" s="94">
        <f>SUM(Z16:Z$24)</f>
        <v>124982.80049614115</v>
      </c>
      <c r="AB16" s="87">
        <f t="shared" si="2"/>
        <v>36.30577969066524</v>
      </c>
      <c r="AC16" s="88">
        <f t="shared" si="3"/>
        <v>35.043691633186256</v>
      </c>
      <c r="AD16" s="96">
        <f t="shared" si="16"/>
        <v>96.523726888026346</v>
      </c>
      <c r="AE16" s="88">
        <f t="shared" si="4"/>
        <v>1.2620880574789768</v>
      </c>
      <c r="AF16" s="97">
        <f t="shared" si="17"/>
        <v>3.4762731119736245</v>
      </c>
      <c r="AH16" s="98">
        <f t="shared" si="25"/>
        <v>2.3913615178866501E-4</v>
      </c>
      <c r="AI16" s="99">
        <f t="shared" si="18"/>
        <v>1.5914570226354779E-5</v>
      </c>
      <c r="AJ16" s="99">
        <f t="shared" si="22"/>
        <v>2796478758.6947565</v>
      </c>
      <c r="AK16" s="99">
        <f>SUM(AJ16:AJ$24)/U16/U16</f>
        <v>0.99968526683156722</v>
      </c>
      <c r="AL16" s="99">
        <f t="shared" si="23"/>
        <v>2595339455.6026616</v>
      </c>
      <c r="AM16" s="99">
        <f>SUM(AL16:AL$24)/U16/U16</f>
        <v>0.90230282469526157</v>
      </c>
      <c r="AN16" s="99">
        <f t="shared" si="24"/>
        <v>7704496.1227707919</v>
      </c>
      <c r="AO16" s="100">
        <f>SUM(AN16:AN$24)/U16/U16</f>
        <v>2.7406946820073764E-2</v>
      </c>
      <c r="AP16" s="87">
        <f t="shared" si="5"/>
        <v>34.346088153443084</v>
      </c>
      <c r="AQ16" s="88">
        <f t="shared" si="6"/>
        <v>38.265471227887396</v>
      </c>
      <c r="AR16" s="88">
        <f t="shared" si="7"/>
        <v>33.181895046190427</v>
      </c>
      <c r="AS16" s="88">
        <f t="shared" si="8"/>
        <v>36.905488220182086</v>
      </c>
      <c r="AT16" s="88">
        <f t="shared" si="9"/>
        <v>0.93760920315408347</v>
      </c>
      <c r="AU16" s="101">
        <f t="shared" si="10"/>
        <v>1.5865669118038701</v>
      </c>
    </row>
    <row r="17" spans="1:47" ht="14.45" customHeight="1" x14ac:dyDescent="0.15">
      <c r="A17" s="68"/>
      <c r="B17" s="86" t="s">
        <v>274</v>
      </c>
      <c r="C17" s="11">
        <v>615</v>
      </c>
      <c r="D17" s="11">
        <v>4</v>
      </c>
      <c r="E17" s="11">
        <v>215</v>
      </c>
      <c r="F17" s="12">
        <v>0.5</v>
      </c>
      <c r="G17" s="22" t="s">
        <v>79</v>
      </c>
      <c r="H17" s="3">
        <v>3982000</v>
      </c>
      <c r="I17" s="3">
        <v>12838</v>
      </c>
      <c r="J17" s="18">
        <v>50</v>
      </c>
      <c r="K17" s="3">
        <v>96754</v>
      </c>
      <c r="L17" s="4">
        <v>3148137</v>
      </c>
      <c r="M17" s="70"/>
      <c r="N17" s="70"/>
      <c r="O17" s="87">
        <f t="shared" si="11"/>
        <v>0.53543307086614178</v>
      </c>
      <c r="P17" s="88">
        <f t="shared" si="12"/>
        <v>1.0159221648336147</v>
      </c>
      <c r="Q17" s="89">
        <f t="shared" si="13"/>
        <v>6.5040650406504065E-3</v>
      </c>
      <c r="R17" s="90">
        <f t="shared" si="14"/>
        <v>6.402129282921617E-3</v>
      </c>
      <c r="S17" s="91">
        <f t="shared" si="15"/>
        <v>2.3255813953488372E-3</v>
      </c>
      <c r="T17" s="92">
        <f t="shared" si="19"/>
        <v>3.154158868296681E-2</v>
      </c>
      <c r="U17" s="93">
        <f t="shared" si="20"/>
        <v>96339.395489350427</v>
      </c>
      <c r="V17" s="93">
        <f t="shared" si="21"/>
        <v>474638.58541513974</v>
      </c>
      <c r="W17" s="94">
        <f>SUM(V17:V$24)</f>
        <v>3106321.5475363731</v>
      </c>
      <c r="X17" s="95">
        <f t="shared" si="0"/>
        <v>473534.77475138358</v>
      </c>
      <c r="Y17" s="93">
        <f>SUM(X17:X$24)</f>
        <v>2982720.0708133546</v>
      </c>
      <c r="Z17" s="93">
        <f t="shared" si="1"/>
        <v>1103.8106637561389</v>
      </c>
      <c r="AA17" s="94">
        <f>SUM(Z17:Z$24)</f>
        <v>123601.47672301793</v>
      </c>
      <c r="AB17" s="87">
        <f t="shared" si="2"/>
        <v>32.243523345335426</v>
      </c>
      <c r="AC17" s="88">
        <f t="shared" si="3"/>
        <v>30.960543769895995</v>
      </c>
      <c r="AD17" s="96">
        <f t="shared" si="16"/>
        <v>96.020969663586612</v>
      </c>
      <c r="AE17" s="88">
        <f t="shared" si="4"/>
        <v>1.2829795754394278</v>
      </c>
      <c r="AF17" s="97">
        <f t="shared" si="17"/>
        <v>3.9790303364133828</v>
      </c>
      <c r="AH17" s="98">
        <f t="shared" si="25"/>
        <v>2.4087299475313823E-4</v>
      </c>
      <c r="AI17" s="99">
        <f t="shared" si="18"/>
        <v>1.0791502634988112E-5</v>
      </c>
      <c r="AJ17" s="99">
        <f t="shared" si="22"/>
        <v>2083673445.8032882</v>
      </c>
      <c r="AK17" s="99">
        <f>SUM(AJ17:AJ$24)/U17/U17</f>
        <v>0.75497097524684065</v>
      </c>
      <c r="AL17" s="99">
        <f t="shared" si="23"/>
        <v>1910033015.1070542</v>
      </c>
      <c r="AM17" s="99">
        <f>SUM(AL17:AL$24)/U17/U17</f>
        <v>0.67374754236758083</v>
      </c>
      <c r="AN17" s="99">
        <f t="shared" si="24"/>
        <v>6316640.361095529</v>
      </c>
      <c r="AO17" s="100">
        <f>SUM(AN17:AN$24)/U17/U17</f>
        <v>2.8128251842606245E-2</v>
      </c>
      <c r="AP17" s="87">
        <f t="shared" si="5"/>
        <v>30.540497656008263</v>
      </c>
      <c r="AQ17" s="88">
        <f t="shared" si="6"/>
        <v>33.946549034662588</v>
      </c>
      <c r="AR17" s="88">
        <f t="shared" si="7"/>
        <v>29.351734098505592</v>
      </c>
      <c r="AS17" s="88">
        <f t="shared" si="8"/>
        <v>32.569353441286395</v>
      </c>
      <c r="AT17" s="88">
        <f t="shared" si="9"/>
        <v>0.95425858085807136</v>
      </c>
      <c r="AU17" s="101">
        <f t="shared" si="10"/>
        <v>1.6117005700207843</v>
      </c>
    </row>
    <row r="18" spans="1:47" ht="14.45" customHeight="1" x14ac:dyDescent="0.15">
      <c r="A18" s="68"/>
      <c r="B18" s="86" t="s">
        <v>275</v>
      </c>
      <c r="C18" s="11">
        <v>676</v>
      </c>
      <c r="D18" s="11">
        <v>6</v>
      </c>
      <c r="E18" s="11">
        <v>224</v>
      </c>
      <c r="F18" s="12">
        <v>1</v>
      </c>
      <c r="G18" s="22" t="s">
        <v>81</v>
      </c>
      <c r="H18" s="3">
        <v>3749854</v>
      </c>
      <c r="I18" s="3">
        <v>19460</v>
      </c>
      <c r="J18" s="18">
        <v>55</v>
      </c>
      <c r="K18" s="3">
        <v>95230</v>
      </c>
      <c r="L18" s="4">
        <v>2667907</v>
      </c>
      <c r="M18" s="70"/>
      <c r="N18" s="70"/>
      <c r="O18" s="87">
        <f t="shared" si="11"/>
        <v>0.53868552412645587</v>
      </c>
      <c r="P18" s="88">
        <f t="shared" si="12"/>
        <v>1.0158990420753615</v>
      </c>
      <c r="Q18" s="89">
        <f t="shared" si="13"/>
        <v>8.8757396449704144E-3</v>
      </c>
      <c r="R18" s="90">
        <f t="shared" si="14"/>
        <v>8.7368323793655008E-3</v>
      </c>
      <c r="S18" s="91">
        <f t="shared" si="15"/>
        <v>4.464285714285714E-3</v>
      </c>
      <c r="T18" s="92">
        <f t="shared" si="19"/>
        <v>4.2821222780978878E-2</v>
      </c>
      <c r="U18" s="93">
        <f t="shared" si="20"/>
        <v>93300.697902859669</v>
      </c>
      <c r="V18" s="93">
        <f t="shared" si="21"/>
        <v>457288.15628362913</v>
      </c>
      <c r="W18" s="94">
        <f>SUM(V18:V$24)</f>
        <v>2631682.9621212329</v>
      </c>
      <c r="X18" s="95">
        <f t="shared" si="0"/>
        <v>455246.69130022009</v>
      </c>
      <c r="Y18" s="93">
        <f>SUM(X18:X$24)</f>
        <v>2509185.2960619708</v>
      </c>
      <c r="Z18" s="93">
        <f t="shared" si="1"/>
        <v>2041.4649834090585</v>
      </c>
      <c r="AA18" s="94">
        <f>SUM(Z18:Z$24)</f>
        <v>122497.6660592618</v>
      </c>
      <c r="AB18" s="87">
        <f t="shared" si="2"/>
        <v>28.206465988724098</v>
      </c>
      <c r="AC18" s="88">
        <f t="shared" si="3"/>
        <v>26.893531907707885</v>
      </c>
      <c r="AD18" s="96">
        <f t="shared" si="16"/>
        <v>95.345272670666802</v>
      </c>
      <c r="AE18" s="88">
        <f t="shared" si="4"/>
        <v>1.3129340810162069</v>
      </c>
      <c r="AF18" s="97">
        <f t="shared" si="17"/>
        <v>4.6547273293331726</v>
      </c>
      <c r="AH18" s="98">
        <f t="shared" si="25"/>
        <v>2.9252294673319241E-4</v>
      </c>
      <c r="AI18" s="99">
        <f t="shared" si="18"/>
        <v>1.9840874407798833E-5</v>
      </c>
      <c r="AJ18" s="99">
        <f t="shared" si="22"/>
        <v>1809122467.2879696</v>
      </c>
      <c r="AK18" s="99">
        <f>SUM(AJ18:AJ$24)/U18/U18</f>
        <v>0.56558431523509889</v>
      </c>
      <c r="AL18" s="99">
        <f t="shared" si="23"/>
        <v>1633480811.247139</v>
      </c>
      <c r="AM18" s="99">
        <f>SUM(AL18:AL$24)/U18/U18</f>
        <v>0.49893117647944502</v>
      </c>
      <c r="AN18" s="99">
        <f t="shared" si="24"/>
        <v>8852656.602100689</v>
      </c>
      <c r="AO18" s="100">
        <f>SUM(AN18:AN$24)/U18/U18</f>
        <v>2.9264666770781784E-2</v>
      </c>
      <c r="AP18" s="87">
        <f t="shared" si="5"/>
        <v>26.732441326309267</v>
      </c>
      <c r="AQ18" s="88">
        <f t="shared" si="6"/>
        <v>29.680490651138928</v>
      </c>
      <c r="AR18" s="88">
        <f t="shared" si="7"/>
        <v>25.509084722885209</v>
      </c>
      <c r="AS18" s="88">
        <f t="shared" si="8"/>
        <v>28.277979092530561</v>
      </c>
      <c r="AT18" s="88">
        <f t="shared" si="9"/>
        <v>0.97763847432468565</v>
      </c>
      <c r="AU18" s="101">
        <f t="shared" si="10"/>
        <v>1.6482296877077283</v>
      </c>
    </row>
    <row r="19" spans="1:47" ht="14.45" customHeight="1" x14ac:dyDescent="0.15">
      <c r="A19" s="68"/>
      <c r="B19" s="86" t="s">
        <v>276</v>
      </c>
      <c r="C19" s="11">
        <v>845</v>
      </c>
      <c r="D19" s="11">
        <v>6</v>
      </c>
      <c r="E19" s="11">
        <v>287</v>
      </c>
      <c r="F19" s="12">
        <v>3</v>
      </c>
      <c r="G19" s="22" t="s">
        <v>83</v>
      </c>
      <c r="H19" s="3">
        <v>4181397</v>
      </c>
      <c r="I19" s="3">
        <v>36141</v>
      </c>
      <c r="J19" s="18">
        <v>60</v>
      </c>
      <c r="K19" s="3">
        <v>92826</v>
      </c>
      <c r="L19" s="4">
        <v>2197302</v>
      </c>
      <c r="M19" s="70"/>
      <c r="N19" s="70"/>
      <c r="O19" s="87">
        <f t="shared" si="11"/>
        <v>0.53726956986374563</v>
      </c>
      <c r="P19" s="88">
        <f t="shared" si="12"/>
        <v>1.051764992985494</v>
      </c>
      <c r="Q19" s="89">
        <f t="shared" si="13"/>
        <v>7.100591715976331E-3</v>
      </c>
      <c r="R19" s="90">
        <f t="shared" si="14"/>
        <v>6.7511200347340925E-3</v>
      </c>
      <c r="S19" s="91">
        <f t="shared" si="15"/>
        <v>1.0452961672473868E-2</v>
      </c>
      <c r="T19" s="92">
        <f t="shared" si="19"/>
        <v>3.3236455271211718E-2</v>
      </c>
      <c r="U19" s="93">
        <f t="shared" si="20"/>
        <v>89305.44793234051</v>
      </c>
      <c r="V19" s="93">
        <f t="shared" si="21"/>
        <v>439659.86538642121</v>
      </c>
      <c r="W19" s="94">
        <f>SUM(V19:V$24)</f>
        <v>2174394.8058376042</v>
      </c>
      <c r="X19" s="95">
        <f t="shared" si="0"/>
        <v>435064.1176646119</v>
      </c>
      <c r="Y19" s="93">
        <f>SUM(X19:X$24)</f>
        <v>2053938.6047617511</v>
      </c>
      <c r="Z19" s="93">
        <f t="shared" si="1"/>
        <v>4595.7477218092818</v>
      </c>
      <c r="AA19" s="94">
        <f>SUM(Z19:Z$24)</f>
        <v>120456.20107585273</v>
      </c>
      <c r="AB19" s="87">
        <f t="shared" si="2"/>
        <v>24.347840542549729</v>
      </c>
      <c r="AC19" s="88">
        <f t="shared" si="3"/>
        <v>22.999029200523733</v>
      </c>
      <c r="AD19" s="96">
        <f t="shared" si="16"/>
        <v>94.460242419984453</v>
      </c>
      <c r="AE19" s="88">
        <f t="shared" si="4"/>
        <v>1.348811342025994</v>
      </c>
      <c r="AF19" s="97">
        <f t="shared" si="17"/>
        <v>5.5397575800155341</v>
      </c>
      <c r="AH19" s="98">
        <f t="shared" si="25"/>
        <v>1.7799115186755039E-4</v>
      </c>
      <c r="AI19" s="99">
        <f t="shared" si="18"/>
        <v>3.6040757020026689E-5</v>
      </c>
      <c r="AJ19" s="99">
        <f t="shared" si="22"/>
        <v>712673401.16279757</v>
      </c>
      <c r="AK19" s="99">
        <f>SUM(AJ19:AJ$24)/U19/U19</f>
        <v>0.3904852202637486</v>
      </c>
      <c r="AL19" s="99">
        <f t="shared" si="23"/>
        <v>635384119.80067086</v>
      </c>
      <c r="AM19" s="99">
        <f>SUM(AL19:AL$24)/U19/U19</f>
        <v>0.33975772474125937</v>
      </c>
      <c r="AN19" s="99">
        <f t="shared" si="24"/>
        <v>9616076.7689196281</v>
      </c>
      <c r="AO19" s="100">
        <f>SUM(AN19:AN$24)/U19/U19</f>
        <v>3.0831671929271349E-2</v>
      </c>
      <c r="AP19" s="87">
        <f t="shared" si="5"/>
        <v>23.123059736786828</v>
      </c>
      <c r="AQ19" s="88">
        <f t="shared" si="6"/>
        <v>25.57262134831263</v>
      </c>
      <c r="AR19" s="88">
        <f t="shared" si="7"/>
        <v>21.856569890366025</v>
      </c>
      <c r="AS19" s="88">
        <f t="shared" si="8"/>
        <v>24.141488510681441</v>
      </c>
      <c r="AT19" s="88">
        <f t="shared" si="9"/>
        <v>1.0046559252685516</v>
      </c>
      <c r="AU19" s="101">
        <f t="shared" si="10"/>
        <v>1.6929667587834363</v>
      </c>
    </row>
    <row r="20" spans="1:47" ht="14.45" customHeight="1" x14ac:dyDescent="0.15">
      <c r="A20" s="68"/>
      <c r="B20" s="86" t="s">
        <v>277</v>
      </c>
      <c r="C20" s="11">
        <v>976</v>
      </c>
      <c r="D20" s="11">
        <v>17</v>
      </c>
      <c r="E20" s="11">
        <v>319</v>
      </c>
      <c r="F20" s="12">
        <v>2</v>
      </c>
      <c r="G20" s="22" t="s">
        <v>85</v>
      </c>
      <c r="H20" s="3">
        <v>4699236</v>
      </c>
      <c r="I20" s="3">
        <v>61424</v>
      </c>
      <c r="J20" s="18">
        <v>65</v>
      </c>
      <c r="K20" s="3">
        <v>89083</v>
      </c>
      <c r="L20" s="4">
        <v>1741832</v>
      </c>
      <c r="M20" s="70"/>
      <c r="N20" s="70"/>
      <c r="O20" s="87">
        <f t="shared" si="11"/>
        <v>0.53169541732009062</v>
      </c>
      <c r="P20" s="88">
        <f t="shared" si="12"/>
        <v>0.98386438054770797</v>
      </c>
      <c r="Q20" s="89">
        <f t="shared" si="13"/>
        <v>1.7418032786885244E-2</v>
      </c>
      <c r="R20" s="90">
        <f t="shared" si="14"/>
        <v>1.7703692837409961E-2</v>
      </c>
      <c r="S20" s="91">
        <f t="shared" si="15"/>
        <v>6.269592476489028E-3</v>
      </c>
      <c r="T20" s="92">
        <f t="shared" si="19"/>
        <v>8.4995110661158738E-2</v>
      </c>
      <c r="U20" s="93">
        <f t="shared" si="20"/>
        <v>86337.251406661759</v>
      </c>
      <c r="V20" s="93">
        <f t="shared" si="21"/>
        <v>414503.59000710497</v>
      </c>
      <c r="W20" s="94">
        <f>SUM(V20:V$24)</f>
        <v>1734734.9404511827</v>
      </c>
      <c r="X20" s="95">
        <f t="shared" si="0"/>
        <v>411904.82141771872</v>
      </c>
      <c r="Y20" s="93">
        <f>SUM(X20:X$24)</f>
        <v>1618874.4870971392</v>
      </c>
      <c r="Z20" s="93">
        <f t="shared" si="1"/>
        <v>2598.7685893862381</v>
      </c>
      <c r="AA20" s="94">
        <f>SUM(Z20:Z$24)</f>
        <v>115860.45335404345</v>
      </c>
      <c r="AB20" s="87">
        <f t="shared" si="2"/>
        <v>20.092543047036717</v>
      </c>
      <c r="AC20" s="88">
        <f t="shared" si="3"/>
        <v>18.750590975753802</v>
      </c>
      <c r="AD20" s="96">
        <f t="shared" si="16"/>
        <v>93.321143729086955</v>
      </c>
      <c r="AE20" s="88">
        <f t="shared" si="4"/>
        <v>1.3419520712829143</v>
      </c>
      <c r="AF20" s="97">
        <f t="shared" si="17"/>
        <v>6.6788562709130428</v>
      </c>
      <c r="AH20" s="98">
        <f t="shared" si="25"/>
        <v>3.8883234156624613E-4</v>
      </c>
      <c r="AI20" s="99">
        <f t="shared" si="18"/>
        <v>1.9530672998958558E-5</v>
      </c>
      <c r="AJ20" s="99">
        <f t="shared" si="22"/>
        <v>1052226797.2317109</v>
      </c>
      <c r="AK20" s="99">
        <f>SUM(AJ20:AJ$24)/U20/U20</f>
        <v>0.32218782647387129</v>
      </c>
      <c r="AL20" s="99">
        <f t="shared" si="23"/>
        <v>901688656.64452028</v>
      </c>
      <c r="AM20" s="99">
        <f>SUM(AL20:AL$24)/U20/U20</f>
        <v>0.27828110901380759</v>
      </c>
      <c r="AN20" s="99">
        <f t="shared" si="24"/>
        <v>9436001.0200279951</v>
      </c>
      <c r="AO20" s="100">
        <f>SUM(AN20:AN$24)/U20/U20</f>
        <v>3.1698007516614231E-2</v>
      </c>
      <c r="AP20" s="87">
        <f t="shared" si="5"/>
        <v>18.98001585447825</v>
      </c>
      <c r="AQ20" s="88">
        <f t="shared" si="6"/>
        <v>21.205070239595184</v>
      </c>
      <c r="AR20" s="88">
        <f t="shared" si="7"/>
        <v>17.716644793214574</v>
      </c>
      <c r="AS20" s="88">
        <f t="shared" si="8"/>
        <v>19.784537158293031</v>
      </c>
      <c r="AT20" s="88">
        <f t="shared" si="9"/>
        <v>0.99299495976944296</v>
      </c>
      <c r="AU20" s="101">
        <f t="shared" si="10"/>
        <v>1.6909091827963856</v>
      </c>
    </row>
    <row r="21" spans="1:47" ht="14.45" customHeight="1" x14ac:dyDescent="0.15">
      <c r="A21" s="68"/>
      <c r="B21" s="86" t="s">
        <v>225</v>
      </c>
      <c r="C21" s="11">
        <v>651</v>
      </c>
      <c r="D21" s="11">
        <v>7</v>
      </c>
      <c r="E21" s="11">
        <v>217</v>
      </c>
      <c r="F21" s="12">
        <v>4</v>
      </c>
      <c r="G21" s="22" t="s">
        <v>87</v>
      </c>
      <c r="H21" s="3">
        <v>3608735</v>
      </c>
      <c r="I21" s="3">
        <v>76916</v>
      </c>
      <c r="J21" s="18">
        <v>70</v>
      </c>
      <c r="K21" s="3">
        <v>83344</v>
      </c>
      <c r="L21" s="4">
        <v>1309855</v>
      </c>
      <c r="M21" s="70"/>
      <c r="N21" s="70"/>
      <c r="O21" s="87">
        <f t="shared" si="11"/>
        <v>0.5290487804878049</v>
      </c>
      <c r="P21" s="88">
        <f t="shared" si="12"/>
        <v>1.0329700518325673</v>
      </c>
      <c r="Q21" s="89">
        <f t="shared" si="13"/>
        <v>1.0752688172043012E-2</v>
      </c>
      <c r="R21" s="90">
        <f t="shared" si="14"/>
        <v>1.0409486851014631E-2</v>
      </c>
      <c r="S21" s="91">
        <f t="shared" si="15"/>
        <v>1.8433179723502304E-2</v>
      </c>
      <c r="T21" s="92">
        <f t="shared" si="19"/>
        <v>5.0802181215691321E-2</v>
      </c>
      <c r="U21" s="93">
        <f t="shared" si="20"/>
        <v>78999.007169172255</v>
      </c>
      <c r="V21" s="93">
        <f t="shared" si="21"/>
        <v>385544.64168200584</v>
      </c>
      <c r="W21" s="94">
        <f>SUM(V21:V$24)</f>
        <v>1320231.3504440777</v>
      </c>
      <c r="X21" s="95">
        <f t="shared" si="0"/>
        <v>378437.82801044814</v>
      </c>
      <c r="Y21" s="93">
        <f>SUM(X21:X$24)</f>
        <v>1206969.6656794203</v>
      </c>
      <c r="Z21" s="93">
        <f t="shared" si="1"/>
        <v>7106.8136715577111</v>
      </c>
      <c r="AA21" s="94">
        <f>SUM(Z21:Z$24)</f>
        <v>113261.68476465721</v>
      </c>
      <c r="AB21" s="87">
        <f t="shared" si="2"/>
        <v>16.711999273824684</v>
      </c>
      <c r="AC21" s="88">
        <f t="shared" si="3"/>
        <v>15.27828904349086</v>
      </c>
      <c r="AD21" s="96">
        <f t="shared" si="16"/>
        <v>91.421072925850439</v>
      </c>
      <c r="AE21" s="88">
        <f t="shared" si="4"/>
        <v>1.4337102303338221</v>
      </c>
      <c r="AF21" s="97">
        <f t="shared" si="17"/>
        <v>8.5789270741495507</v>
      </c>
      <c r="AH21" s="98">
        <f t="shared" si="25"/>
        <v>3.4996403096421012E-4</v>
      </c>
      <c r="AI21" s="99">
        <f t="shared" si="18"/>
        <v>8.337971248287267E-5</v>
      </c>
      <c r="AJ21" s="99">
        <f t="shared" si="22"/>
        <v>479668372.20440781</v>
      </c>
      <c r="AK21" s="99">
        <f>SUM(AJ21:AJ$24)/U21/U21</f>
        <v>0.21622082318415931</v>
      </c>
      <c r="AL21" s="99">
        <f t="shared" si="23"/>
        <v>402259968.4356879</v>
      </c>
      <c r="AM21" s="99">
        <f>SUM(AL21:AL$24)/U21/U21</f>
        <v>0.18789967499505841</v>
      </c>
      <c r="AN21" s="99">
        <f t="shared" si="24"/>
        <v>17043611.938742366</v>
      </c>
      <c r="AO21" s="100">
        <f>SUM(AN21:AN$24)/U21/U21</f>
        <v>3.6348419113880488E-2</v>
      </c>
      <c r="AP21" s="87">
        <f t="shared" si="5"/>
        <v>15.800608076618859</v>
      </c>
      <c r="AQ21" s="88">
        <f t="shared" si="6"/>
        <v>17.623390471030508</v>
      </c>
      <c r="AR21" s="88">
        <f t="shared" si="7"/>
        <v>14.428680079636891</v>
      </c>
      <c r="AS21" s="88">
        <f t="shared" si="8"/>
        <v>16.127898007344829</v>
      </c>
      <c r="AT21" s="88">
        <f t="shared" si="9"/>
        <v>1.0600311074651725</v>
      </c>
      <c r="AU21" s="101">
        <f t="shared" si="10"/>
        <v>1.8073893532024716</v>
      </c>
    </row>
    <row r="22" spans="1:47" ht="14.45" customHeight="1" x14ac:dyDescent="0.15">
      <c r="A22" s="68"/>
      <c r="B22" s="86" t="s">
        <v>235</v>
      </c>
      <c r="C22" s="11">
        <v>611</v>
      </c>
      <c r="D22" s="11">
        <v>8</v>
      </c>
      <c r="E22" s="11">
        <v>211</v>
      </c>
      <c r="F22" s="12">
        <v>7</v>
      </c>
      <c r="G22" s="22" t="s">
        <v>89</v>
      </c>
      <c r="H22" s="3">
        <v>2806665</v>
      </c>
      <c r="I22" s="3">
        <v>96964</v>
      </c>
      <c r="J22" s="18">
        <v>75</v>
      </c>
      <c r="K22" s="3">
        <v>75144</v>
      </c>
      <c r="L22" s="4">
        <v>912444</v>
      </c>
      <c r="M22" s="70"/>
      <c r="N22" s="70"/>
      <c r="O22" s="87">
        <f t="shared" si="11"/>
        <v>0.53289495869162029</v>
      </c>
      <c r="P22" s="88">
        <f t="shared" si="12"/>
        <v>1.0135874751634408</v>
      </c>
      <c r="Q22" s="89">
        <f t="shared" si="13"/>
        <v>1.3093289689034371E-2</v>
      </c>
      <c r="R22" s="90">
        <f t="shared" si="14"/>
        <v>1.2917769812539445E-2</v>
      </c>
      <c r="S22" s="91">
        <f t="shared" si="15"/>
        <v>3.3175355450236969E-2</v>
      </c>
      <c r="T22" s="92">
        <f t="shared" si="19"/>
        <v>6.2697285927174023E-2</v>
      </c>
      <c r="U22" s="93">
        <f t="shared" si="20"/>
        <v>74985.685291104266</v>
      </c>
      <c r="V22" s="93">
        <f t="shared" si="21"/>
        <v>363948.19069912081</v>
      </c>
      <c r="W22" s="94">
        <f>SUM(V22:V$24)</f>
        <v>934686.70876207179</v>
      </c>
      <c r="X22" s="95">
        <f t="shared" si="0"/>
        <v>351874.08010720683</v>
      </c>
      <c r="Y22" s="93">
        <f>SUM(X22:X$24)</f>
        <v>828531.83766897221</v>
      </c>
      <c r="Z22" s="93">
        <f t="shared" si="1"/>
        <v>12074.110591913961</v>
      </c>
      <c r="AA22" s="94">
        <f>SUM(Z22:Z$24)</f>
        <v>106154.8710930995</v>
      </c>
      <c r="AB22" s="87">
        <f t="shared" si="2"/>
        <v>12.464868529686639</v>
      </c>
      <c r="AC22" s="88">
        <f t="shared" si="3"/>
        <v>11.049200050016251</v>
      </c>
      <c r="AD22" s="96">
        <f t="shared" si="16"/>
        <v>88.642732361767031</v>
      </c>
      <c r="AE22" s="88">
        <f t="shared" si="4"/>
        <v>1.4156684796703847</v>
      </c>
      <c r="AF22" s="97">
        <f t="shared" si="17"/>
        <v>11.357267638232955</v>
      </c>
      <c r="AH22" s="98">
        <f t="shared" si="25"/>
        <v>4.6056122345879163E-4</v>
      </c>
      <c r="AI22" s="99">
        <f t="shared" si="18"/>
        <v>1.5201303905681233E-4</v>
      </c>
      <c r="AJ22" s="99">
        <f t="shared" si="22"/>
        <v>283120553.54883081</v>
      </c>
      <c r="AK22" s="99">
        <f>SUM(AJ22:AJ$24)/U22/U22</f>
        <v>0.15467803759956414</v>
      </c>
      <c r="AL22" s="99">
        <f t="shared" si="23"/>
        <v>231762389.09357449</v>
      </c>
      <c r="AM22" s="99">
        <f>SUM(AL22:AL$24)/U22/U22</f>
        <v>0.13701094947342926</v>
      </c>
      <c r="AN22" s="99">
        <f t="shared" si="24"/>
        <v>25328230.227415822</v>
      </c>
      <c r="AO22" s="100">
        <f>SUM(AN22:AN$24)/U22/U22</f>
        <v>3.7312227433764319E-2</v>
      </c>
      <c r="AP22" s="87">
        <f t="shared" si="5"/>
        <v>11.694017604252618</v>
      </c>
      <c r="AQ22" s="88">
        <f t="shared" si="6"/>
        <v>13.235719455120659</v>
      </c>
      <c r="AR22" s="88">
        <f t="shared" si="7"/>
        <v>10.323706243359624</v>
      </c>
      <c r="AS22" s="88">
        <f t="shared" si="8"/>
        <v>11.774693856672879</v>
      </c>
      <c r="AT22" s="88">
        <f t="shared" si="9"/>
        <v>1.0370675645769989</v>
      </c>
      <c r="AU22" s="101">
        <f t="shared" si="10"/>
        <v>1.7942693947637705</v>
      </c>
    </row>
    <row r="23" spans="1:47" ht="14.45" customHeight="1" x14ac:dyDescent="0.15">
      <c r="A23" s="68"/>
      <c r="B23" s="86" t="s">
        <v>236</v>
      </c>
      <c r="C23" s="11">
        <v>479</v>
      </c>
      <c r="D23" s="11">
        <v>35</v>
      </c>
      <c r="E23" s="11">
        <v>157</v>
      </c>
      <c r="F23" s="12">
        <v>15</v>
      </c>
      <c r="G23" s="22" t="s">
        <v>90</v>
      </c>
      <c r="H23" s="3">
        <v>2009820</v>
      </c>
      <c r="I23" s="3">
        <v>126762</v>
      </c>
      <c r="J23" s="18">
        <v>80</v>
      </c>
      <c r="K23" s="3">
        <v>63282</v>
      </c>
      <c r="L23" s="4">
        <v>564428</v>
      </c>
      <c r="M23" s="70"/>
      <c r="N23" s="70"/>
      <c r="O23" s="87">
        <f>IF(K23&lt;0.5,0.5,((L23-L24)-5*K24)/5/(K23-K24))</f>
        <v>0.5270425643110157</v>
      </c>
      <c r="P23" s="88">
        <f t="shared" si="12"/>
        <v>1.0096904869525449</v>
      </c>
      <c r="Q23" s="89">
        <f t="shared" si="13"/>
        <v>7.3068893528183715E-2</v>
      </c>
      <c r="R23" s="90">
        <f t="shared" si="14"/>
        <v>7.2367616088689482E-2</v>
      </c>
      <c r="S23" s="91">
        <f t="shared" si="15"/>
        <v>9.5541401273885357E-2</v>
      </c>
      <c r="T23" s="92">
        <f>5*R23/(1+5*(1-O23)*R23)</f>
        <v>0.30896385652669556</v>
      </c>
      <c r="U23" s="93">
        <f t="shared" si="20"/>
        <v>70284.286339962811</v>
      </c>
      <c r="V23" s="93">
        <f>5*U23*((1-T23)+O23*T23)</f>
        <v>300069.3588442718</v>
      </c>
      <c r="W23" s="94">
        <f>SUM(V23:V$24)</f>
        <v>570738.51806295104</v>
      </c>
      <c r="X23" s="95">
        <f t="shared" si="0"/>
        <v>271400.31182093371</v>
      </c>
      <c r="Y23" s="93">
        <f>SUM(X23:X$24)</f>
        <v>476657.75756176538</v>
      </c>
      <c r="Z23" s="93">
        <f t="shared" si="1"/>
        <v>28669.047023338073</v>
      </c>
      <c r="AA23" s="94">
        <f>SUM(Z23:Z$24)</f>
        <v>94080.760501185548</v>
      </c>
      <c r="AB23" s="87">
        <f t="shared" si="2"/>
        <v>8.1204284454466453</v>
      </c>
      <c r="AC23" s="88">
        <f t="shared" si="3"/>
        <v>6.7818538450570198</v>
      </c>
      <c r="AD23" s="96">
        <f t="shared" si="16"/>
        <v>83.515960895632276</v>
      </c>
      <c r="AE23" s="88">
        <f t="shared" si="4"/>
        <v>1.3385746003896228</v>
      </c>
      <c r="AF23" s="97">
        <f t="shared" si="17"/>
        <v>16.484039104367696</v>
      </c>
      <c r="AH23" s="98">
        <f>IF(D23=0,0,T23*T23*(1-T23)/D23)</f>
        <v>1.884725356395212E-3</v>
      </c>
      <c r="AI23" s="99">
        <f t="shared" si="18"/>
        <v>5.5040281475482661E-4</v>
      </c>
      <c r="AJ23" s="99">
        <f t="shared" si="22"/>
        <v>586611313.98181176</v>
      </c>
      <c r="AK23" s="99">
        <f>SUM(AJ23:AJ$24)/U23/U23</f>
        <v>0.11875009238209823</v>
      </c>
      <c r="AL23" s="99">
        <f t="shared" si="23"/>
        <v>426744695.40763044</v>
      </c>
      <c r="AM23" s="99">
        <f>SUM(AL23:AL$24)/U23/U23</f>
        <v>0.10903704951713135</v>
      </c>
      <c r="AN23" s="99">
        <f t="shared" si="24"/>
        <v>72587596.098811164</v>
      </c>
      <c r="AO23" s="100">
        <f>SUM(AN23:AN$24)/U23/U23</f>
        <v>3.7343600621254427E-2</v>
      </c>
      <c r="AP23" s="87">
        <f t="shared" si="5"/>
        <v>7.4450097938718844</v>
      </c>
      <c r="AQ23" s="88">
        <f t="shared" si="6"/>
        <v>8.7958470970214062</v>
      </c>
      <c r="AR23" s="88">
        <f t="shared" si="7"/>
        <v>6.1346469774906973</v>
      </c>
      <c r="AS23" s="88">
        <f t="shared" si="8"/>
        <v>7.4290607126233423</v>
      </c>
      <c r="AT23" s="88">
        <f t="shared" si="9"/>
        <v>0.95981454950435463</v>
      </c>
      <c r="AU23" s="101">
        <f t="shared" si="10"/>
        <v>1.717334651274891</v>
      </c>
    </row>
    <row r="24" spans="1:47" ht="14.45" customHeight="1" x14ac:dyDescent="0.15">
      <c r="A24" s="44"/>
      <c r="B24" s="102" t="s">
        <v>237</v>
      </c>
      <c r="C24" s="13">
        <v>357</v>
      </c>
      <c r="D24" s="13">
        <v>57</v>
      </c>
      <c r="E24" s="13">
        <v>120</v>
      </c>
      <c r="F24" s="14">
        <v>29</v>
      </c>
      <c r="G24" s="23" t="s">
        <v>91</v>
      </c>
      <c r="H24" s="5">
        <v>1472880</v>
      </c>
      <c r="I24" s="5">
        <v>209063</v>
      </c>
      <c r="J24" s="19">
        <v>85</v>
      </c>
      <c r="K24" s="5">
        <v>46061</v>
      </c>
      <c r="L24" s="6">
        <v>288742</v>
      </c>
      <c r="M24" s="70"/>
      <c r="N24" s="70"/>
      <c r="O24" s="103">
        <v>1</v>
      </c>
      <c r="P24" s="104">
        <f>IF(H24&lt;0.5,1,(I24/H24)/(K24/L24))</f>
        <v>0.88978772677593732</v>
      </c>
      <c r="Q24" s="105">
        <f t="shared" si="13"/>
        <v>0.15966386554621848</v>
      </c>
      <c r="R24" s="106">
        <f t="shared" si="14"/>
        <v>0.17944039993083022</v>
      </c>
      <c r="S24" s="107">
        <f t="shared" si="15"/>
        <v>0.24166666666666667</v>
      </c>
      <c r="T24" s="103">
        <v>1</v>
      </c>
      <c r="U24" s="108">
        <f>U23*(1-T23)</f>
        <v>48568.982179141356</v>
      </c>
      <c r="V24" s="108">
        <f>U24/R24</f>
        <v>270669.15921867918</v>
      </c>
      <c r="W24" s="109">
        <f>SUM(V24:V$24)</f>
        <v>270669.15921867918</v>
      </c>
      <c r="X24" s="103">
        <f t="shared" si="0"/>
        <v>205257.4457408317</v>
      </c>
      <c r="Y24" s="108">
        <f>SUM(X24:X$24)</f>
        <v>205257.4457408317</v>
      </c>
      <c r="Z24" s="108">
        <f t="shared" si="1"/>
        <v>65411.713477847472</v>
      </c>
      <c r="AA24" s="109">
        <f>SUM(Z24:Z$24)</f>
        <v>65411.713477847472</v>
      </c>
      <c r="AB24" s="110">
        <f t="shared" si="2"/>
        <v>5.5728810255966597</v>
      </c>
      <c r="AC24" s="104">
        <f t="shared" si="3"/>
        <v>4.2261014444108005</v>
      </c>
      <c r="AD24" s="111">
        <f t="shared" si="16"/>
        <v>75.833333333333343</v>
      </c>
      <c r="AE24" s="104">
        <f t="shared" si="4"/>
        <v>1.3467795811858596</v>
      </c>
      <c r="AF24" s="112">
        <f t="shared" si="17"/>
        <v>24.166666666666671</v>
      </c>
      <c r="AH24" s="113">
        <f>0</f>
        <v>0</v>
      </c>
      <c r="AI24" s="114">
        <f t="shared" si="18"/>
        <v>1.527199074074074E-3</v>
      </c>
      <c r="AJ24" s="114">
        <v>0</v>
      </c>
      <c r="AK24" s="114">
        <f>(1-R24)/R24/R24/D24</f>
        <v>0.44708985789225653</v>
      </c>
      <c r="AL24" s="114">
        <f>V24*V24*AI24</f>
        <v>111885343.58328421</v>
      </c>
      <c r="AM24" s="114">
        <f>(1-S24)*(1-S24)*(1-R24)/R24/R24/D24+AI24/R24/R24</f>
        <v>0.30453794230611669</v>
      </c>
      <c r="AN24" s="114">
        <f>V24*V24*AI24</f>
        <v>111885343.58328421</v>
      </c>
      <c r="AO24" s="115">
        <f>S24*S24*(1-R24)/R24/R24/D24+AI24/R24/R24</f>
        <v>7.3541515728450829E-2</v>
      </c>
      <c r="AP24" s="110">
        <f t="shared" si="5"/>
        <v>4.2623313706507311</v>
      </c>
      <c r="AQ24" s="104">
        <f t="shared" si="6"/>
        <v>6.8834306805425882</v>
      </c>
      <c r="AR24" s="104">
        <f t="shared" si="7"/>
        <v>3.1444762971609883</v>
      </c>
      <c r="AS24" s="104">
        <f t="shared" si="8"/>
        <v>5.3077265916606127</v>
      </c>
      <c r="AT24" s="104">
        <f t="shared" si="9"/>
        <v>0.8152562168617532</v>
      </c>
      <c r="AU24" s="116">
        <f t="shared" si="10"/>
        <v>1.878302945509966</v>
      </c>
    </row>
    <row r="25" spans="1:47" ht="14.45" customHeight="1" x14ac:dyDescent="0.15">
      <c r="A25" s="68" t="s">
        <v>6</v>
      </c>
      <c r="B25" s="69" t="s">
        <v>59</v>
      </c>
      <c r="C25" s="9">
        <v>513</v>
      </c>
      <c r="D25" s="9">
        <v>0</v>
      </c>
      <c r="E25" s="9">
        <v>167</v>
      </c>
      <c r="F25" s="10">
        <v>0</v>
      </c>
      <c r="G25" s="21" t="s">
        <v>59</v>
      </c>
      <c r="H25" s="1">
        <v>2414909</v>
      </c>
      <c r="I25" s="1">
        <v>1219</v>
      </c>
      <c r="J25" s="17">
        <v>0</v>
      </c>
      <c r="K25" s="1">
        <v>100000</v>
      </c>
      <c r="L25" s="2">
        <v>8713724</v>
      </c>
      <c r="M25" s="70"/>
      <c r="N25" s="70"/>
      <c r="O25" s="117">
        <f t="shared" ref="O25:O40" si="26">IF(K25&lt;0.5,0.5,((L25-L26)-5*K26)/5/(K25-K26))</f>
        <v>0.16090225563909774</v>
      </c>
      <c r="P25" s="118">
        <f t="shared" ref="P25:P40" si="27">IF(H25&lt;0.5,1,(I25/H25)/((K25-K26)/(L25-L26)))</f>
        <v>0.94671852343370566</v>
      </c>
      <c r="Q25" s="73">
        <f t="shared" si="13"/>
        <v>0</v>
      </c>
      <c r="R25" s="119">
        <f t="shared" si="14"/>
        <v>0</v>
      </c>
      <c r="S25" s="120">
        <f t="shared" si="15"/>
        <v>0</v>
      </c>
      <c r="T25" s="121">
        <f>5*R25/(1+5*(1-O25)*R25)</f>
        <v>0</v>
      </c>
      <c r="U25" s="122">
        <v>100000</v>
      </c>
      <c r="V25" s="122">
        <f>5*U25*((1-T25)+O25*T25)</f>
        <v>500000</v>
      </c>
      <c r="W25" s="123">
        <f>SUM(V25:V$42)</f>
        <v>8636783.8996962495</v>
      </c>
      <c r="X25" s="124">
        <f t="shared" si="0"/>
        <v>500000</v>
      </c>
      <c r="Y25" s="122">
        <f>SUM(X25:X$42)</f>
        <v>8318504.0763508454</v>
      </c>
      <c r="Z25" s="122">
        <f t="shared" si="1"/>
        <v>0</v>
      </c>
      <c r="AA25" s="123">
        <f>SUM(Z25:Z$42)</f>
        <v>318279.82334540645</v>
      </c>
      <c r="AB25" s="117">
        <f t="shared" si="2"/>
        <v>86.36783899696249</v>
      </c>
      <c r="AC25" s="118">
        <f t="shared" si="3"/>
        <v>83.185040763508454</v>
      </c>
      <c r="AD25" s="80">
        <f t="shared" si="16"/>
        <v>96.314834004859179</v>
      </c>
      <c r="AE25" s="118">
        <f t="shared" si="4"/>
        <v>3.1827982334540645</v>
      </c>
      <c r="AF25" s="81">
        <f t="shared" si="17"/>
        <v>3.6851659951408551</v>
      </c>
      <c r="AH25" s="82">
        <f>IF(D25=0,0,T25*T25*(1-T25)/D25)</f>
        <v>0</v>
      </c>
      <c r="AI25" s="83">
        <f t="shared" si="18"/>
        <v>0</v>
      </c>
      <c r="AJ25" s="83">
        <f>U25*U25*((1-O25)*5+AB26)^2*AH25</f>
        <v>0</v>
      </c>
      <c r="AK25" s="83">
        <f>SUM(AJ25:AJ$42)/U25/U25</f>
        <v>1.0649345110187127</v>
      </c>
      <c r="AL25" s="83">
        <f>U25*U25*((1-O25)*5*(1-S25)+AC26)^2*AH25+V25*V25*AI25</f>
        <v>0</v>
      </c>
      <c r="AM25" s="83">
        <f>SUM(AL25:AL$42)/U25/U25</f>
        <v>0.90445807192463823</v>
      </c>
      <c r="AN25" s="83">
        <f>U25*U25*((1-O25)*5*S25+AE26)^2*AH25+V25*V25*AI25</f>
        <v>0</v>
      </c>
      <c r="AO25" s="84">
        <f>SUM(AN25:AN$42)/U25/U25</f>
        <v>5.6253041024205461E-2</v>
      </c>
      <c r="AP25" s="117">
        <f t="shared" si="5"/>
        <v>84.345203978594256</v>
      </c>
      <c r="AQ25" s="118">
        <f t="shared" si="6"/>
        <v>88.390474015330724</v>
      </c>
      <c r="AR25" s="118">
        <f t="shared" si="7"/>
        <v>81.321021952147987</v>
      </c>
      <c r="AS25" s="118">
        <f t="shared" si="8"/>
        <v>85.04905957486892</v>
      </c>
      <c r="AT25" s="118">
        <f t="shared" si="9"/>
        <v>2.7179308519369401</v>
      </c>
      <c r="AU25" s="125">
        <f t="shared" si="10"/>
        <v>3.647665614971189</v>
      </c>
    </row>
    <row r="26" spans="1:47" ht="14.45" customHeight="1" x14ac:dyDescent="0.15">
      <c r="A26" s="126"/>
      <c r="B26" s="86" t="s">
        <v>61</v>
      </c>
      <c r="C26" s="11">
        <v>589</v>
      </c>
      <c r="D26" s="11">
        <v>0</v>
      </c>
      <c r="E26" s="11">
        <v>205</v>
      </c>
      <c r="F26" s="12">
        <v>0</v>
      </c>
      <c r="G26" s="22" t="s">
        <v>61</v>
      </c>
      <c r="H26" s="3">
        <v>2569226</v>
      </c>
      <c r="I26" s="3">
        <v>199</v>
      </c>
      <c r="J26" s="18">
        <v>5</v>
      </c>
      <c r="K26" s="3">
        <v>99734</v>
      </c>
      <c r="L26" s="4">
        <v>8214840</v>
      </c>
      <c r="M26" s="70"/>
      <c r="N26" s="70"/>
      <c r="O26" s="87">
        <f t="shared" si="26"/>
        <v>0.45806451612903226</v>
      </c>
      <c r="P26" s="88">
        <f t="shared" si="27"/>
        <v>1.2457450032083215</v>
      </c>
      <c r="Q26" s="89">
        <f t="shared" si="13"/>
        <v>0</v>
      </c>
      <c r="R26" s="90">
        <f t="shared" si="14"/>
        <v>0</v>
      </c>
      <c r="S26" s="91">
        <f t="shared" si="15"/>
        <v>0</v>
      </c>
      <c r="T26" s="92">
        <f>5*R26/(1+5*(1-O26)*R26)</f>
        <v>0</v>
      </c>
      <c r="U26" s="93">
        <f>U25*(1-T25)</f>
        <v>100000</v>
      </c>
      <c r="V26" s="93">
        <f>5*U26*((1-T26)+O26*T26)</f>
        <v>500000</v>
      </c>
      <c r="W26" s="94">
        <f>SUM(V26:V$42)</f>
        <v>8136783.8996962504</v>
      </c>
      <c r="X26" s="95">
        <f t="shared" si="0"/>
        <v>500000</v>
      </c>
      <c r="Y26" s="93">
        <f>SUM(X26:X$42)</f>
        <v>7818504.0763508454</v>
      </c>
      <c r="Z26" s="93">
        <f t="shared" si="1"/>
        <v>0</v>
      </c>
      <c r="AA26" s="94">
        <f>SUM(Z26:Z$42)</f>
        <v>318279.82334540645</v>
      </c>
      <c r="AB26" s="87">
        <f t="shared" si="2"/>
        <v>81.367838996962504</v>
      </c>
      <c r="AC26" s="88">
        <f t="shared" si="3"/>
        <v>78.185040763508454</v>
      </c>
      <c r="AD26" s="96">
        <f t="shared" si="16"/>
        <v>96.088382986829885</v>
      </c>
      <c r="AE26" s="88">
        <f t="shared" si="4"/>
        <v>3.1827982334540645</v>
      </c>
      <c r="AF26" s="97">
        <f t="shared" si="17"/>
        <v>3.9116170131701296</v>
      </c>
      <c r="AH26" s="98">
        <f>IF(D26=0,0,T26*T26*(1-T26)/D26)</f>
        <v>0</v>
      </c>
      <c r="AI26" s="99">
        <f t="shared" si="18"/>
        <v>0</v>
      </c>
      <c r="AJ26" s="99">
        <f>U26*U26*((1-O26)*5+AB27)^2*AH26</f>
        <v>0</v>
      </c>
      <c r="AK26" s="99">
        <f>SUM(AJ26:AJ$42)/U26/U26</f>
        <v>1.0649345110187127</v>
      </c>
      <c r="AL26" s="99">
        <f>U26*U26*((1-O26)*5*(1-S26)+AC27)^2*AH26+V26*V26*AI26</f>
        <v>0</v>
      </c>
      <c r="AM26" s="99">
        <f>SUM(AL26:AL$42)/U26/U26</f>
        <v>0.90445807192463823</v>
      </c>
      <c r="AN26" s="99">
        <f>U26*U26*((1-O26)*5*S26+AE27)^2*AH26+V26*V26*AI26</f>
        <v>0</v>
      </c>
      <c r="AO26" s="100">
        <f>SUM(AN26:AN$42)/U26/U26</f>
        <v>5.6253041024205461E-2</v>
      </c>
      <c r="AP26" s="87">
        <f t="shared" si="5"/>
        <v>79.34520397859427</v>
      </c>
      <c r="AQ26" s="88">
        <f t="shared" si="6"/>
        <v>83.390474015330739</v>
      </c>
      <c r="AR26" s="88">
        <f t="shared" si="7"/>
        <v>76.321021952147987</v>
      </c>
      <c r="AS26" s="88">
        <f t="shared" si="8"/>
        <v>80.04905957486892</v>
      </c>
      <c r="AT26" s="88">
        <f t="shared" si="9"/>
        <v>2.7179308519369401</v>
      </c>
      <c r="AU26" s="101">
        <f t="shared" si="10"/>
        <v>3.647665614971189</v>
      </c>
    </row>
    <row r="27" spans="1:47" ht="14.45" customHeight="1" x14ac:dyDescent="0.15">
      <c r="A27" s="126"/>
      <c r="B27" s="86" t="s">
        <v>63</v>
      </c>
      <c r="C27" s="11">
        <v>510</v>
      </c>
      <c r="D27" s="11">
        <v>1</v>
      </c>
      <c r="E27" s="11">
        <v>175</v>
      </c>
      <c r="F27" s="12">
        <v>0</v>
      </c>
      <c r="G27" s="22" t="s">
        <v>63</v>
      </c>
      <c r="H27" s="3">
        <v>2718493</v>
      </c>
      <c r="I27" s="3">
        <v>203</v>
      </c>
      <c r="J27" s="18">
        <v>10</v>
      </c>
      <c r="K27" s="3">
        <v>99703</v>
      </c>
      <c r="L27" s="4">
        <v>7716254</v>
      </c>
      <c r="M27" s="70"/>
      <c r="N27" s="70"/>
      <c r="O27" s="87">
        <f t="shared" si="26"/>
        <v>0.52</v>
      </c>
      <c r="P27" s="88">
        <f t="shared" si="27"/>
        <v>1.0634199904138066</v>
      </c>
      <c r="Q27" s="89">
        <f t="shared" si="13"/>
        <v>1.9607843137254902E-3</v>
      </c>
      <c r="R27" s="90">
        <f t="shared" si="14"/>
        <v>1.8438475215822245E-3</v>
      </c>
      <c r="S27" s="91">
        <f t="shared" si="15"/>
        <v>0</v>
      </c>
      <c r="T27" s="92">
        <f t="shared" ref="T27:T40" si="28">5*R27/(1+5*(1-O27)*R27)</f>
        <v>9.1786200658472237E-3</v>
      </c>
      <c r="U27" s="93">
        <f t="shared" ref="U27:U41" si="29">U26*(1-T26)</f>
        <v>100000</v>
      </c>
      <c r="V27" s="93">
        <f t="shared" ref="V27:V40" si="30">5*U27*((1-T27)+O27*T27)</f>
        <v>497797.13118419668</v>
      </c>
      <c r="W27" s="94">
        <f>SUM(V27:V$42)</f>
        <v>7636783.8996962504</v>
      </c>
      <c r="X27" s="95">
        <f t="shared" si="0"/>
        <v>497797.13118419668</v>
      </c>
      <c r="Y27" s="93">
        <f>SUM(X27:X$42)</f>
        <v>7318504.0763508454</v>
      </c>
      <c r="Z27" s="93">
        <f t="shared" si="1"/>
        <v>0</v>
      </c>
      <c r="AA27" s="94">
        <f>SUM(Z27:Z$42)</f>
        <v>318279.82334540645</v>
      </c>
      <c r="AB27" s="87">
        <f t="shared" si="2"/>
        <v>76.367838996962504</v>
      </c>
      <c r="AC27" s="88">
        <f t="shared" si="3"/>
        <v>73.185040763508454</v>
      </c>
      <c r="AD27" s="96">
        <f t="shared" si="16"/>
        <v>95.83227930073987</v>
      </c>
      <c r="AE27" s="88">
        <f t="shared" si="4"/>
        <v>3.1827982334540645</v>
      </c>
      <c r="AF27" s="97">
        <f t="shared" si="17"/>
        <v>4.1677206992601414</v>
      </c>
      <c r="AH27" s="98">
        <f t="shared" ref="AH27:AH40" si="31">IF(D27=0,0,T27*T27*(1-T27)/D27)</f>
        <v>8.3473794499822437E-5</v>
      </c>
      <c r="AI27" s="99">
        <f t="shared" si="18"/>
        <v>0</v>
      </c>
      <c r="AJ27" s="99">
        <f t="shared" ref="AJ27:AJ40" si="32">U27*U27*((1-O27)*5+AB28)^2*AH27</f>
        <v>4626936504.191082</v>
      </c>
      <c r="AK27" s="99">
        <f>SUM(AJ27:AJ$42)/U27/U27</f>
        <v>1.0649345110187127</v>
      </c>
      <c r="AL27" s="99">
        <f t="shared" ref="AL27:AL40" si="33">U27*U27*((1-O27)*5*(1-S27)+AC28)^2*AH27+V27*V27*AI27</f>
        <v>4236280972.7900977</v>
      </c>
      <c r="AM27" s="99">
        <f>SUM(AL27:AL$42)/U27/U27</f>
        <v>0.90445807192463823</v>
      </c>
      <c r="AN27" s="99">
        <f t="shared" ref="AN27:AN40" si="34">U27*U27*((1-O27)*5*S27+AE28)^2*AH27+V27*V27*AI27</f>
        <v>8613459.8581980877</v>
      </c>
      <c r="AO27" s="100">
        <f>SUM(AN27:AN$42)/U27/U27</f>
        <v>5.6253041024205461E-2</v>
      </c>
      <c r="AP27" s="87">
        <f t="shared" si="5"/>
        <v>74.34520397859427</v>
      </c>
      <c r="AQ27" s="88">
        <f t="shared" si="6"/>
        <v>78.390474015330739</v>
      </c>
      <c r="AR27" s="88">
        <f t="shared" si="7"/>
        <v>71.321021952147987</v>
      </c>
      <c r="AS27" s="88">
        <f t="shared" si="8"/>
        <v>75.04905957486892</v>
      </c>
      <c r="AT27" s="88">
        <f t="shared" si="9"/>
        <v>2.7179308519369401</v>
      </c>
      <c r="AU27" s="101">
        <f t="shared" si="10"/>
        <v>3.647665614971189</v>
      </c>
    </row>
    <row r="28" spans="1:47" ht="14.45" customHeight="1" x14ac:dyDescent="0.15">
      <c r="A28" s="126"/>
      <c r="B28" s="86" t="s">
        <v>65</v>
      </c>
      <c r="C28" s="11">
        <v>527</v>
      </c>
      <c r="D28" s="11">
        <v>0</v>
      </c>
      <c r="E28" s="11">
        <v>162</v>
      </c>
      <c r="F28" s="12">
        <v>0</v>
      </c>
      <c r="G28" s="22" t="s">
        <v>65</v>
      </c>
      <c r="H28" s="3">
        <v>2904186</v>
      </c>
      <c r="I28" s="3">
        <v>384</v>
      </c>
      <c r="J28" s="18">
        <v>15</v>
      </c>
      <c r="K28" s="3">
        <v>99668</v>
      </c>
      <c r="L28" s="4">
        <v>7217823</v>
      </c>
      <c r="M28" s="70"/>
      <c r="N28" s="70"/>
      <c r="O28" s="87">
        <f t="shared" si="26"/>
        <v>0.53898305084745768</v>
      </c>
      <c r="P28" s="88">
        <f t="shared" si="27"/>
        <v>1.1165084012513697</v>
      </c>
      <c r="Q28" s="89">
        <f t="shared" si="13"/>
        <v>0</v>
      </c>
      <c r="R28" s="90">
        <f t="shared" si="14"/>
        <v>0</v>
      </c>
      <c r="S28" s="91">
        <f t="shared" si="15"/>
        <v>0</v>
      </c>
      <c r="T28" s="92">
        <f t="shared" si="28"/>
        <v>0</v>
      </c>
      <c r="U28" s="93">
        <f t="shared" si="29"/>
        <v>99082.137993415279</v>
      </c>
      <c r="V28" s="93">
        <f t="shared" si="30"/>
        <v>495410.68996707641</v>
      </c>
      <c r="W28" s="94">
        <f>SUM(V28:V$42)</f>
        <v>7138986.7685120543</v>
      </c>
      <c r="X28" s="95">
        <f t="shared" si="0"/>
        <v>495410.68996707641</v>
      </c>
      <c r="Y28" s="93">
        <f>SUM(X28:X$42)</f>
        <v>6820706.9451666474</v>
      </c>
      <c r="Z28" s="93">
        <f t="shared" si="1"/>
        <v>0</v>
      </c>
      <c r="AA28" s="94">
        <f>SUM(Z28:Z$42)</f>
        <v>318279.82334540645</v>
      </c>
      <c r="AB28" s="87">
        <f t="shared" si="2"/>
        <v>72.051198259231057</v>
      </c>
      <c r="AC28" s="88">
        <f t="shared" si="3"/>
        <v>68.838915704664473</v>
      </c>
      <c r="AD28" s="96">
        <f t="shared" si="16"/>
        <v>95.541666714536504</v>
      </c>
      <c r="AE28" s="88">
        <f t="shared" si="4"/>
        <v>3.2122825545665803</v>
      </c>
      <c r="AF28" s="97">
        <f t="shared" si="17"/>
        <v>4.4583332854634783</v>
      </c>
      <c r="AH28" s="98">
        <f t="shared" si="31"/>
        <v>0</v>
      </c>
      <c r="AI28" s="99">
        <f t="shared" si="18"/>
        <v>0</v>
      </c>
      <c r="AJ28" s="99">
        <f t="shared" si="32"/>
        <v>0</v>
      </c>
      <c r="AK28" s="99">
        <f>SUM(AJ28:AJ$42)/U28/U28</f>
        <v>0.61345043616561412</v>
      </c>
      <c r="AL28" s="99">
        <f t="shared" si="33"/>
        <v>0</v>
      </c>
      <c r="AM28" s="99">
        <f>SUM(AL28:AL$42)/U28/U28</f>
        <v>0.48977971599965425</v>
      </c>
      <c r="AN28" s="99">
        <f t="shared" si="34"/>
        <v>0</v>
      </c>
      <c r="AO28" s="100">
        <f>SUM(AN28:AN$42)/U28/U28</f>
        <v>5.6422706767885245E-2</v>
      </c>
      <c r="AP28" s="87">
        <f t="shared" si="5"/>
        <v>70.516065953671102</v>
      </c>
      <c r="AQ28" s="88">
        <f t="shared" si="6"/>
        <v>73.586330564791012</v>
      </c>
      <c r="AR28" s="88">
        <f t="shared" si="7"/>
        <v>67.467224136933496</v>
      </c>
      <c r="AS28" s="88">
        <f t="shared" si="8"/>
        <v>70.21060727239545</v>
      </c>
      <c r="AT28" s="88">
        <f t="shared" si="9"/>
        <v>2.7467146536976439</v>
      </c>
      <c r="AU28" s="101">
        <f t="shared" si="10"/>
        <v>3.6778504554355167</v>
      </c>
    </row>
    <row r="29" spans="1:47" ht="14.45" customHeight="1" x14ac:dyDescent="0.15">
      <c r="A29" s="126"/>
      <c r="B29" s="86" t="s">
        <v>67</v>
      </c>
      <c r="C29" s="11">
        <v>306</v>
      </c>
      <c r="D29" s="11">
        <v>0</v>
      </c>
      <c r="E29" s="11">
        <v>106</v>
      </c>
      <c r="F29" s="12">
        <v>0</v>
      </c>
      <c r="G29" s="22" t="s">
        <v>67</v>
      </c>
      <c r="H29" s="3">
        <v>2868752</v>
      </c>
      <c r="I29" s="3">
        <v>586</v>
      </c>
      <c r="J29" s="18">
        <v>20</v>
      </c>
      <c r="K29" s="3">
        <v>99609</v>
      </c>
      <c r="L29" s="4">
        <v>6719619</v>
      </c>
      <c r="M29" s="70"/>
      <c r="N29" s="70"/>
      <c r="O29" s="87">
        <f t="shared" si="26"/>
        <v>0.54579439252336448</v>
      </c>
      <c r="P29" s="88">
        <f t="shared" si="27"/>
        <v>0.950336631451423</v>
      </c>
      <c r="Q29" s="89">
        <f t="shared" si="13"/>
        <v>0</v>
      </c>
      <c r="R29" s="90">
        <f t="shared" si="14"/>
        <v>0</v>
      </c>
      <c r="S29" s="91">
        <f t="shared" si="15"/>
        <v>0</v>
      </c>
      <c r="T29" s="92">
        <f t="shared" si="28"/>
        <v>0</v>
      </c>
      <c r="U29" s="93">
        <f t="shared" si="29"/>
        <v>99082.137993415279</v>
      </c>
      <c r="V29" s="93">
        <f t="shared" si="30"/>
        <v>495410.68996707641</v>
      </c>
      <c r="W29" s="94">
        <f>SUM(V29:V$42)</f>
        <v>6643576.0785449781</v>
      </c>
      <c r="X29" s="95">
        <f t="shared" si="0"/>
        <v>495410.68996707641</v>
      </c>
      <c r="Y29" s="93">
        <f>SUM(X29:X$42)</f>
        <v>6325296.2551995721</v>
      </c>
      <c r="Z29" s="93">
        <f t="shared" si="1"/>
        <v>0</v>
      </c>
      <c r="AA29" s="94">
        <f>SUM(Z29:Z$42)</f>
        <v>318279.82334540645</v>
      </c>
      <c r="AB29" s="87">
        <f t="shared" si="2"/>
        <v>67.051198259231057</v>
      </c>
      <c r="AC29" s="88">
        <f t="shared" si="3"/>
        <v>63.83891570466448</v>
      </c>
      <c r="AD29" s="96">
        <f t="shared" si="16"/>
        <v>95.209209323676276</v>
      </c>
      <c r="AE29" s="88">
        <f t="shared" si="4"/>
        <v>3.2122825545665803</v>
      </c>
      <c r="AF29" s="97">
        <f t="shared" si="17"/>
        <v>4.7907906763237289</v>
      </c>
      <c r="AH29" s="98">
        <f t="shared" si="31"/>
        <v>0</v>
      </c>
      <c r="AI29" s="99">
        <f t="shared" si="18"/>
        <v>0</v>
      </c>
      <c r="AJ29" s="99">
        <f t="shared" si="32"/>
        <v>0</v>
      </c>
      <c r="AK29" s="99">
        <f>SUM(AJ29:AJ$42)/U29/U29</f>
        <v>0.61345043616561412</v>
      </c>
      <c r="AL29" s="99">
        <f t="shared" si="33"/>
        <v>0</v>
      </c>
      <c r="AM29" s="99">
        <f>SUM(AL29:AL$42)/U29/U29</f>
        <v>0.48977971599965425</v>
      </c>
      <c r="AN29" s="99">
        <f t="shared" si="34"/>
        <v>0</v>
      </c>
      <c r="AO29" s="100">
        <f>SUM(AN29:AN$42)/U29/U29</f>
        <v>5.6422706767885245E-2</v>
      </c>
      <c r="AP29" s="87">
        <f t="shared" si="5"/>
        <v>65.516065953671102</v>
      </c>
      <c r="AQ29" s="88">
        <f t="shared" si="6"/>
        <v>68.586330564791012</v>
      </c>
      <c r="AR29" s="88">
        <f t="shared" si="7"/>
        <v>62.467224136933503</v>
      </c>
      <c r="AS29" s="88">
        <f t="shared" si="8"/>
        <v>65.210607272395464</v>
      </c>
      <c r="AT29" s="88">
        <f t="shared" si="9"/>
        <v>2.7467146536976439</v>
      </c>
      <c r="AU29" s="101">
        <f t="shared" si="10"/>
        <v>3.6778504554355167</v>
      </c>
    </row>
    <row r="30" spans="1:47" ht="14.45" customHeight="1" x14ac:dyDescent="0.15">
      <c r="A30" s="126"/>
      <c r="B30" s="86" t="s">
        <v>69</v>
      </c>
      <c r="C30" s="11">
        <v>389</v>
      </c>
      <c r="D30" s="11">
        <v>0</v>
      </c>
      <c r="E30" s="11">
        <v>133</v>
      </c>
      <c r="F30" s="12">
        <v>0</v>
      </c>
      <c r="G30" s="22" t="s">
        <v>69</v>
      </c>
      <c r="H30" s="3">
        <v>3082677</v>
      </c>
      <c r="I30" s="3">
        <v>830</v>
      </c>
      <c r="J30" s="18">
        <v>25</v>
      </c>
      <c r="K30" s="3">
        <v>99502</v>
      </c>
      <c r="L30" s="4">
        <v>6221817</v>
      </c>
      <c r="M30" s="70"/>
      <c r="N30" s="70"/>
      <c r="O30" s="87">
        <f t="shared" si="26"/>
        <v>0.50317460317460316</v>
      </c>
      <c r="P30" s="88">
        <f t="shared" si="27"/>
        <v>1.0624488349903631</v>
      </c>
      <c r="Q30" s="89">
        <f t="shared" si="13"/>
        <v>0</v>
      </c>
      <c r="R30" s="90">
        <f t="shared" si="14"/>
        <v>0</v>
      </c>
      <c r="S30" s="91">
        <f t="shared" si="15"/>
        <v>0</v>
      </c>
      <c r="T30" s="92">
        <f t="shared" si="28"/>
        <v>0</v>
      </c>
      <c r="U30" s="93">
        <f t="shared" si="29"/>
        <v>99082.137993415279</v>
      </c>
      <c r="V30" s="93">
        <f t="shared" si="30"/>
        <v>495410.68996707641</v>
      </c>
      <c r="W30" s="94">
        <f>SUM(V30:V$42)</f>
        <v>6148165.3885779018</v>
      </c>
      <c r="X30" s="95">
        <f t="shared" si="0"/>
        <v>495410.68996707641</v>
      </c>
      <c r="Y30" s="93">
        <f>SUM(X30:X$42)</f>
        <v>5829885.5652324948</v>
      </c>
      <c r="Z30" s="93">
        <f t="shared" si="1"/>
        <v>0</v>
      </c>
      <c r="AA30" s="94">
        <f>SUM(Z30:Z$42)</f>
        <v>318279.82334540645</v>
      </c>
      <c r="AB30" s="87">
        <f t="shared" si="2"/>
        <v>62.051198259231057</v>
      </c>
      <c r="AC30" s="88">
        <f t="shared" si="3"/>
        <v>58.838915704664473</v>
      </c>
      <c r="AD30" s="96">
        <f t="shared" si="16"/>
        <v>94.823174016484515</v>
      </c>
      <c r="AE30" s="88">
        <f t="shared" si="4"/>
        <v>3.2122825545665803</v>
      </c>
      <c r="AF30" s="97">
        <f t="shared" si="17"/>
        <v>5.1768259835154824</v>
      </c>
      <c r="AH30" s="98">
        <f t="shared" si="31"/>
        <v>0</v>
      </c>
      <c r="AI30" s="99">
        <f t="shared" si="18"/>
        <v>0</v>
      </c>
      <c r="AJ30" s="99">
        <f t="shared" si="32"/>
        <v>0</v>
      </c>
      <c r="AK30" s="99">
        <f>SUM(AJ30:AJ$42)/U30/U30</f>
        <v>0.61345043616561412</v>
      </c>
      <c r="AL30" s="99">
        <f t="shared" si="33"/>
        <v>0</v>
      </c>
      <c r="AM30" s="99">
        <f>SUM(AL30:AL$42)/U30/U30</f>
        <v>0.48977971599965425</v>
      </c>
      <c r="AN30" s="99">
        <f t="shared" si="34"/>
        <v>0</v>
      </c>
      <c r="AO30" s="100">
        <f>SUM(AN30:AN$42)/U30/U30</f>
        <v>5.6422706767885245E-2</v>
      </c>
      <c r="AP30" s="87">
        <f t="shared" si="5"/>
        <v>60.516065953671102</v>
      </c>
      <c r="AQ30" s="88">
        <f t="shared" si="6"/>
        <v>63.586330564791012</v>
      </c>
      <c r="AR30" s="88">
        <f t="shared" si="7"/>
        <v>57.467224136933496</v>
      </c>
      <c r="AS30" s="88">
        <f t="shared" si="8"/>
        <v>60.21060727239545</v>
      </c>
      <c r="AT30" s="88">
        <f t="shared" si="9"/>
        <v>2.7467146536976439</v>
      </c>
      <c r="AU30" s="101">
        <f t="shared" si="10"/>
        <v>3.6778504554355167</v>
      </c>
    </row>
    <row r="31" spans="1:47" ht="14.45" customHeight="1" x14ac:dyDescent="0.15">
      <c r="A31" s="126"/>
      <c r="B31" s="86" t="s">
        <v>71</v>
      </c>
      <c r="C31" s="11">
        <v>563</v>
      </c>
      <c r="D31" s="11">
        <v>0</v>
      </c>
      <c r="E31" s="11">
        <v>190</v>
      </c>
      <c r="F31" s="12">
        <v>0</v>
      </c>
      <c r="G31" s="22" t="s">
        <v>71</v>
      </c>
      <c r="H31" s="3">
        <v>3531534</v>
      </c>
      <c r="I31" s="3">
        <v>1224</v>
      </c>
      <c r="J31" s="18">
        <v>30</v>
      </c>
      <c r="K31" s="3">
        <v>99376</v>
      </c>
      <c r="L31" s="4">
        <v>5724620</v>
      </c>
      <c r="M31" s="70"/>
      <c r="N31" s="70"/>
      <c r="O31" s="87">
        <f t="shared" si="26"/>
        <v>0.52874999999999994</v>
      </c>
      <c r="P31" s="88">
        <f t="shared" si="27"/>
        <v>1.0755235401952805</v>
      </c>
      <c r="Q31" s="89">
        <f t="shared" si="13"/>
        <v>0</v>
      </c>
      <c r="R31" s="90">
        <f t="shared" si="14"/>
        <v>0</v>
      </c>
      <c r="S31" s="91">
        <f t="shared" si="15"/>
        <v>0</v>
      </c>
      <c r="T31" s="92">
        <f t="shared" si="28"/>
        <v>0</v>
      </c>
      <c r="U31" s="93">
        <f t="shared" si="29"/>
        <v>99082.137993415279</v>
      </c>
      <c r="V31" s="93">
        <f t="shared" si="30"/>
        <v>495410.68996707641</v>
      </c>
      <c r="W31" s="94">
        <f>SUM(V31:V$42)</f>
        <v>5652754.6986108255</v>
      </c>
      <c r="X31" s="95">
        <f t="shared" si="0"/>
        <v>495410.68996707641</v>
      </c>
      <c r="Y31" s="93">
        <f>SUM(X31:X$42)</f>
        <v>5334474.8752654195</v>
      </c>
      <c r="Z31" s="93">
        <f t="shared" si="1"/>
        <v>0</v>
      </c>
      <c r="AA31" s="94">
        <f>SUM(Z31:Z$42)</f>
        <v>318279.82334540645</v>
      </c>
      <c r="AB31" s="87">
        <f t="shared" si="2"/>
        <v>57.051198259231057</v>
      </c>
      <c r="AC31" s="88">
        <f t="shared" si="3"/>
        <v>53.838915704664487</v>
      </c>
      <c r="AD31" s="96">
        <f t="shared" si="16"/>
        <v>94.369473994270024</v>
      </c>
      <c r="AE31" s="88">
        <f t="shared" si="4"/>
        <v>3.2122825545665803</v>
      </c>
      <c r="AF31" s="97">
        <f t="shared" si="17"/>
        <v>5.6305260057299904</v>
      </c>
      <c r="AH31" s="98">
        <f t="shared" si="31"/>
        <v>0</v>
      </c>
      <c r="AI31" s="99">
        <f t="shared" si="18"/>
        <v>0</v>
      </c>
      <c r="AJ31" s="99">
        <f t="shared" si="32"/>
        <v>0</v>
      </c>
      <c r="AK31" s="99">
        <f>SUM(AJ31:AJ$42)/U31/U31</f>
        <v>0.61345043616561412</v>
      </c>
      <c r="AL31" s="99">
        <f t="shared" si="33"/>
        <v>0</v>
      </c>
      <c r="AM31" s="99">
        <f>SUM(AL31:AL$42)/U31/U31</f>
        <v>0.48977971599965425</v>
      </c>
      <c r="AN31" s="99">
        <f t="shared" si="34"/>
        <v>0</v>
      </c>
      <c r="AO31" s="100">
        <f>SUM(AN31:AN$42)/U31/U31</f>
        <v>5.6422706767885245E-2</v>
      </c>
      <c r="AP31" s="87">
        <f t="shared" si="5"/>
        <v>55.516065953671102</v>
      </c>
      <c r="AQ31" s="88">
        <f t="shared" si="6"/>
        <v>58.586330564791012</v>
      </c>
      <c r="AR31" s="88">
        <f t="shared" si="7"/>
        <v>52.46722413693351</v>
      </c>
      <c r="AS31" s="88">
        <f t="shared" si="8"/>
        <v>55.210607272395464</v>
      </c>
      <c r="AT31" s="88">
        <f t="shared" si="9"/>
        <v>2.7467146536976439</v>
      </c>
      <c r="AU31" s="101">
        <f t="shared" si="10"/>
        <v>3.6778504554355167</v>
      </c>
    </row>
    <row r="32" spans="1:47" ht="14.45" customHeight="1" x14ac:dyDescent="0.15">
      <c r="A32" s="126"/>
      <c r="B32" s="86" t="s">
        <v>73</v>
      </c>
      <c r="C32" s="11">
        <v>625</v>
      </c>
      <c r="D32" s="11">
        <v>1</v>
      </c>
      <c r="E32" s="11">
        <v>213</v>
      </c>
      <c r="F32" s="12">
        <v>0</v>
      </c>
      <c r="G32" s="22" t="s">
        <v>73</v>
      </c>
      <c r="H32" s="3">
        <v>4046870</v>
      </c>
      <c r="I32" s="3">
        <v>1947</v>
      </c>
      <c r="J32" s="18">
        <v>35</v>
      </c>
      <c r="K32" s="3">
        <v>99216</v>
      </c>
      <c r="L32" s="4">
        <v>5228117</v>
      </c>
      <c r="M32" s="70"/>
      <c r="N32" s="70"/>
      <c r="O32" s="87">
        <f t="shared" si="26"/>
        <v>0.52719665271966532</v>
      </c>
      <c r="P32" s="88">
        <f t="shared" si="27"/>
        <v>0.99748322979463022</v>
      </c>
      <c r="Q32" s="89">
        <f t="shared" si="13"/>
        <v>1.6000000000000001E-3</v>
      </c>
      <c r="R32" s="90">
        <f t="shared" si="14"/>
        <v>1.6040369925110628E-3</v>
      </c>
      <c r="S32" s="91">
        <f t="shared" si="15"/>
        <v>0</v>
      </c>
      <c r="T32" s="92">
        <f t="shared" si="28"/>
        <v>7.9898875463104979E-3</v>
      </c>
      <c r="U32" s="93">
        <f t="shared" si="29"/>
        <v>99082.137993415279</v>
      </c>
      <c r="V32" s="93">
        <f t="shared" si="30"/>
        <v>493539.20396567602</v>
      </c>
      <c r="W32" s="94">
        <f>SUM(V32:V$42)</f>
        <v>5157344.0086437482</v>
      </c>
      <c r="X32" s="95">
        <f t="shared" si="0"/>
        <v>493539.20396567602</v>
      </c>
      <c r="Y32" s="93">
        <f>SUM(X32:X$42)</f>
        <v>4839064.1852983423</v>
      </c>
      <c r="Z32" s="93">
        <f t="shared" si="1"/>
        <v>0</v>
      </c>
      <c r="AA32" s="94">
        <f>SUM(Z32:Z$42)</f>
        <v>318279.82334540645</v>
      </c>
      <c r="AB32" s="87">
        <f t="shared" si="2"/>
        <v>52.05119825923105</v>
      </c>
      <c r="AC32" s="88">
        <f t="shared" si="3"/>
        <v>48.83891570466448</v>
      </c>
      <c r="AD32" s="96">
        <f t="shared" si="16"/>
        <v>93.82860978806211</v>
      </c>
      <c r="AE32" s="88">
        <f t="shared" si="4"/>
        <v>3.2122825545665803</v>
      </c>
      <c r="AF32" s="97">
        <f t="shared" si="17"/>
        <v>6.1713902119379087</v>
      </c>
      <c r="AH32" s="98">
        <f t="shared" si="31"/>
        <v>6.3328242140548824E-5</v>
      </c>
      <c r="AI32" s="99">
        <f t="shared" si="18"/>
        <v>0</v>
      </c>
      <c r="AJ32" s="99">
        <f t="shared" si="32"/>
        <v>1542685335.8914163</v>
      </c>
      <c r="AK32" s="99">
        <f>SUM(AJ32:AJ$42)/U32/U32</f>
        <v>0.61345043616561412</v>
      </c>
      <c r="AL32" s="99">
        <f t="shared" si="33"/>
        <v>1348636948.8622169</v>
      </c>
      <c r="AM32" s="99">
        <f>SUM(AL32:AL$42)/U32/U32</f>
        <v>0.48977971599965425</v>
      </c>
      <c r="AN32" s="99">
        <f t="shared" si="34"/>
        <v>6519037.0772278765</v>
      </c>
      <c r="AO32" s="100">
        <f>SUM(AN32:AN$42)/U32/U32</f>
        <v>5.6422706767885245E-2</v>
      </c>
      <c r="AP32" s="87">
        <f t="shared" si="5"/>
        <v>50.516065953671095</v>
      </c>
      <c r="AQ32" s="88">
        <f t="shared" si="6"/>
        <v>53.586330564791005</v>
      </c>
      <c r="AR32" s="88">
        <f t="shared" si="7"/>
        <v>47.467224136933503</v>
      </c>
      <c r="AS32" s="88">
        <f t="shared" si="8"/>
        <v>50.210607272395457</v>
      </c>
      <c r="AT32" s="88">
        <f t="shared" si="9"/>
        <v>2.7467146536976439</v>
      </c>
      <c r="AU32" s="101">
        <f t="shared" si="10"/>
        <v>3.6778504554355167</v>
      </c>
    </row>
    <row r="33" spans="1:47" ht="14.45" customHeight="1" x14ac:dyDescent="0.15">
      <c r="A33" s="126"/>
      <c r="B33" s="86" t="s">
        <v>75</v>
      </c>
      <c r="C33" s="11">
        <v>666</v>
      </c>
      <c r="D33" s="11">
        <v>0</v>
      </c>
      <c r="E33" s="11">
        <v>222</v>
      </c>
      <c r="F33" s="12">
        <v>0</v>
      </c>
      <c r="G33" s="22" t="s">
        <v>75</v>
      </c>
      <c r="H33" s="3">
        <v>4763673</v>
      </c>
      <c r="I33" s="3">
        <v>3556</v>
      </c>
      <c r="J33" s="18">
        <v>40</v>
      </c>
      <c r="K33" s="3">
        <v>98977</v>
      </c>
      <c r="L33" s="4">
        <v>4732602</v>
      </c>
      <c r="M33" s="70"/>
      <c r="N33" s="70"/>
      <c r="O33" s="87">
        <f t="shared" si="26"/>
        <v>0.53649025069637879</v>
      </c>
      <c r="P33" s="88">
        <f t="shared" si="27"/>
        <v>1.0273038189609276</v>
      </c>
      <c r="Q33" s="89">
        <f t="shared" si="13"/>
        <v>0</v>
      </c>
      <c r="R33" s="90">
        <f t="shared" si="14"/>
        <v>0</v>
      </c>
      <c r="S33" s="91">
        <f t="shared" si="15"/>
        <v>0</v>
      </c>
      <c r="T33" s="92">
        <f t="shared" si="28"/>
        <v>0</v>
      </c>
      <c r="U33" s="93">
        <f t="shared" si="29"/>
        <v>98290.482852999878</v>
      </c>
      <c r="V33" s="93">
        <f t="shared" si="30"/>
        <v>491452.41426499939</v>
      </c>
      <c r="W33" s="94">
        <f>SUM(V33:V$42)</f>
        <v>4663804.8046780722</v>
      </c>
      <c r="X33" s="95">
        <f t="shared" si="0"/>
        <v>491452.41426499939</v>
      </c>
      <c r="Y33" s="93">
        <f>SUM(X33:X$42)</f>
        <v>4345524.9813326662</v>
      </c>
      <c r="Z33" s="93">
        <f t="shared" si="1"/>
        <v>0</v>
      </c>
      <c r="AA33" s="94">
        <f>SUM(Z33:Z$42)</f>
        <v>318279.82334540645</v>
      </c>
      <c r="AB33" s="87">
        <f t="shared" si="2"/>
        <v>47.449200261363153</v>
      </c>
      <c r="AC33" s="88">
        <f t="shared" si="3"/>
        <v>44.211045212095414</v>
      </c>
      <c r="AD33" s="96">
        <f t="shared" si="16"/>
        <v>93.175532924830989</v>
      </c>
      <c r="AE33" s="88">
        <f t="shared" si="4"/>
        <v>3.2381550492677467</v>
      </c>
      <c r="AF33" s="97">
        <f t="shared" si="17"/>
        <v>6.8244670751690313</v>
      </c>
      <c r="AH33" s="98">
        <f t="shared" si="31"/>
        <v>0</v>
      </c>
      <c r="AI33" s="99">
        <f t="shared" si="18"/>
        <v>0</v>
      </c>
      <c r="AJ33" s="99">
        <f t="shared" si="32"/>
        <v>0</v>
      </c>
      <c r="AK33" s="99">
        <f>SUM(AJ33:AJ$42)/U33/U33</f>
        <v>0.4636905549066675</v>
      </c>
      <c r="AL33" s="99">
        <f t="shared" si="33"/>
        <v>0</v>
      </c>
      <c r="AM33" s="99">
        <f>SUM(AL33:AL$42)/U33/U33</f>
        <v>0.35810537072949084</v>
      </c>
      <c r="AN33" s="99">
        <f t="shared" si="34"/>
        <v>0</v>
      </c>
      <c r="AO33" s="100">
        <f>SUM(AN33:AN$42)/U33/U33</f>
        <v>5.6660473621169459E-2</v>
      </c>
      <c r="AP33" s="87">
        <f t="shared" si="5"/>
        <v>46.114541639943631</v>
      </c>
      <c r="AQ33" s="88">
        <f t="shared" si="6"/>
        <v>48.783858882782674</v>
      </c>
      <c r="AR33" s="88">
        <f t="shared" si="7"/>
        <v>43.038143855546444</v>
      </c>
      <c r="AS33" s="88">
        <f t="shared" si="8"/>
        <v>45.383946568644383</v>
      </c>
      <c r="AT33" s="88">
        <f t="shared" si="9"/>
        <v>2.7716072216411627</v>
      </c>
      <c r="AU33" s="101">
        <f t="shared" si="10"/>
        <v>3.7047028768943306</v>
      </c>
    </row>
    <row r="34" spans="1:47" ht="14.45" customHeight="1" x14ac:dyDescent="0.15">
      <c r="A34" s="126"/>
      <c r="B34" s="86" t="s">
        <v>77</v>
      </c>
      <c r="C34" s="11">
        <v>621</v>
      </c>
      <c r="D34" s="11">
        <v>0</v>
      </c>
      <c r="E34" s="11">
        <v>204</v>
      </c>
      <c r="F34" s="12">
        <v>0.2</v>
      </c>
      <c r="G34" s="22" t="s">
        <v>77</v>
      </c>
      <c r="H34" s="3">
        <v>4254117</v>
      </c>
      <c r="I34" s="3">
        <v>4884</v>
      </c>
      <c r="J34" s="18">
        <v>45</v>
      </c>
      <c r="K34" s="3">
        <v>98618</v>
      </c>
      <c r="L34" s="4">
        <v>4238549</v>
      </c>
      <c r="M34" s="70"/>
      <c r="N34" s="70"/>
      <c r="O34" s="87">
        <f t="shared" si="26"/>
        <v>0.54067495559502665</v>
      </c>
      <c r="P34" s="88">
        <f t="shared" si="27"/>
        <v>1.0028678423201143</v>
      </c>
      <c r="Q34" s="89">
        <f t="shared" si="13"/>
        <v>0</v>
      </c>
      <c r="R34" s="90">
        <f t="shared" si="14"/>
        <v>0</v>
      </c>
      <c r="S34" s="91">
        <f t="shared" si="15"/>
        <v>9.8039215686274508E-4</v>
      </c>
      <c r="T34" s="92">
        <f t="shared" si="28"/>
        <v>0</v>
      </c>
      <c r="U34" s="93">
        <f t="shared" si="29"/>
        <v>98290.482852999878</v>
      </c>
      <c r="V34" s="93">
        <f t="shared" si="30"/>
        <v>491452.41426499939</v>
      </c>
      <c r="W34" s="94">
        <f>SUM(V34:V$42)</f>
        <v>4172352.3904130729</v>
      </c>
      <c r="X34" s="95">
        <f t="shared" si="0"/>
        <v>490970.59817258274</v>
      </c>
      <c r="Y34" s="93">
        <f>SUM(X34:X$42)</f>
        <v>3854072.5670676669</v>
      </c>
      <c r="Z34" s="93">
        <f t="shared" si="1"/>
        <v>481.81609241666604</v>
      </c>
      <c r="AA34" s="94">
        <f>SUM(Z34:Z$42)</f>
        <v>318279.82334540645</v>
      </c>
      <c r="AB34" s="87">
        <f t="shared" si="2"/>
        <v>42.449200261363153</v>
      </c>
      <c r="AC34" s="88">
        <f t="shared" si="3"/>
        <v>39.211045212095414</v>
      </c>
      <c r="AD34" s="96">
        <f t="shared" si="16"/>
        <v>92.371693625957235</v>
      </c>
      <c r="AE34" s="88">
        <f t="shared" si="4"/>
        <v>3.2381550492677467</v>
      </c>
      <c r="AF34" s="97">
        <f t="shared" si="17"/>
        <v>7.628306374042773</v>
      </c>
      <c r="AH34" s="98">
        <f t="shared" si="31"/>
        <v>0</v>
      </c>
      <c r="AI34" s="99">
        <f t="shared" si="18"/>
        <v>4.8011322945171917E-6</v>
      </c>
      <c r="AJ34" s="99">
        <f t="shared" si="32"/>
        <v>0</v>
      </c>
      <c r="AK34" s="99">
        <f>SUM(AJ34:AJ$42)/U34/U34</f>
        <v>0.4636905549066675</v>
      </c>
      <c r="AL34" s="99">
        <f t="shared" si="33"/>
        <v>1159595.7603087595</v>
      </c>
      <c r="AM34" s="99">
        <f>SUM(AL34:AL$42)/U34/U34</f>
        <v>0.35810537072949084</v>
      </c>
      <c r="AN34" s="99">
        <f t="shared" si="34"/>
        <v>1159595.7603087595</v>
      </c>
      <c r="AO34" s="100">
        <f>SUM(AN34:AN$42)/U34/U34</f>
        <v>5.6660473621169459E-2</v>
      </c>
      <c r="AP34" s="87">
        <f t="shared" si="5"/>
        <v>41.114541639943631</v>
      </c>
      <c r="AQ34" s="88">
        <f t="shared" si="6"/>
        <v>43.783858882782674</v>
      </c>
      <c r="AR34" s="88">
        <f t="shared" si="7"/>
        <v>38.038143855546444</v>
      </c>
      <c r="AS34" s="88">
        <f t="shared" si="8"/>
        <v>40.383946568644383</v>
      </c>
      <c r="AT34" s="88">
        <f t="shared" si="9"/>
        <v>2.7716072216411627</v>
      </c>
      <c r="AU34" s="101">
        <f t="shared" si="10"/>
        <v>3.7047028768943306</v>
      </c>
    </row>
    <row r="35" spans="1:47" ht="14.45" customHeight="1" x14ac:dyDescent="0.15">
      <c r="A35" s="126"/>
      <c r="B35" s="86" t="s">
        <v>79</v>
      </c>
      <c r="C35" s="11">
        <v>661</v>
      </c>
      <c r="D35" s="11">
        <v>2</v>
      </c>
      <c r="E35" s="11">
        <v>225</v>
      </c>
      <c r="F35" s="12">
        <v>0.2</v>
      </c>
      <c r="G35" s="22" t="s">
        <v>79</v>
      </c>
      <c r="H35" s="3">
        <v>3926558</v>
      </c>
      <c r="I35" s="3">
        <v>6879</v>
      </c>
      <c r="J35" s="18">
        <v>50</v>
      </c>
      <c r="K35" s="3">
        <v>98055</v>
      </c>
      <c r="L35" s="4">
        <v>3746752</v>
      </c>
      <c r="M35" s="70"/>
      <c r="N35" s="70"/>
      <c r="O35" s="87">
        <f t="shared" si="26"/>
        <v>0.52857142857142858</v>
      </c>
      <c r="P35" s="88">
        <f t="shared" si="27"/>
        <v>0.98541039571569933</v>
      </c>
      <c r="Q35" s="89">
        <f t="shared" si="13"/>
        <v>3.0257186081694403E-3</v>
      </c>
      <c r="R35" s="90">
        <f t="shared" si="14"/>
        <v>3.0705162248383568E-3</v>
      </c>
      <c r="S35" s="91">
        <f t="shared" si="15"/>
        <v>8.8888888888888893E-4</v>
      </c>
      <c r="T35" s="92">
        <f t="shared" si="28"/>
        <v>1.5242263029487162E-2</v>
      </c>
      <c r="U35" s="93">
        <f t="shared" si="29"/>
        <v>98290.482852999878</v>
      </c>
      <c r="V35" s="93">
        <f t="shared" si="30"/>
        <v>487921.01498163911</v>
      </c>
      <c r="W35" s="94">
        <f>SUM(V35:V$42)</f>
        <v>3680899.9761480736</v>
      </c>
      <c r="X35" s="95">
        <f t="shared" si="0"/>
        <v>487487.3074127665</v>
      </c>
      <c r="Y35" s="93">
        <f>SUM(X35:X$42)</f>
        <v>3363101.9688950838</v>
      </c>
      <c r="Z35" s="93">
        <f t="shared" si="1"/>
        <v>433.70756887256812</v>
      </c>
      <c r="AA35" s="94">
        <f>SUM(Z35:Z$42)</f>
        <v>317798.0072529898</v>
      </c>
      <c r="AB35" s="87">
        <f t="shared" si="2"/>
        <v>37.449200261363153</v>
      </c>
      <c r="AC35" s="88">
        <f t="shared" si="3"/>
        <v>34.215947172879723</v>
      </c>
      <c r="AD35" s="96">
        <f t="shared" si="16"/>
        <v>91.366296033244737</v>
      </c>
      <c r="AE35" s="88">
        <f t="shared" si="4"/>
        <v>3.2332530884834334</v>
      </c>
      <c r="AF35" s="97">
        <f t="shared" si="17"/>
        <v>8.6337039667552649</v>
      </c>
      <c r="AH35" s="98">
        <f t="shared" si="31"/>
        <v>1.1439269969226067E-4</v>
      </c>
      <c r="AI35" s="99">
        <f t="shared" si="18"/>
        <v>3.9471056241426615E-6</v>
      </c>
      <c r="AJ35" s="99">
        <f t="shared" si="32"/>
        <v>1380636140.6206677</v>
      </c>
      <c r="AK35" s="99">
        <f>SUM(AJ35:AJ$42)/U35/U35</f>
        <v>0.4636905549066675</v>
      </c>
      <c r="AL35" s="99">
        <f t="shared" si="33"/>
        <v>1137156575.1818693</v>
      </c>
      <c r="AM35" s="99">
        <f>SUM(AL35:AL$42)/U35/U35</f>
        <v>0.35798534242212793</v>
      </c>
      <c r="AN35" s="99">
        <f t="shared" si="34"/>
        <v>12835937.247517176</v>
      </c>
      <c r="AO35" s="100">
        <f>SUM(AN35:AN$42)/U35/U35</f>
        <v>5.6540445313806531E-2</v>
      </c>
      <c r="AP35" s="87">
        <f t="shared" si="5"/>
        <v>36.114541639943631</v>
      </c>
      <c r="AQ35" s="88">
        <f t="shared" si="6"/>
        <v>38.783858882782674</v>
      </c>
      <c r="AR35" s="88">
        <f t="shared" si="7"/>
        <v>33.043242396966853</v>
      </c>
      <c r="AS35" s="88">
        <f t="shared" si="8"/>
        <v>35.388651948792592</v>
      </c>
      <c r="AT35" s="88">
        <f t="shared" si="9"/>
        <v>2.7671996851941545</v>
      </c>
      <c r="AU35" s="101">
        <f t="shared" si="10"/>
        <v>3.6993064917727123</v>
      </c>
    </row>
    <row r="36" spans="1:47" ht="14.45" customHeight="1" x14ac:dyDescent="0.15">
      <c r="A36" s="126"/>
      <c r="B36" s="86" t="s">
        <v>81</v>
      </c>
      <c r="C36" s="11">
        <v>726</v>
      </c>
      <c r="D36" s="11">
        <v>2</v>
      </c>
      <c r="E36" s="11">
        <v>236</v>
      </c>
      <c r="F36" s="12">
        <v>0.4</v>
      </c>
      <c r="G36" s="22" t="s">
        <v>81</v>
      </c>
      <c r="H36" s="3">
        <v>3770396</v>
      </c>
      <c r="I36" s="3">
        <v>9275</v>
      </c>
      <c r="J36" s="18">
        <v>55</v>
      </c>
      <c r="K36" s="3">
        <v>97187</v>
      </c>
      <c r="L36" s="4">
        <v>3258523</v>
      </c>
      <c r="M36" s="70"/>
      <c r="N36" s="70"/>
      <c r="O36" s="87">
        <f t="shared" si="26"/>
        <v>0.52993311036789292</v>
      </c>
      <c r="P36" s="88">
        <f t="shared" si="27"/>
        <v>0.99369792960650705</v>
      </c>
      <c r="Q36" s="89">
        <f t="shared" si="13"/>
        <v>2.7548209366391185E-3</v>
      </c>
      <c r="R36" s="90">
        <f t="shared" si="14"/>
        <v>2.7722921167099503E-3</v>
      </c>
      <c r="S36" s="91">
        <f t="shared" si="15"/>
        <v>1.6949152542372883E-3</v>
      </c>
      <c r="T36" s="92">
        <f t="shared" si="28"/>
        <v>1.3771726579351004E-2</v>
      </c>
      <c r="U36" s="93">
        <f t="shared" si="29"/>
        <v>96792.313460059158</v>
      </c>
      <c r="V36" s="93">
        <f t="shared" si="30"/>
        <v>480828.57788331516</v>
      </c>
      <c r="W36" s="94">
        <f>SUM(V36:V$42)</f>
        <v>3192978.9611664349</v>
      </c>
      <c r="X36" s="95">
        <f t="shared" si="0"/>
        <v>480013.61419198749</v>
      </c>
      <c r="Y36" s="93">
        <f>SUM(X36:X$42)</f>
        <v>2875614.6614823174</v>
      </c>
      <c r="Z36" s="93">
        <f t="shared" si="1"/>
        <v>814.9636913276529</v>
      </c>
      <c r="AA36" s="94">
        <f>SUM(Z36:Z$42)</f>
        <v>317364.2996841172</v>
      </c>
      <c r="AB36" s="87">
        <f t="shared" si="2"/>
        <v>32.987939300407369</v>
      </c>
      <c r="AC36" s="88">
        <f t="shared" si="3"/>
        <v>29.709122126406502</v>
      </c>
      <c r="AD36" s="96">
        <f t="shared" si="16"/>
        <v>90.06055775675452</v>
      </c>
      <c r="AE36" s="88">
        <f t="shared" si="4"/>
        <v>3.2788171740008663</v>
      </c>
      <c r="AF36" s="97">
        <f t="shared" si="17"/>
        <v>9.9394422432454768</v>
      </c>
      <c r="AH36" s="98">
        <f t="shared" si="31"/>
        <v>9.3524250537548018E-5</v>
      </c>
      <c r="AI36" s="99">
        <f t="shared" si="18"/>
        <v>7.1696716801620432E-6</v>
      </c>
      <c r="AJ36" s="99">
        <f t="shared" si="32"/>
        <v>829149438.22290778</v>
      </c>
      <c r="AK36" s="99">
        <f>SUM(AJ36:AJ$42)/U36/U36</f>
        <v>0.33078975168665192</v>
      </c>
      <c r="AL36" s="99">
        <f t="shared" si="33"/>
        <v>661489586.97724557</v>
      </c>
      <c r="AM36" s="99">
        <f>SUM(AL36:AL$42)/U36/U36</f>
        <v>0.24777543906507923</v>
      </c>
      <c r="AN36" s="99">
        <f t="shared" si="34"/>
        <v>11315773.049208168</v>
      </c>
      <c r="AO36" s="100">
        <f>SUM(AN36:AN$42)/U36/U36</f>
        <v>5.6934198219038175E-2</v>
      </c>
      <c r="AP36" s="87">
        <f t="shared" si="5"/>
        <v>31.860658541199868</v>
      </c>
      <c r="AQ36" s="88">
        <f t="shared" si="6"/>
        <v>34.11522005961487</v>
      </c>
      <c r="AR36" s="88">
        <f t="shared" si="7"/>
        <v>28.733492008630094</v>
      </c>
      <c r="AS36" s="88">
        <f t="shared" si="8"/>
        <v>30.68475224418291</v>
      </c>
      <c r="AT36" s="88">
        <f t="shared" si="9"/>
        <v>2.811143766719399</v>
      </c>
      <c r="AU36" s="101">
        <f t="shared" si="10"/>
        <v>3.7464905812823335</v>
      </c>
    </row>
    <row r="37" spans="1:47" ht="14.45" customHeight="1" x14ac:dyDescent="0.15">
      <c r="A37" s="126"/>
      <c r="B37" s="86" t="s">
        <v>83</v>
      </c>
      <c r="C37" s="11">
        <v>978</v>
      </c>
      <c r="D37" s="11">
        <v>0</v>
      </c>
      <c r="E37" s="11">
        <v>338</v>
      </c>
      <c r="F37" s="12">
        <v>1.2</v>
      </c>
      <c r="G37" s="22" t="s">
        <v>83</v>
      </c>
      <c r="H37" s="3">
        <v>4308137</v>
      </c>
      <c r="I37" s="3">
        <v>16076</v>
      </c>
      <c r="J37" s="18">
        <v>60</v>
      </c>
      <c r="K37" s="3">
        <v>95991</v>
      </c>
      <c r="L37" s="4">
        <v>2775399</v>
      </c>
      <c r="M37" s="70"/>
      <c r="N37" s="70"/>
      <c r="O37" s="87">
        <f t="shared" si="26"/>
        <v>0.52923076923076917</v>
      </c>
      <c r="P37" s="88">
        <f t="shared" si="27"/>
        <v>1.0509637941181051</v>
      </c>
      <c r="Q37" s="89">
        <f t="shared" si="13"/>
        <v>0</v>
      </c>
      <c r="R37" s="90">
        <f t="shared" si="14"/>
        <v>0</v>
      </c>
      <c r="S37" s="91">
        <f t="shared" si="15"/>
        <v>3.5502958579881655E-3</v>
      </c>
      <c r="T37" s="92">
        <f t="shared" si="28"/>
        <v>0</v>
      </c>
      <c r="U37" s="93">
        <f t="shared" si="29"/>
        <v>95459.316184104391</v>
      </c>
      <c r="V37" s="93">
        <f t="shared" si="30"/>
        <v>477296.58092052198</v>
      </c>
      <c r="W37" s="94">
        <f>SUM(V37:V$42)</f>
        <v>2712150.3832831196</v>
      </c>
      <c r="X37" s="95">
        <f t="shared" si="0"/>
        <v>475602.03684624797</v>
      </c>
      <c r="Y37" s="93">
        <f>SUM(X37:X$42)</f>
        <v>2395601.0472903298</v>
      </c>
      <c r="Z37" s="93">
        <f t="shared" si="1"/>
        <v>1694.5440742740425</v>
      </c>
      <c r="AA37" s="94">
        <f>SUM(Z37:Z$42)</f>
        <v>316549.33599278959</v>
      </c>
      <c r="AB37" s="87">
        <f t="shared" si="2"/>
        <v>28.411584030755282</v>
      </c>
      <c r="AC37" s="88">
        <f t="shared" si="3"/>
        <v>25.095518625653412</v>
      </c>
      <c r="AD37" s="96">
        <f t="shared" si="16"/>
        <v>88.328474042446004</v>
      </c>
      <c r="AE37" s="88">
        <f t="shared" si="4"/>
        <v>3.3160654051018699</v>
      </c>
      <c r="AF37" s="97">
        <f t="shared" si="17"/>
        <v>11.671525957554001</v>
      </c>
      <c r="AH37" s="98">
        <f t="shared" si="31"/>
        <v>0</v>
      </c>
      <c r="AI37" s="99">
        <f t="shared" si="18"/>
        <v>1.046654218138733E-5</v>
      </c>
      <c r="AJ37" s="99">
        <f t="shared" si="32"/>
        <v>0</v>
      </c>
      <c r="AK37" s="99">
        <f>SUM(AJ37:AJ$42)/U37/U37</f>
        <v>0.24910204802824396</v>
      </c>
      <c r="AL37" s="99">
        <f t="shared" si="33"/>
        <v>2384404.1812144211</v>
      </c>
      <c r="AM37" s="99">
        <f>SUM(AL37:AL$42)/U37/U37</f>
        <v>0.18215204303134316</v>
      </c>
      <c r="AN37" s="99">
        <f t="shared" si="34"/>
        <v>2384404.1812144211</v>
      </c>
      <c r="AO37" s="100">
        <f>SUM(AN37:AN$42)/U37/U37</f>
        <v>5.7293574010721424E-2</v>
      </c>
      <c r="AP37" s="87">
        <f t="shared" si="5"/>
        <v>27.433345599847303</v>
      </c>
      <c r="AQ37" s="88">
        <f t="shared" si="6"/>
        <v>29.389822461663261</v>
      </c>
      <c r="AR37" s="88">
        <f t="shared" si="7"/>
        <v>24.259004854990188</v>
      </c>
      <c r="AS37" s="88">
        <f t="shared" si="8"/>
        <v>25.932032396316636</v>
      </c>
      <c r="AT37" s="88">
        <f t="shared" si="9"/>
        <v>2.8469183131151587</v>
      </c>
      <c r="AU37" s="101">
        <f t="shared" si="10"/>
        <v>3.785212497088581</v>
      </c>
    </row>
    <row r="38" spans="1:47" ht="14.45" customHeight="1" x14ac:dyDescent="0.15">
      <c r="A38" s="126"/>
      <c r="B38" s="86" t="s">
        <v>85</v>
      </c>
      <c r="C38" s="11">
        <v>1030</v>
      </c>
      <c r="D38" s="11">
        <v>6</v>
      </c>
      <c r="E38" s="11">
        <v>339</v>
      </c>
      <c r="F38" s="12">
        <v>10</v>
      </c>
      <c r="G38" s="22" t="s">
        <v>85</v>
      </c>
      <c r="H38" s="3">
        <v>5011036</v>
      </c>
      <c r="I38" s="3">
        <v>26863</v>
      </c>
      <c r="J38" s="18">
        <v>65</v>
      </c>
      <c r="K38" s="3">
        <v>94301</v>
      </c>
      <c r="L38" s="4">
        <v>2299422</v>
      </c>
      <c r="M38" s="70"/>
      <c r="N38" s="70"/>
      <c r="O38" s="87">
        <f t="shared" si="26"/>
        <v>0.53530805687203797</v>
      </c>
      <c r="P38" s="88">
        <f t="shared" si="27"/>
        <v>0.98581808226563206</v>
      </c>
      <c r="Q38" s="89">
        <f t="shared" si="13"/>
        <v>5.8252427184466021E-3</v>
      </c>
      <c r="R38" s="90">
        <f t="shared" si="14"/>
        <v>5.909044298577768E-3</v>
      </c>
      <c r="S38" s="91">
        <f t="shared" si="15"/>
        <v>2.9498525073746312E-2</v>
      </c>
      <c r="T38" s="92">
        <f t="shared" si="28"/>
        <v>2.9145076313142622E-2</v>
      </c>
      <c r="U38" s="93">
        <f t="shared" si="29"/>
        <v>95459.316184104391</v>
      </c>
      <c r="V38" s="93">
        <f t="shared" si="30"/>
        <v>470832.32319916203</v>
      </c>
      <c r="W38" s="94">
        <f>SUM(V38:V$42)</f>
        <v>2234853.8023625975</v>
      </c>
      <c r="X38" s="95">
        <f t="shared" si="0"/>
        <v>456943.46410774131</v>
      </c>
      <c r="Y38" s="93">
        <f>SUM(X38:X$42)</f>
        <v>1919999.0104440819</v>
      </c>
      <c r="Z38" s="93">
        <f t="shared" si="1"/>
        <v>13888.859091420709</v>
      </c>
      <c r="AA38" s="94">
        <f>SUM(Z38:Z$42)</f>
        <v>314854.79191851552</v>
      </c>
      <c r="AB38" s="87">
        <f t="shared" si="2"/>
        <v>23.411584030755282</v>
      </c>
      <c r="AC38" s="88">
        <f t="shared" si="3"/>
        <v>20.11327010494335</v>
      </c>
      <c r="AD38" s="96">
        <f t="shared" si="16"/>
        <v>85.911615713490335</v>
      </c>
      <c r="AE38" s="88">
        <f t="shared" si="4"/>
        <v>3.2983139258119287</v>
      </c>
      <c r="AF38" s="97">
        <f t="shared" si="17"/>
        <v>14.088384286509644</v>
      </c>
      <c r="AH38" s="98">
        <f t="shared" si="31"/>
        <v>1.3744643526775334E-4</v>
      </c>
      <c r="AI38" s="99">
        <f t="shared" si="18"/>
        <v>8.4449445699763626E-5</v>
      </c>
      <c r="AJ38" s="99">
        <f t="shared" si="32"/>
        <v>571309381.51081038</v>
      </c>
      <c r="AK38" s="99">
        <f>SUM(AJ38:AJ$42)/U38/U38</f>
        <v>0.24910204802824396</v>
      </c>
      <c r="AL38" s="99">
        <f t="shared" si="33"/>
        <v>426397474.99722594</v>
      </c>
      <c r="AM38" s="99">
        <f>SUM(AL38:AL$42)/U38/U38</f>
        <v>0.18189037947680847</v>
      </c>
      <c r="AN38" s="99">
        <f t="shared" si="34"/>
        <v>32493123.916165657</v>
      </c>
      <c r="AO38" s="100">
        <f>SUM(AN38:AN$42)/U38/U38</f>
        <v>5.7031910456186746E-2</v>
      </c>
      <c r="AP38" s="87">
        <f t="shared" si="5"/>
        <v>22.433345599847303</v>
      </c>
      <c r="AQ38" s="88">
        <f t="shared" si="6"/>
        <v>24.389822461663261</v>
      </c>
      <c r="AR38" s="88">
        <f t="shared" si="7"/>
        <v>19.277357381150903</v>
      </c>
      <c r="AS38" s="88">
        <f t="shared" si="8"/>
        <v>20.949182828735797</v>
      </c>
      <c r="AT38" s="88">
        <f t="shared" si="9"/>
        <v>2.8302393727667039</v>
      </c>
      <c r="AU38" s="101">
        <f t="shared" si="10"/>
        <v>3.7663884788571536</v>
      </c>
    </row>
    <row r="39" spans="1:47" ht="14.45" customHeight="1" x14ac:dyDescent="0.15">
      <c r="A39" s="126"/>
      <c r="B39" s="86" t="s">
        <v>87</v>
      </c>
      <c r="C39" s="11">
        <v>762</v>
      </c>
      <c r="D39" s="11">
        <v>4</v>
      </c>
      <c r="E39" s="11">
        <v>255</v>
      </c>
      <c r="F39" s="12">
        <v>9</v>
      </c>
      <c r="G39" s="22" t="s">
        <v>87</v>
      </c>
      <c r="H39" s="3">
        <v>4142913</v>
      </c>
      <c r="I39" s="3">
        <v>37407</v>
      </c>
      <c r="J39" s="18">
        <v>70</v>
      </c>
      <c r="K39" s="3">
        <v>91769</v>
      </c>
      <c r="L39" s="4">
        <v>1833800</v>
      </c>
      <c r="M39" s="70"/>
      <c r="N39" s="70"/>
      <c r="O39" s="87">
        <f t="shared" si="26"/>
        <v>0.53873185637891519</v>
      </c>
      <c r="P39" s="88">
        <f t="shared" si="27"/>
        <v>1.0341749873183577</v>
      </c>
      <c r="Q39" s="89">
        <f t="shared" si="13"/>
        <v>5.2493438320209973E-3</v>
      </c>
      <c r="R39" s="90">
        <f t="shared" si="14"/>
        <v>5.0758758395739977E-3</v>
      </c>
      <c r="S39" s="91">
        <f t="shared" si="15"/>
        <v>3.5294117647058823E-2</v>
      </c>
      <c r="T39" s="92">
        <f t="shared" si="28"/>
        <v>2.5085708357692232E-2</v>
      </c>
      <c r="U39" s="93">
        <f t="shared" si="29"/>
        <v>92677.147129118253</v>
      </c>
      <c r="V39" s="93">
        <f t="shared" si="30"/>
        <v>458023.78895444254</v>
      </c>
      <c r="W39" s="94">
        <f>SUM(V39:V$42)</f>
        <v>1764021.4791634355</v>
      </c>
      <c r="X39" s="95">
        <f t="shared" si="0"/>
        <v>441858.24346193281</v>
      </c>
      <c r="Y39" s="93">
        <f>SUM(X39:X$42)</f>
        <v>1463055.5463363407</v>
      </c>
      <c r="Z39" s="93">
        <f t="shared" si="1"/>
        <v>16165.545492509737</v>
      </c>
      <c r="AA39" s="94">
        <f>SUM(Z39:Z$42)</f>
        <v>300965.9328270948</v>
      </c>
      <c r="AB39" s="87">
        <f t="shared" si="2"/>
        <v>19.034050289720206</v>
      </c>
      <c r="AC39" s="88">
        <f t="shared" si="3"/>
        <v>15.78658376587709</v>
      </c>
      <c r="AD39" s="96">
        <f t="shared" si="16"/>
        <v>82.938646927937413</v>
      </c>
      <c r="AE39" s="88">
        <f t="shared" si="4"/>
        <v>3.2474665238431175</v>
      </c>
      <c r="AF39" s="97">
        <f t="shared" si="17"/>
        <v>17.061353072062595</v>
      </c>
      <c r="AH39" s="98">
        <f t="shared" si="31"/>
        <v>1.5337662726567914E-4</v>
      </c>
      <c r="AI39" s="99">
        <f t="shared" si="18"/>
        <v>1.3352330551597802E-4</v>
      </c>
      <c r="AJ39" s="99">
        <f t="shared" si="32"/>
        <v>370080763.66494197</v>
      </c>
      <c r="AK39" s="99">
        <f>SUM(AJ39:AJ$42)/U39/U39</f>
        <v>0.19776664448243542</v>
      </c>
      <c r="AL39" s="99">
        <f t="shared" si="33"/>
        <v>269073515.63979512</v>
      </c>
      <c r="AM39" s="99">
        <f>SUM(AL39:AL$42)/U39/U39</f>
        <v>0.14333071113880527</v>
      </c>
      <c r="AN39" s="99">
        <f t="shared" si="34"/>
        <v>41785074.523654804</v>
      </c>
      <c r="AO39" s="100">
        <f>SUM(AN39:AN$42)/U39/U39</f>
        <v>5.6724419457884756E-2</v>
      </c>
      <c r="AP39" s="87">
        <f t="shared" si="5"/>
        <v>18.162419438130083</v>
      </c>
      <c r="AQ39" s="88">
        <f t="shared" si="6"/>
        <v>19.905681141310328</v>
      </c>
      <c r="AR39" s="88">
        <f t="shared" si="7"/>
        <v>15.044546529674731</v>
      </c>
      <c r="AS39" s="88">
        <f t="shared" si="8"/>
        <v>16.528621002079447</v>
      </c>
      <c r="AT39" s="88">
        <f t="shared" si="9"/>
        <v>2.7806555023478983</v>
      </c>
      <c r="AU39" s="101">
        <f t="shared" si="10"/>
        <v>3.7142775453383368</v>
      </c>
    </row>
    <row r="40" spans="1:47" ht="14.45" customHeight="1" x14ac:dyDescent="0.15">
      <c r="A40" s="126"/>
      <c r="B40" s="86" t="s">
        <v>89</v>
      </c>
      <c r="C40" s="11">
        <v>755</v>
      </c>
      <c r="D40" s="11">
        <v>16</v>
      </c>
      <c r="E40" s="11">
        <v>254</v>
      </c>
      <c r="F40" s="12">
        <v>12</v>
      </c>
      <c r="G40" s="22" t="s">
        <v>89</v>
      </c>
      <c r="H40" s="3">
        <v>3522767</v>
      </c>
      <c r="I40" s="3">
        <v>56501</v>
      </c>
      <c r="J40" s="18">
        <v>75</v>
      </c>
      <c r="K40" s="3">
        <v>87842</v>
      </c>
      <c r="L40" s="4">
        <v>1384012</v>
      </c>
      <c r="M40" s="70"/>
      <c r="N40" s="70"/>
      <c r="O40" s="87">
        <f t="shared" si="26"/>
        <v>0.54889656207776605</v>
      </c>
      <c r="P40" s="88">
        <f t="shared" si="27"/>
        <v>1.021384145334415</v>
      </c>
      <c r="Q40" s="89">
        <f t="shared" si="13"/>
        <v>2.119205298013245E-2</v>
      </c>
      <c r="R40" s="90">
        <f t="shared" si="14"/>
        <v>2.074836688716554E-2</v>
      </c>
      <c r="S40" s="91">
        <f t="shared" si="15"/>
        <v>4.7244094488188976E-2</v>
      </c>
      <c r="T40" s="92">
        <f t="shared" si="28"/>
        <v>9.9103938759885393E-2</v>
      </c>
      <c r="U40" s="93">
        <f t="shared" si="29"/>
        <v>90352.275244814256</v>
      </c>
      <c r="V40" s="93">
        <f t="shared" si="30"/>
        <v>431564.87454524828</v>
      </c>
      <c r="W40" s="94">
        <f>SUM(V40:V$42)</f>
        <v>1305997.6902089929</v>
      </c>
      <c r="X40" s="95">
        <f t="shared" si="0"/>
        <v>411175.98283444915</v>
      </c>
      <c r="Y40" s="93">
        <f>SUM(X40:X$42)</f>
        <v>1021197.302874408</v>
      </c>
      <c r="Z40" s="93">
        <f t="shared" si="1"/>
        <v>20388.891710799133</v>
      </c>
      <c r="AA40" s="94">
        <f>SUM(Z40:Z$42)</f>
        <v>284800.38733458507</v>
      </c>
      <c r="AB40" s="87">
        <f t="shared" si="2"/>
        <v>14.454508053840629</v>
      </c>
      <c r="AC40" s="88">
        <f t="shared" si="3"/>
        <v>11.30239720148076</v>
      </c>
      <c r="AD40" s="96">
        <f t="shared" si="16"/>
        <v>78.192887363452414</v>
      </c>
      <c r="AE40" s="88">
        <f t="shared" si="4"/>
        <v>3.1521108523598702</v>
      </c>
      <c r="AF40" s="97">
        <f t="shared" si="17"/>
        <v>21.8071126365476</v>
      </c>
      <c r="AH40" s="98">
        <f t="shared" si="31"/>
        <v>5.5301452229208632E-4</v>
      </c>
      <c r="AI40" s="99">
        <f t="shared" si="18"/>
        <v>1.7721295285110254E-4</v>
      </c>
      <c r="AJ40" s="99">
        <f t="shared" si="32"/>
        <v>762747879.93181109</v>
      </c>
      <c r="AK40" s="99">
        <f>SUM(AJ40:AJ$42)/U40/U40</f>
        <v>0.1627417248903143</v>
      </c>
      <c r="AL40" s="99">
        <f t="shared" si="33"/>
        <v>452824977.93620425</v>
      </c>
      <c r="AM40" s="99">
        <f>SUM(AL40:AL$42)/U40/U40</f>
        <v>0.11784132791676462</v>
      </c>
      <c r="AN40" s="99">
        <f t="shared" si="34"/>
        <v>83819634.041727826</v>
      </c>
      <c r="AO40" s="100">
        <f>SUM(AN40:AN$42)/U40/U40</f>
        <v>5.4562647030886723E-2</v>
      </c>
      <c r="AP40" s="87">
        <f t="shared" si="5"/>
        <v>13.663819360144664</v>
      </c>
      <c r="AQ40" s="88">
        <f t="shared" si="6"/>
        <v>15.245196747536593</v>
      </c>
      <c r="AR40" s="88">
        <f t="shared" si="7"/>
        <v>10.629567917542373</v>
      </c>
      <c r="AS40" s="88">
        <f t="shared" si="8"/>
        <v>11.975226485419148</v>
      </c>
      <c r="AT40" s="88">
        <f t="shared" si="9"/>
        <v>2.6942813373285057</v>
      </c>
      <c r="AU40" s="101">
        <f t="shared" si="10"/>
        <v>3.6099403673912347</v>
      </c>
    </row>
    <row r="41" spans="1:47" ht="14.45" customHeight="1" x14ac:dyDescent="0.15">
      <c r="A41" s="126"/>
      <c r="B41" s="86" t="s">
        <v>90</v>
      </c>
      <c r="C41" s="11">
        <v>700</v>
      </c>
      <c r="D41" s="11">
        <v>26</v>
      </c>
      <c r="E41" s="11">
        <v>227</v>
      </c>
      <c r="F41" s="12">
        <v>24</v>
      </c>
      <c r="G41" s="22" t="s">
        <v>90</v>
      </c>
      <c r="H41" s="3">
        <v>3002215</v>
      </c>
      <c r="I41" s="3">
        <v>95693</v>
      </c>
      <c r="J41" s="18">
        <v>80</v>
      </c>
      <c r="K41" s="3">
        <v>81181</v>
      </c>
      <c r="L41" s="4">
        <v>959826</v>
      </c>
      <c r="M41" s="70"/>
      <c r="N41" s="70"/>
      <c r="O41" s="87">
        <f>IF(K41&lt;0.5,0.5,((L41-L42)-5*K42)/5/(K41-K42))</f>
        <v>0.54725826705734615</v>
      </c>
      <c r="P41" s="88">
        <f>IF(H41&lt;0.5,1,(I41/H41)/((K41-K42)/(L41-L42)))</f>
        <v>1.0109663769967436</v>
      </c>
      <c r="Q41" s="89">
        <f t="shared" si="13"/>
        <v>3.7142857142857144E-2</v>
      </c>
      <c r="R41" s="90">
        <f t="shared" si="14"/>
        <v>3.6739952967769947E-2</v>
      </c>
      <c r="S41" s="91">
        <f t="shared" si="15"/>
        <v>0.10572687224669604</v>
      </c>
      <c r="T41" s="92">
        <f>5*R41/(1+5*(1-O41)*R41)</f>
        <v>0.16959481039231428</v>
      </c>
      <c r="U41" s="93">
        <f t="shared" si="29"/>
        <v>81398.008892135869</v>
      </c>
      <c r="V41" s="93">
        <f>5*U41*((1-T41)+O41*T41)</f>
        <v>375740.27099282964</v>
      </c>
      <c r="W41" s="94">
        <f>SUM(V41:V$42)</f>
        <v>874432.8156637447</v>
      </c>
      <c r="X41" s="95">
        <f t="shared" si="0"/>
        <v>336014.42736363178</v>
      </c>
      <c r="Y41" s="93">
        <f>SUM(X41:X$42)</f>
        <v>610021.32003995869</v>
      </c>
      <c r="Z41" s="93">
        <f t="shared" si="1"/>
        <v>39725.843629197851</v>
      </c>
      <c r="AA41" s="94">
        <f>SUM(Z41:Z$42)</f>
        <v>264411.49562378594</v>
      </c>
      <c r="AB41" s="87">
        <f t="shared" si="2"/>
        <v>10.742680657244264</v>
      </c>
      <c r="AC41" s="88">
        <f t="shared" si="3"/>
        <v>7.4943027273348317</v>
      </c>
      <c r="AD41" s="96">
        <f t="shared" si="16"/>
        <v>69.761942725916299</v>
      </c>
      <c r="AE41" s="88">
        <f t="shared" si="4"/>
        <v>3.2483779299094331</v>
      </c>
      <c r="AF41" s="97">
        <f t="shared" si="17"/>
        <v>30.238057274083712</v>
      </c>
      <c r="AH41" s="98">
        <f>IF(D41=0,0,T41*T41*(1-T41)/D41)</f>
        <v>9.1863253793921483E-4</v>
      </c>
      <c r="AI41" s="99">
        <f t="shared" si="18"/>
        <v>4.1651410013932532E-4</v>
      </c>
      <c r="AJ41" s="99">
        <f>U41*U41*((1-O41)*5+AB42)^2*AH41</f>
        <v>565799666.15349257</v>
      </c>
      <c r="AK41" s="99">
        <f>SUM(AJ41:AJ$42)/U41/U41</f>
        <v>8.539552713518031E-2</v>
      </c>
      <c r="AL41" s="99">
        <f>U41*U41*((1-O41)*5*(1-S41)+AC42)^2*AH41+V41*V41*AI41</f>
        <v>283662317.71876818</v>
      </c>
      <c r="AM41" s="99">
        <f>SUM(AL41:AL$42)/U41/U41</f>
        <v>7.6849479555523487E-2</v>
      </c>
      <c r="AN41" s="99">
        <f>U41*U41*((1-O41)*5*S41+AE42)^2*AH41+V41*V41*AI41</f>
        <v>136090021.3853972</v>
      </c>
      <c r="AO41" s="100">
        <f>SUM(AN41:AN$42)/U41/U41</f>
        <v>5.4576553660020191E-2</v>
      </c>
      <c r="AP41" s="87">
        <f t="shared" si="5"/>
        <v>10.169919400661289</v>
      </c>
      <c r="AQ41" s="88">
        <f t="shared" si="6"/>
        <v>11.31544191382724</v>
      </c>
      <c r="AR41" s="88">
        <f t="shared" si="7"/>
        <v>6.9509566491668755</v>
      </c>
      <c r="AS41" s="88">
        <f t="shared" si="8"/>
        <v>8.0376488055027888</v>
      </c>
      <c r="AT41" s="88">
        <f t="shared" si="9"/>
        <v>2.790490074053511</v>
      </c>
      <c r="AU41" s="101">
        <f t="shared" si="10"/>
        <v>3.7062657857653551</v>
      </c>
    </row>
    <row r="42" spans="1:47" ht="14.45" customHeight="1" thickBot="1" x14ac:dyDescent="0.2">
      <c r="A42" s="127"/>
      <c r="B42" s="128" t="s">
        <v>91</v>
      </c>
      <c r="C42" s="15">
        <v>811</v>
      </c>
      <c r="D42" s="15">
        <v>96</v>
      </c>
      <c r="E42" s="15">
        <v>273</v>
      </c>
      <c r="F42" s="16">
        <v>123</v>
      </c>
      <c r="G42" s="24" t="s">
        <v>91</v>
      </c>
      <c r="H42" s="7">
        <v>3458084</v>
      </c>
      <c r="I42" s="7">
        <v>359915</v>
      </c>
      <c r="J42" s="20">
        <v>85</v>
      </c>
      <c r="K42" s="7">
        <v>69236</v>
      </c>
      <c r="L42" s="8">
        <v>580961</v>
      </c>
      <c r="M42" s="70"/>
      <c r="N42" s="70"/>
      <c r="O42" s="129">
        <v>1</v>
      </c>
      <c r="P42" s="130">
        <f>IF(H42&lt;0.5,1,(I42/H42)/(K42/L42))</f>
        <v>0.87333208996837031</v>
      </c>
      <c r="Q42" s="131">
        <f t="shared" si="13"/>
        <v>0.11837237977805179</v>
      </c>
      <c r="R42" s="132">
        <f t="shared" si="14"/>
        <v>0.13554108584552174</v>
      </c>
      <c r="S42" s="133">
        <f t="shared" si="15"/>
        <v>0.45054945054945056</v>
      </c>
      <c r="T42" s="129">
        <v>1</v>
      </c>
      <c r="U42" s="134">
        <f>U41*(1-T41)</f>
        <v>67593.329007762179</v>
      </c>
      <c r="V42" s="134">
        <f>U42/R42</f>
        <v>498692.544670915</v>
      </c>
      <c r="W42" s="135">
        <f>SUM(V42:V$42)</f>
        <v>498692.544670915</v>
      </c>
      <c r="X42" s="129">
        <f t="shared" si="0"/>
        <v>274006.89267632697</v>
      </c>
      <c r="Y42" s="134">
        <f>SUM(X42:X$42)</f>
        <v>274006.89267632697</v>
      </c>
      <c r="Z42" s="134">
        <f t="shared" si="1"/>
        <v>224685.65199458809</v>
      </c>
      <c r="AA42" s="135">
        <f>SUM(Z42:Z$42)</f>
        <v>224685.65199458809</v>
      </c>
      <c r="AB42" s="136">
        <f t="shared" si="2"/>
        <v>7.3778367183786271</v>
      </c>
      <c r="AC42" s="130">
        <f t="shared" si="3"/>
        <v>4.0537564386695761</v>
      </c>
      <c r="AD42" s="137">
        <f t="shared" si="16"/>
        <v>54.945054945054963</v>
      </c>
      <c r="AE42" s="130">
        <f t="shared" si="4"/>
        <v>3.3240802797090523</v>
      </c>
      <c r="AF42" s="138">
        <f t="shared" si="17"/>
        <v>45.054945054945058</v>
      </c>
      <c r="AH42" s="139">
        <f>0</f>
        <v>0</v>
      </c>
      <c r="AI42" s="140">
        <f t="shared" si="18"/>
        <v>9.0679356468512378E-4</v>
      </c>
      <c r="AJ42" s="140">
        <v>0</v>
      </c>
      <c r="AK42" s="140">
        <f>(1-R42)/R42/R42/D42</f>
        <v>0.49015247838205517</v>
      </c>
      <c r="AL42" s="140">
        <f>V42*V42*AI42</f>
        <v>225514349.20143458</v>
      </c>
      <c r="AM42" s="140">
        <f>(1-S42)*(1-S42)*(1-R42)/R42/R42/D42+AI42/R42/R42</f>
        <v>0.19733404439838997</v>
      </c>
      <c r="AN42" s="140">
        <f>V42*V42*AI42</f>
        <v>225514349.20143458</v>
      </c>
      <c r="AO42" s="141">
        <f>S42*S42*(1-R42)/R42/R42/D42+AI42/R42/R42</f>
        <v>0.14885742565730756</v>
      </c>
      <c r="AP42" s="136">
        <f t="shared" si="5"/>
        <v>6.0056232652480643</v>
      </c>
      <c r="AQ42" s="130">
        <f t="shared" si="6"/>
        <v>8.7500501715091907</v>
      </c>
      <c r="AR42" s="130">
        <f t="shared" si="7"/>
        <v>3.1830794233758137</v>
      </c>
      <c r="AS42" s="130">
        <f t="shared" si="8"/>
        <v>4.9244334539633385</v>
      </c>
      <c r="AT42" s="130">
        <f t="shared" si="9"/>
        <v>2.5678721824202753</v>
      </c>
      <c r="AU42" s="142">
        <f t="shared" si="10"/>
        <v>4.0802883769978298</v>
      </c>
    </row>
    <row r="43" spans="1:47" ht="14.45" customHeight="1" thickTop="1" x14ac:dyDescent="0.15">
      <c r="G43" s="143"/>
      <c r="H43" s="143"/>
      <c r="I43" s="143"/>
      <c r="J43" s="143"/>
      <c r="K43" s="143"/>
      <c r="L43" s="143"/>
    </row>
    <row r="44" spans="1:47" ht="14.45" customHeight="1" thickBot="1" x14ac:dyDescent="0.2">
      <c r="A44" s="25" t="s">
        <v>36</v>
      </c>
      <c r="G44" s="143"/>
      <c r="H44" s="143"/>
      <c r="I44" s="143"/>
      <c r="J44" s="183" t="s">
        <v>32</v>
      </c>
      <c r="K44" s="184"/>
      <c r="L44" s="184"/>
      <c r="M44" s="184"/>
    </row>
    <row r="45" spans="1:47" ht="14.45" customHeight="1" thickTop="1" x14ac:dyDescent="0.15">
      <c r="A45" s="195" t="s">
        <v>11</v>
      </c>
      <c r="B45" s="197" t="s">
        <v>53</v>
      </c>
      <c r="C45" s="179" t="s">
        <v>5</v>
      </c>
      <c r="D45" s="180"/>
      <c r="E45" s="180"/>
      <c r="F45" s="181" t="s">
        <v>96</v>
      </c>
      <c r="G45" s="180"/>
      <c r="H45" s="180"/>
      <c r="I45" s="180"/>
      <c r="J45" s="181" t="s">
        <v>97</v>
      </c>
      <c r="K45" s="180"/>
      <c r="L45" s="180"/>
      <c r="M45" s="182"/>
    </row>
    <row r="46" spans="1:47" ht="14.45" customHeight="1" x14ac:dyDescent="0.15">
      <c r="A46" s="196"/>
      <c r="B46" s="198"/>
      <c r="C46" s="42" t="s">
        <v>23</v>
      </c>
      <c r="D46" s="204" t="s">
        <v>28</v>
      </c>
      <c r="E46" s="205"/>
      <c r="F46" s="44" t="s">
        <v>23</v>
      </c>
      <c r="G46" s="204" t="s">
        <v>28</v>
      </c>
      <c r="H46" s="206"/>
      <c r="I46" s="144" t="s">
        <v>31</v>
      </c>
      <c r="J46" s="44" t="s">
        <v>23</v>
      </c>
      <c r="K46" s="204" t="s">
        <v>28</v>
      </c>
      <c r="L46" s="206"/>
      <c r="M46" s="145" t="s">
        <v>31</v>
      </c>
    </row>
    <row r="47" spans="1:47" ht="14.45" customHeight="1" x14ac:dyDescent="0.15">
      <c r="A47" s="68" t="s">
        <v>1</v>
      </c>
      <c r="B47" s="69">
        <v>0</v>
      </c>
      <c r="C47" s="146">
        <f>AB7</f>
        <v>80.64117101352285</v>
      </c>
      <c r="D47" s="146">
        <f t="shared" ref="D47:E82" si="35">AP7</f>
        <v>78.307394939338963</v>
      </c>
      <c r="E47" s="147">
        <f t="shared" si="35"/>
        <v>82.974947087706738</v>
      </c>
      <c r="F47" s="148">
        <f>AC7</f>
        <v>79.391343008561435</v>
      </c>
      <c r="G47" s="146">
        <f t="shared" ref="G47:H82" si="36">AR7</f>
        <v>77.151205638239503</v>
      </c>
      <c r="H47" s="146">
        <f t="shared" si="36"/>
        <v>81.631480378883367</v>
      </c>
      <c r="I47" s="149">
        <f t="shared" ref="I47:J82" si="37">AD7</f>
        <v>98.450136587486028</v>
      </c>
      <c r="J47" s="148">
        <f t="shared" si="37"/>
        <v>1.2498280049614114</v>
      </c>
      <c r="K47" s="146">
        <f t="shared" ref="K47:L82" si="38">AT7</f>
        <v>0.92761262452162807</v>
      </c>
      <c r="L47" s="146">
        <f t="shared" si="38"/>
        <v>1.5720433854011948</v>
      </c>
      <c r="M47" s="150">
        <f>AF7</f>
        <v>1.5498634125139699</v>
      </c>
    </row>
    <row r="48" spans="1:47" ht="14.45" customHeight="1" x14ac:dyDescent="0.15">
      <c r="A48" s="68"/>
      <c r="B48" s="86">
        <v>5</v>
      </c>
      <c r="C48" s="151">
        <f>AB8</f>
        <v>75.64117101352285</v>
      </c>
      <c r="D48" s="151">
        <f t="shared" si="35"/>
        <v>73.307394939338963</v>
      </c>
      <c r="E48" s="152">
        <f t="shared" si="35"/>
        <v>77.974947087706738</v>
      </c>
      <c r="F48" s="153">
        <f>AC8</f>
        <v>74.391343008561435</v>
      </c>
      <c r="G48" s="151">
        <f t="shared" si="36"/>
        <v>72.151205638239503</v>
      </c>
      <c r="H48" s="151">
        <f t="shared" si="36"/>
        <v>76.631480378883367</v>
      </c>
      <c r="I48" s="154">
        <f t="shared" si="37"/>
        <v>98.347688185924596</v>
      </c>
      <c r="J48" s="153">
        <f t="shared" si="37"/>
        <v>1.2498280049614114</v>
      </c>
      <c r="K48" s="151">
        <f t="shared" si="38"/>
        <v>0.92761262452162807</v>
      </c>
      <c r="L48" s="151">
        <f t="shared" si="38"/>
        <v>1.5720433854011948</v>
      </c>
      <c r="M48" s="155">
        <f>AF8</f>
        <v>1.6523118140753954</v>
      </c>
    </row>
    <row r="49" spans="1:13" ht="14.45" customHeight="1" x14ac:dyDescent="0.15">
      <c r="A49" s="68"/>
      <c r="B49" s="86">
        <v>10</v>
      </c>
      <c r="C49" s="151">
        <f t="shared" ref="C49:C62" si="39">AB9</f>
        <v>70.641171013522836</v>
      </c>
      <c r="D49" s="151">
        <f t="shared" si="35"/>
        <v>68.307394939338948</v>
      </c>
      <c r="E49" s="152">
        <f t="shared" si="35"/>
        <v>72.974947087706724</v>
      </c>
      <c r="F49" s="153">
        <f t="shared" ref="F49:F62" si="40">AC9</f>
        <v>69.391343008561435</v>
      </c>
      <c r="G49" s="151">
        <f t="shared" si="36"/>
        <v>67.151205638239503</v>
      </c>
      <c r="H49" s="151">
        <f t="shared" si="36"/>
        <v>71.631480378883367</v>
      </c>
      <c r="I49" s="154">
        <f t="shared" si="37"/>
        <v>98.230737136673255</v>
      </c>
      <c r="J49" s="153">
        <f t="shared" si="37"/>
        <v>1.2498280049614114</v>
      </c>
      <c r="K49" s="151">
        <f t="shared" si="38"/>
        <v>0.92761262452162807</v>
      </c>
      <c r="L49" s="151">
        <f t="shared" si="38"/>
        <v>1.5720433854011948</v>
      </c>
      <c r="M49" s="155">
        <f t="shared" ref="M49:M62" si="41">AF9</f>
        <v>1.769262863326766</v>
      </c>
    </row>
    <row r="50" spans="1:13" ht="14.45" customHeight="1" x14ac:dyDescent="0.15">
      <c r="A50" s="68"/>
      <c r="B50" s="86">
        <v>15</v>
      </c>
      <c r="C50" s="151">
        <f t="shared" si="39"/>
        <v>66.305779690665233</v>
      </c>
      <c r="D50" s="151">
        <f t="shared" si="35"/>
        <v>64.346088153443077</v>
      </c>
      <c r="E50" s="152">
        <f t="shared" si="35"/>
        <v>68.265471227887389</v>
      </c>
      <c r="F50" s="153">
        <f t="shared" si="40"/>
        <v>65.04369163318627</v>
      </c>
      <c r="G50" s="151">
        <f t="shared" si="36"/>
        <v>63.181895046190441</v>
      </c>
      <c r="H50" s="151">
        <f t="shared" si="36"/>
        <v>66.905488220182093</v>
      </c>
      <c r="I50" s="154">
        <f t="shared" si="37"/>
        <v>98.096564035040458</v>
      </c>
      <c r="J50" s="153">
        <f t="shared" si="37"/>
        <v>1.2620880574789768</v>
      </c>
      <c r="K50" s="151">
        <f t="shared" si="38"/>
        <v>0.93760920315408347</v>
      </c>
      <c r="L50" s="151">
        <f t="shared" si="38"/>
        <v>1.5865669118038701</v>
      </c>
      <c r="M50" s="155">
        <f t="shared" si="41"/>
        <v>1.9034359649595645</v>
      </c>
    </row>
    <row r="51" spans="1:13" ht="14.45" customHeight="1" x14ac:dyDescent="0.15">
      <c r="A51" s="68"/>
      <c r="B51" s="86">
        <v>20</v>
      </c>
      <c r="C51" s="151">
        <f t="shared" si="39"/>
        <v>61.305779690665233</v>
      </c>
      <c r="D51" s="151">
        <f t="shared" si="35"/>
        <v>59.346088153443077</v>
      </c>
      <c r="E51" s="152">
        <f t="shared" si="35"/>
        <v>63.265471227887389</v>
      </c>
      <c r="F51" s="153">
        <f t="shared" si="40"/>
        <v>60.043691633186263</v>
      </c>
      <c r="G51" s="151">
        <f t="shared" si="36"/>
        <v>58.181895046190434</v>
      </c>
      <c r="H51" s="151">
        <f t="shared" si="36"/>
        <v>61.905488220182093</v>
      </c>
      <c r="I51" s="154">
        <f t="shared" si="37"/>
        <v>97.941322883670722</v>
      </c>
      <c r="J51" s="153">
        <f t="shared" si="37"/>
        <v>1.2620880574789768</v>
      </c>
      <c r="K51" s="151">
        <f t="shared" si="38"/>
        <v>0.93760920315408347</v>
      </c>
      <c r="L51" s="151">
        <f t="shared" si="38"/>
        <v>1.5865669118038701</v>
      </c>
      <c r="M51" s="155">
        <f t="shared" si="41"/>
        <v>2.0586771163292941</v>
      </c>
    </row>
    <row r="52" spans="1:13" ht="14.45" customHeight="1" x14ac:dyDescent="0.15">
      <c r="A52" s="68"/>
      <c r="B52" s="86">
        <v>25</v>
      </c>
      <c r="C52" s="151">
        <f t="shared" si="39"/>
        <v>56.305779690665247</v>
      </c>
      <c r="D52" s="151">
        <f t="shared" si="35"/>
        <v>54.346088153443091</v>
      </c>
      <c r="E52" s="152">
        <f t="shared" si="35"/>
        <v>58.265471227887403</v>
      </c>
      <c r="F52" s="153">
        <f t="shared" si="40"/>
        <v>55.043691633186263</v>
      </c>
      <c r="G52" s="151">
        <f t="shared" si="36"/>
        <v>53.181895046190434</v>
      </c>
      <c r="H52" s="151">
        <f t="shared" si="36"/>
        <v>56.905488220182093</v>
      </c>
      <c r="I52" s="154">
        <f t="shared" si="37"/>
        <v>97.758510645953777</v>
      </c>
      <c r="J52" s="153">
        <f t="shared" si="37"/>
        <v>1.2620880574789768</v>
      </c>
      <c r="K52" s="151">
        <f t="shared" si="38"/>
        <v>0.93760920315408347</v>
      </c>
      <c r="L52" s="151">
        <f t="shared" si="38"/>
        <v>1.5865669118038701</v>
      </c>
      <c r="M52" s="155">
        <f t="shared" si="41"/>
        <v>2.2414893540462137</v>
      </c>
    </row>
    <row r="53" spans="1:13" ht="14.45" customHeight="1" x14ac:dyDescent="0.15">
      <c r="A53" s="68"/>
      <c r="B53" s="86">
        <v>30</v>
      </c>
      <c r="C53" s="151">
        <f t="shared" si="39"/>
        <v>51.305779690665233</v>
      </c>
      <c r="D53" s="151">
        <f t="shared" si="35"/>
        <v>49.346088153443077</v>
      </c>
      <c r="E53" s="152">
        <f t="shared" si="35"/>
        <v>53.265471227887389</v>
      </c>
      <c r="F53" s="153">
        <f t="shared" si="40"/>
        <v>50.043691633186263</v>
      </c>
      <c r="G53" s="151">
        <f t="shared" si="36"/>
        <v>48.181895046190434</v>
      </c>
      <c r="H53" s="151">
        <f t="shared" si="36"/>
        <v>51.905488220182093</v>
      </c>
      <c r="I53" s="154">
        <f t="shared" si="37"/>
        <v>97.540066508903294</v>
      </c>
      <c r="J53" s="153">
        <f t="shared" si="37"/>
        <v>1.2620880574789768</v>
      </c>
      <c r="K53" s="151">
        <f t="shared" si="38"/>
        <v>0.93760920315408347</v>
      </c>
      <c r="L53" s="151">
        <f t="shared" si="38"/>
        <v>1.5865669118038701</v>
      </c>
      <c r="M53" s="155">
        <f t="shared" si="41"/>
        <v>2.4599334910967272</v>
      </c>
    </row>
    <row r="54" spans="1:13" ht="14.45" customHeight="1" x14ac:dyDescent="0.15">
      <c r="A54" s="68"/>
      <c r="B54" s="86">
        <v>35</v>
      </c>
      <c r="C54" s="151">
        <f t="shared" si="39"/>
        <v>46.305779690665233</v>
      </c>
      <c r="D54" s="151">
        <f t="shared" si="35"/>
        <v>44.346088153443077</v>
      </c>
      <c r="E54" s="152">
        <f t="shared" si="35"/>
        <v>48.265471227887389</v>
      </c>
      <c r="F54" s="153">
        <f t="shared" si="40"/>
        <v>45.043691633186263</v>
      </c>
      <c r="G54" s="151">
        <f t="shared" si="36"/>
        <v>43.181895046190434</v>
      </c>
      <c r="H54" s="151">
        <f t="shared" si="36"/>
        <v>46.905488220182093</v>
      </c>
      <c r="I54" s="154">
        <f t="shared" si="37"/>
        <v>97.274448101489597</v>
      </c>
      <c r="J54" s="153">
        <f t="shared" si="37"/>
        <v>1.2620880574789768</v>
      </c>
      <c r="K54" s="151">
        <f t="shared" si="38"/>
        <v>0.93760920315408347</v>
      </c>
      <c r="L54" s="151">
        <f t="shared" si="38"/>
        <v>1.5865669118038701</v>
      </c>
      <c r="M54" s="155">
        <f t="shared" si="41"/>
        <v>2.7255518985104157</v>
      </c>
    </row>
    <row r="55" spans="1:13" ht="14.45" customHeight="1" x14ac:dyDescent="0.15">
      <c r="A55" s="68"/>
      <c r="B55" s="86">
        <v>40</v>
      </c>
      <c r="C55" s="151">
        <f t="shared" si="39"/>
        <v>41.30577969066524</v>
      </c>
      <c r="D55" s="151">
        <f t="shared" si="35"/>
        <v>39.346088153443084</v>
      </c>
      <c r="E55" s="152">
        <f t="shared" si="35"/>
        <v>43.265471227887396</v>
      </c>
      <c r="F55" s="153">
        <f t="shared" si="40"/>
        <v>40.043691633186263</v>
      </c>
      <c r="G55" s="151">
        <f t="shared" si="36"/>
        <v>38.181895046190434</v>
      </c>
      <c r="H55" s="151">
        <f t="shared" si="36"/>
        <v>41.905488220182093</v>
      </c>
      <c r="I55" s="154">
        <f t="shared" si="37"/>
        <v>96.944524308872445</v>
      </c>
      <c r="J55" s="153">
        <f t="shared" si="37"/>
        <v>1.2620880574789768</v>
      </c>
      <c r="K55" s="151">
        <f t="shared" si="38"/>
        <v>0.93760920315408347</v>
      </c>
      <c r="L55" s="151">
        <f t="shared" si="38"/>
        <v>1.5865669118038701</v>
      </c>
      <c r="M55" s="155">
        <f t="shared" si="41"/>
        <v>3.0554756911275498</v>
      </c>
    </row>
    <row r="56" spans="1:13" ht="14.45" customHeight="1" x14ac:dyDescent="0.15">
      <c r="A56" s="68"/>
      <c r="B56" s="86">
        <v>45</v>
      </c>
      <c r="C56" s="151">
        <f t="shared" si="39"/>
        <v>36.30577969066524</v>
      </c>
      <c r="D56" s="151">
        <f t="shared" si="35"/>
        <v>34.346088153443084</v>
      </c>
      <c r="E56" s="152">
        <f t="shared" si="35"/>
        <v>38.265471227887396</v>
      </c>
      <c r="F56" s="153">
        <f t="shared" si="40"/>
        <v>35.043691633186256</v>
      </c>
      <c r="G56" s="151">
        <f t="shared" si="36"/>
        <v>33.181895046190427</v>
      </c>
      <c r="H56" s="151">
        <f t="shared" si="36"/>
        <v>36.905488220182086</v>
      </c>
      <c r="I56" s="154">
        <f t="shared" si="37"/>
        <v>96.523726888026346</v>
      </c>
      <c r="J56" s="153">
        <f t="shared" si="37"/>
        <v>1.2620880574789768</v>
      </c>
      <c r="K56" s="151">
        <f t="shared" si="38"/>
        <v>0.93760920315408347</v>
      </c>
      <c r="L56" s="151">
        <f t="shared" si="38"/>
        <v>1.5865669118038701</v>
      </c>
      <c r="M56" s="155">
        <f t="shared" si="41"/>
        <v>3.4762731119736245</v>
      </c>
    </row>
    <row r="57" spans="1:13" ht="14.45" customHeight="1" x14ac:dyDescent="0.15">
      <c r="A57" s="68"/>
      <c r="B57" s="86">
        <v>50</v>
      </c>
      <c r="C57" s="151">
        <f t="shared" si="39"/>
        <v>32.243523345335426</v>
      </c>
      <c r="D57" s="151">
        <f t="shared" si="35"/>
        <v>30.540497656008263</v>
      </c>
      <c r="E57" s="152">
        <f t="shared" si="35"/>
        <v>33.946549034662588</v>
      </c>
      <c r="F57" s="153">
        <f t="shared" si="40"/>
        <v>30.960543769895995</v>
      </c>
      <c r="G57" s="151">
        <f t="shared" si="36"/>
        <v>29.351734098505592</v>
      </c>
      <c r="H57" s="151">
        <f t="shared" si="36"/>
        <v>32.569353441286395</v>
      </c>
      <c r="I57" s="154">
        <f t="shared" si="37"/>
        <v>96.020969663586612</v>
      </c>
      <c r="J57" s="153">
        <f t="shared" si="37"/>
        <v>1.2829795754394278</v>
      </c>
      <c r="K57" s="151">
        <f t="shared" si="38"/>
        <v>0.95425858085807136</v>
      </c>
      <c r="L57" s="151">
        <f t="shared" si="38"/>
        <v>1.6117005700207843</v>
      </c>
      <c r="M57" s="155">
        <f t="shared" si="41"/>
        <v>3.9790303364133828</v>
      </c>
    </row>
    <row r="58" spans="1:13" ht="14.45" customHeight="1" x14ac:dyDescent="0.15">
      <c r="A58" s="68"/>
      <c r="B58" s="86">
        <v>55</v>
      </c>
      <c r="C58" s="151">
        <f t="shared" si="39"/>
        <v>28.206465988724098</v>
      </c>
      <c r="D58" s="151">
        <f t="shared" si="35"/>
        <v>26.732441326309267</v>
      </c>
      <c r="E58" s="152">
        <f t="shared" si="35"/>
        <v>29.680490651138928</v>
      </c>
      <c r="F58" s="153">
        <f t="shared" si="40"/>
        <v>26.893531907707885</v>
      </c>
      <c r="G58" s="151">
        <f t="shared" si="36"/>
        <v>25.509084722885209</v>
      </c>
      <c r="H58" s="151">
        <f t="shared" si="36"/>
        <v>28.277979092530561</v>
      </c>
      <c r="I58" s="154">
        <f t="shared" si="37"/>
        <v>95.345272670666802</v>
      </c>
      <c r="J58" s="153">
        <f t="shared" si="37"/>
        <v>1.3129340810162069</v>
      </c>
      <c r="K58" s="151">
        <f t="shared" si="38"/>
        <v>0.97763847432468565</v>
      </c>
      <c r="L58" s="151">
        <f t="shared" si="38"/>
        <v>1.6482296877077283</v>
      </c>
      <c r="M58" s="155">
        <f t="shared" si="41"/>
        <v>4.6547273293331726</v>
      </c>
    </row>
    <row r="59" spans="1:13" ht="14.45" customHeight="1" x14ac:dyDescent="0.15">
      <c r="A59" s="68"/>
      <c r="B59" s="86">
        <v>60</v>
      </c>
      <c r="C59" s="151">
        <f t="shared" si="39"/>
        <v>24.347840542549729</v>
      </c>
      <c r="D59" s="151">
        <f t="shared" si="35"/>
        <v>23.123059736786828</v>
      </c>
      <c r="E59" s="152">
        <f t="shared" si="35"/>
        <v>25.57262134831263</v>
      </c>
      <c r="F59" s="153">
        <f t="shared" si="40"/>
        <v>22.999029200523733</v>
      </c>
      <c r="G59" s="151">
        <f t="shared" si="36"/>
        <v>21.856569890366025</v>
      </c>
      <c r="H59" s="151">
        <f t="shared" si="36"/>
        <v>24.141488510681441</v>
      </c>
      <c r="I59" s="154">
        <f t="shared" si="37"/>
        <v>94.460242419984453</v>
      </c>
      <c r="J59" s="153">
        <f t="shared" si="37"/>
        <v>1.348811342025994</v>
      </c>
      <c r="K59" s="151">
        <f t="shared" si="38"/>
        <v>1.0046559252685516</v>
      </c>
      <c r="L59" s="151">
        <f t="shared" si="38"/>
        <v>1.6929667587834363</v>
      </c>
      <c r="M59" s="155">
        <f t="shared" si="41"/>
        <v>5.5397575800155341</v>
      </c>
    </row>
    <row r="60" spans="1:13" ht="14.45" customHeight="1" x14ac:dyDescent="0.15">
      <c r="A60" s="68"/>
      <c r="B60" s="86">
        <v>65</v>
      </c>
      <c r="C60" s="151">
        <f t="shared" si="39"/>
        <v>20.092543047036717</v>
      </c>
      <c r="D60" s="151">
        <f t="shared" si="35"/>
        <v>18.98001585447825</v>
      </c>
      <c r="E60" s="152">
        <f t="shared" si="35"/>
        <v>21.205070239595184</v>
      </c>
      <c r="F60" s="153">
        <f t="shared" si="40"/>
        <v>18.750590975753802</v>
      </c>
      <c r="G60" s="151">
        <f t="shared" si="36"/>
        <v>17.716644793214574</v>
      </c>
      <c r="H60" s="151">
        <f t="shared" si="36"/>
        <v>19.784537158293031</v>
      </c>
      <c r="I60" s="154">
        <f t="shared" si="37"/>
        <v>93.321143729086955</v>
      </c>
      <c r="J60" s="153">
        <f t="shared" si="37"/>
        <v>1.3419520712829143</v>
      </c>
      <c r="K60" s="151">
        <f t="shared" si="38"/>
        <v>0.99299495976944296</v>
      </c>
      <c r="L60" s="151">
        <f t="shared" si="38"/>
        <v>1.6909091827963856</v>
      </c>
      <c r="M60" s="155">
        <f t="shared" si="41"/>
        <v>6.6788562709130428</v>
      </c>
    </row>
    <row r="61" spans="1:13" ht="14.45" customHeight="1" x14ac:dyDescent="0.15">
      <c r="A61" s="68"/>
      <c r="B61" s="86">
        <v>70</v>
      </c>
      <c r="C61" s="151">
        <f t="shared" si="39"/>
        <v>16.711999273824684</v>
      </c>
      <c r="D61" s="151">
        <f t="shared" si="35"/>
        <v>15.800608076618859</v>
      </c>
      <c r="E61" s="152">
        <f t="shared" si="35"/>
        <v>17.623390471030508</v>
      </c>
      <c r="F61" s="153">
        <f t="shared" si="40"/>
        <v>15.27828904349086</v>
      </c>
      <c r="G61" s="151">
        <f t="shared" si="36"/>
        <v>14.428680079636891</v>
      </c>
      <c r="H61" s="151">
        <f t="shared" si="36"/>
        <v>16.127898007344829</v>
      </c>
      <c r="I61" s="154">
        <f t="shared" si="37"/>
        <v>91.421072925850439</v>
      </c>
      <c r="J61" s="153">
        <f t="shared" si="37"/>
        <v>1.4337102303338221</v>
      </c>
      <c r="K61" s="151">
        <f t="shared" si="38"/>
        <v>1.0600311074651725</v>
      </c>
      <c r="L61" s="151">
        <f t="shared" si="38"/>
        <v>1.8073893532024716</v>
      </c>
      <c r="M61" s="155">
        <f t="shared" si="41"/>
        <v>8.5789270741495507</v>
      </c>
    </row>
    <row r="62" spans="1:13" ht="14.45" customHeight="1" x14ac:dyDescent="0.15">
      <c r="A62" s="68"/>
      <c r="B62" s="86">
        <v>75</v>
      </c>
      <c r="C62" s="151">
        <f t="shared" si="39"/>
        <v>12.464868529686639</v>
      </c>
      <c r="D62" s="151">
        <f t="shared" si="35"/>
        <v>11.694017604252618</v>
      </c>
      <c r="E62" s="152">
        <f t="shared" si="35"/>
        <v>13.235719455120659</v>
      </c>
      <c r="F62" s="153">
        <f t="shared" si="40"/>
        <v>11.049200050016251</v>
      </c>
      <c r="G62" s="151">
        <f t="shared" si="36"/>
        <v>10.323706243359624</v>
      </c>
      <c r="H62" s="151">
        <f t="shared" si="36"/>
        <v>11.774693856672879</v>
      </c>
      <c r="I62" s="154">
        <f t="shared" si="37"/>
        <v>88.642732361767031</v>
      </c>
      <c r="J62" s="153">
        <f t="shared" si="37"/>
        <v>1.4156684796703847</v>
      </c>
      <c r="K62" s="151">
        <f t="shared" si="38"/>
        <v>1.0370675645769989</v>
      </c>
      <c r="L62" s="151">
        <f t="shared" si="38"/>
        <v>1.7942693947637705</v>
      </c>
      <c r="M62" s="155">
        <f t="shared" si="41"/>
        <v>11.357267638232955</v>
      </c>
    </row>
    <row r="63" spans="1:13" ht="14.45" customHeight="1" x14ac:dyDescent="0.15">
      <c r="A63" s="68"/>
      <c r="B63" s="86">
        <v>80</v>
      </c>
      <c r="C63" s="151">
        <f>AB23</f>
        <v>8.1204284454466453</v>
      </c>
      <c r="D63" s="151">
        <f t="shared" si="35"/>
        <v>7.4450097938718844</v>
      </c>
      <c r="E63" s="152">
        <f t="shared" si="35"/>
        <v>8.7958470970214062</v>
      </c>
      <c r="F63" s="153">
        <f>AC23</f>
        <v>6.7818538450570198</v>
      </c>
      <c r="G63" s="151">
        <f t="shared" si="36"/>
        <v>6.1346469774906973</v>
      </c>
      <c r="H63" s="151">
        <f t="shared" si="36"/>
        <v>7.4290607126233423</v>
      </c>
      <c r="I63" s="154">
        <f t="shared" si="37"/>
        <v>83.515960895632276</v>
      </c>
      <c r="J63" s="153">
        <f t="shared" si="37"/>
        <v>1.3385746003896228</v>
      </c>
      <c r="K63" s="151">
        <f t="shared" si="38"/>
        <v>0.95981454950435463</v>
      </c>
      <c r="L63" s="151">
        <f t="shared" si="38"/>
        <v>1.717334651274891</v>
      </c>
      <c r="M63" s="155">
        <f>AF23</f>
        <v>16.484039104367696</v>
      </c>
    </row>
    <row r="64" spans="1:13" ht="14.45" customHeight="1" x14ac:dyDescent="0.15">
      <c r="A64" s="44"/>
      <c r="B64" s="102">
        <v>85</v>
      </c>
      <c r="C64" s="156">
        <f>AB24</f>
        <v>5.5728810255966597</v>
      </c>
      <c r="D64" s="156">
        <f t="shared" si="35"/>
        <v>4.2623313706507311</v>
      </c>
      <c r="E64" s="157">
        <f t="shared" si="35"/>
        <v>6.8834306805425882</v>
      </c>
      <c r="F64" s="158">
        <f>AC24</f>
        <v>4.2261014444108005</v>
      </c>
      <c r="G64" s="156">
        <f t="shared" si="36"/>
        <v>3.1444762971609883</v>
      </c>
      <c r="H64" s="156">
        <f t="shared" si="36"/>
        <v>5.3077265916606127</v>
      </c>
      <c r="I64" s="159">
        <f t="shared" si="37"/>
        <v>75.833333333333343</v>
      </c>
      <c r="J64" s="158">
        <f t="shared" si="37"/>
        <v>1.3467795811858596</v>
      </c>
      <c r="K64" s="156">
        <f t="shared" si="38"/>
        <v>0.8152562168617532</v>
      </c>
      <c r="L64" s="156">
        <f t="shared" si="38"/>
        <v>1.878302945509966</v>
      </c>
      <c r="M64" s="160">
        <f>AF24</f>
        <v>24.166666666666671</v>
      </c>
    </row>
    <row r="65" spans="1:13" ht="14.45" customHeight="1" x14ac:dyDescent="0.15">
      <c r="A65" s="68" t="s">
        <v>6</v>
      </c>
      <c r="B65" s="161">
        <v>0</v>
      </c>
      <c r="C65" s="162">
        <f>AB25</f>
        <v>86.36783899696249</v>
      </c>
      <c r="D65" s="162">
        <f t="shared" si="35"/>
        <v>84.345203978594256</v>
      </c>
      <c r="E65" s="163">
        <f t="shared" si="35"/>
        <v>88.390474015330724</v>
      </c>
      <c r="F65" s="164">
        <f>AC25</f>
        <v>83.185040763508454</v>
      </c>
      <c r="G65" s="162">
        <f t="shared" si="36"/>
        <v>81.321021952147987</v>
      </c>
      <c r="H65" s="162">
        <f t="shared" si="36"/>
        <v>85.04905957486892</v>
      </c>
      <c r="I65" s="165">
        <f t="shared" si="37"/>
        <v>96.314834004859179</v>
      </c>
      <c r="J65" s="164">
        <f t="shared" si="37"/>
        <v>3.1827982334540645</v>
      </c>
      <c r="K65" s="162">
        <f t="shared" si="38"/>
        <v>2.7179308519369401</v>
      </c>
      <c r="L65" s="162">
        <f t="shared" si="38"/>
        <v>3.647665614971189</v>
      </c>
      <c r="M65" s="166">
        <f>AF25</f>
        <v>3.6851659951408551</v>
      </c>
    </row>
    <row r="66" spans="1:13" ht="14.45" customHeight="1" x14ac:dyDescent="0.15">
      <c r="A66" s="126"/>
      <c r="B66" s="86">
        <v>5</v>
      </c>
      <c r="C66" s="151">
        <f>AB26</f>
        <v>81.367838996962504</v>
      </c>
      <c r="D66" s="151">
        <f t="shared" si="35"/>
        <v>79.34520397859427</v>
      </c>
      <c r="E66" s="152">
        <f t="shared" si="35"/>
        <v>83.390474015330739</v>
      </c>
      <c r="F66" s="153">
        <f>AC26</f>
        <v>78.185040763508454</v>
      </c>
      <c r="G66" s="151">
        <f t="shared" si="36"/>
        <v>76.321021952147987</v>
      </c>
      <c r="H66" s="151">
        <f t="shared" si="36"/>
        <v>80.04905957486892</v>
      </c>
      <c r="I66" s="154">
        <f t="shared" si="37"/>
        <v>96.088382986829885</v>
      </c>
      <c r="J66" s="153">
        <f t="shared" si="37"/>
        <v>3.1827982334540645</v>
      </c>
      <c r="K66" s="151">
        <f t="shared" si="38"/>
        <v>2.7179308519369401</v>
      </c>
      <c r="L66" s="151">
        <f t="shared" si="38"/>
        <v>3.647665614971189</v>
      </c>
      <c r="M66" s="155">
        <f>AF26</f>
        <v>3.9116170131701296</v>
      </c>
    </row>
    <row r="67" spans="1:13" ht="14.45" customHeight="1" x14ac:dyDescent="0.15">
      <c r="A67" s="126"/>
      <c r="B67" s="86">
        <v>10</v>
      </c>
      <c r="C67" s="151">
        <f t="shared" ref="C67:C80" si="42">AB27</f>
        <v>76.367838996962504</v>
      </c>
      <c r="D67" s="151">
        <f t="shared" si="35"/>
        <v>74.34520397859427</v>
      </c>
      <c r="E67" s="152">
        <f t="shared" si="35"/>
        <v>78.390474015330739</v>
      </c>
      <c r="F67" s="153">
        <f t="shared" ref="F67:F80" si="43">AC27</f>
        <v>73.185040763508454</v>
      </c>
      <c r="G67" s="151">
        <f t="shared" si="36"/>
        <v>71.321021952147987</v>
      </c>
      <c r="H67" s="151">
        <f t="shared" si="36"/>
        <v>75.04905957486892</v>
      </c>
      <c r="I67" s="154">
        <f t="shared" si="37"/>
        <v>95.83227930073987</v>
      </c>
      <c r="J67" s="153">
        <f t="shared" si="37"/>
        <v>3.1827982334540645</v>
      </c>
      <c r="K67" s="151">
        <f t="shared" si="38"/>
        <v>2.7179308519369401</v>
      </c>
      <c r="L67" s="151">
        <f t="shared" si="38"/>
        <v>3.647665614971189</v>
      </c>
      <c r="M67" s="155">
        <f t="shared" ref="M67:M80" si="44">AF27</f>
        <v>4.1677206992601414</v>
      </c>
    </row>
    <row r="68" spans="1:13" ht="14.45" customHeight="1" x14ac:dyDescent="0.15">
      <c r="A68" s="126"/>
      <c r="B68" s="86">
        <v>15</v>
      </c>
      <c r="C68" s="151">
        <f t="shared" si="42"/>
        <v>72.051198259231057</v>
      </c>
      <c r="D68" s="151">
        <f t="shared" si="35"/>
        <v>70.516065953671102</v>
      </c>
      <c r="E68" s="152">
        <f t="shared" si="35"/>
        <v>73.586330564791012</v>
      </c>
      <c r="F68" s="153">
        <f t="shared" si="43"/>
        <v>68.838915704664473</v>
      </c>
      <c r="G68" s="151">
        <f t="shared" si="36"/>
        <v>67.467224136933496</v>
      </c>
      <c r="H68" s="151">
        <f t="shared" si="36"/>
        <v>70.21060727239545</v>
      </c>
      <c r="I68" s="154">
        <f t="shared" si="37"/>
        <v>95.541666714536504</v>
      </c>
      <c r="J68" s="153">
        <f t="shared" si="37"/>
        <v>3.2122825545665803</v>
      </c>
      <c r="K68" s="151">
        <f t="shared" si="38"/>
        <v>2.7467146536976439</v>
      </c>
      <c r="L68" s="151">
        <f t="shared" si="38"/>
        <v>3.6778504554355167</v>
      </c>
      <c r="M68" s="155">
        <f t="shared" si="44"/>
        <v>4.4583332854634783</v>
      </c>
    </row>
    <row r="69" spans="1:13" ht="14.45" customHeight="1" x14ac:dyDescent="0.15">
      <c r="A69" s="126"/>
      <c r="B69" s="86">
        <v>20</v>
      </c>
      <c r="C69" s="151">
        <f t="shared" si="42"/>
        <v>67.051198259231057</v>
      </c>
      <c r="D69" s="151">
        <f t="shared" si="35"/>
        <v>65.516065953671102</v>
      </c>
      <c r="E69" s="152">
        <f t="shared" si="35"/>
        <v>68.586330564791012</v>
      </c>
      <c r="F69" s="153">
        <f t="shared" si="43"/>
        <v>63.83891570466448</v>
      </c>
      <c r="G69" s="151">
        <f t="shared" si="36"/>
        <v>62.467224136933503</v>
      </c>
      <c r="H69" s="151">
        <f t="shared" si="36"/>
        <v>65.210607272395464</v>
      </c>
      <c r="I69" s="154">
        <f t="shared" si="37"/>
        <v>95.209209323676276</v>
      </c>
      <c r="J69" s="153">
        <f t="shared" si="37"/>
        <v>3.2122825545665803</v>
      </c>
      <c r="K69" s="151">
        <f t="shared" si="38"/>
        <v>2.7467146536976439</v>
      </c>
      <c r="L69" s="151">
        <f t="shared" si="38"/>
        <v>3.6778504554355167</v>
      </c>
      <c r="M69" s="155">
        <f t="shared" si="44"/>
        <v>4.7907906763237289</v>
      </c>
    </row>
    <row r="70" spans="1:13" ht="14.45" customHeight="1" x14ac:dyDescent="0.15">
      <c r="A70" s="126"/>
      <c r="B70" s="86">
        <v>25</v>
      </c>
      <c r="C70" s="151">
        <f t="shared" si="42"/>
        <v>62.051198259231057</v>
      </c>
      <c r="D70" s="151">
        <f t="shared" si="35"/>
        <v>60.516065953671102</v>
      </c>
      <c r="E70" s="152">
        <f t="shared" si="35"/>
        <v>63.586330564791012</v>
      </c>
      <c r="F70" s="153">
        <f t="shared" si="43"/>
        <v>58.838915704664473</v>
      </c>
      <c r="G70" s="151">
        <f t="shared" si="36"/>
        <v>57.467224136933496</v>
      </c>
      <c r="H70" s="151">
        <f t="shared" si="36"/>
        <v>60.21060727239545</v>
      </c>
      <c r="I70" s="154">
        <f t="shared" si="37"/>
        <v>94.823174016484515</v>
      </c>
      <c r="J70" s="153">
        <f t="shared" si="37"/>
        <v>3.2122825545665803</v>
      </c>
      <c r="K70" s="151">
        <f t="shared" si="38"/>
        <v>2.7467146536976439</v>
      </c>
      <c r="L70" s="151">
        <f t="shared" si="38"/>
        <v>3.6778504554355167</v>
      </c>
      <c r="M70" s="155">
        <f t="shared" si="44"/>
        <v>5.1768259835154824</v>
      </c>
    </row>
    <row r="71" spans="1:13" ht="14.45" customHeight="1" x14ac:dyDescent="0.15">
      <c r="A71" s="126"/>
      <c r="B71" s="86">
        <v>30</v>
      </c>
      <c r="C71" s="151">
        <f t="shared" si="42"/>
        <v>57.051198259231057</v>
      </c>
      <c r="D71" s="151">
        <f t="shared" si="35"/>
        <v>55.516065953671102</v>
      </c>
      <c r="E71" s="152">
        <f t="shared" si="35"/>
        <v>58.586330564791012</v>
      </c>
      <c r="F71" s="153">
        <f t="shared" si="43"/>
        <v>53.838915704664487</v>
      </c>
      <c r="G71" s="151">
        <f t="shared" si="36"/>
        <v>52.46722413693351</v>
      </c>
      <c r="H71" s="151">
        <f t="shared" si="36"/>
        <v>55.210607272395464</v>
      </c>
      <c r="I71" s="154">
        <f t="shared" si="37"/>
        <v>94.369473994270024</v>
      </c>
      <c r="J71" s="153">
        <f t="shared" si="37"/>
        <v>3.2122825545665803</v>
      </c>
      <c r="K71" s="151">
        <f t="shared" si="38"/>
        <v>2.7467146536976439</v>
      </c>
      <c r="L71" s="151">
        <f t="shared" si="38"/>
        <v>3.6778504554355167</v>
      </c>
      <c r="M71" s="155">
        <f t="shared" si="44"/>
        <v>5.6305260057299904</v>
      </c>
    </row>
    <row r="72" spans="1:13" ht="14.45" customHeight="1" x14ac:dyDescent="0.15">
      <c r="A72" s="126"/>
      <c r="B72" s="86">
        <v>35</v>
      </c>
      <c r="C72" s="151">
        <f t="shared" si="42"/>
        <v>52.05119825923105</v>
      </c>
      <c r="D72" s="151">
        <f t="shared" si="35"/>
        <v>50.516065953671095</v>
      </c>
      <c r="E72" s="152">
        <f t="shared" si="35"/>
        <v>53.586330564791005</v>
      </c>
      <c r="F72" s="153">
        <f t="shared" si="43"/>
        <v>48.83891570466448</v>
      </c>
      <c r="G72" s="151">
        <f t="shared" si="36"/>
        <v>47.467224136933503</v>
      </c>
      <c r="H72" s="151">
        <f t="shared" si="36"/>
        <v>50.210607272395457</v>
      </c>
      <c r="I72" s="154">
        <f t="shared" si="37"/>
        <v>93.82860978806211</v>
      </c>
      <c r="J72" s="153">
        <f t="shared" si="37"/>
        <v>3.2122825545665803</v>
      </c>
      <c r="K72" s="151">
        <f t="shared" si="38"/>
        <v>2.7467146536976439</v>
      </c>
      <c r="L72" s="151">
        <f t="shared" si="38"/>
        <v>3.6778504554355167</v>
      </c>
      <c r="M72" s="155">
        <f t="shared" si="44"/>
        <v>6.1713902119379087</v>
      </c>
    </row>
    <row r="73" spans="1:13" ht="14.45" customHeight="1" x14ac:dyDescent="0.15">
      <c r="A73" s="126"/>
      <c r="B73" s="86">
        <v>40</v>
      </c>
      <c r="C73" s="151">
        <f t="shared" si="42"/>
        <v>47.449200261363153</v>
      </c>
      <c r="D73" s="151">
        <f t="shared" si="35"/>
        <v>46.114541639943631</v>
      </c>
      <c r="E73" s="152">
        <f t="shared" si="35"/>
        <v>48.783858882782674</v>
      </c>
      <c r="F73" s="153">
        <f t="shared" si="43"/>
        <v>44.211045212095414</v>
      </c>
      <c r="G73" s="151">
        <f t="shared" si="36"/>
        <v>43.038143855546444</v>
      </c>
      <c r="H73" s="151">
        <f t="shared" si="36"/>
        <v>45.383946568644383</v>
      </c>
      <c r="I73" s="154">
        <f t="shared" si="37"/>
        <v>93.175532924830989</v>
      </c>
      <c r="J73" s="153">
        <f t="shared" si="37"/>
        <v>3.2381550492677467</v>
      </c>
      <c r="K73" s="151">
        <f t="shared" si="38"/>
        <v>2.7716072216411627</v>
      </c>
      <c r="L73" s="151">
        <f t="shared" si="38"/>
        <v>3.7047028768943306</v>
      </c>
      <c r="M73" s="155">
        <f t="shared" si="44"/>
        <v>6.8244670751690313</v>
      </c>
    </row>
    <row r="74" spans="1:13" ht="14.45" customHeight="1" x14ac:dyDescent="0.15">
      <c r="A74" s="126"/>
      <c r="B74" s="86">
        <v>45</v>
      </c>
      <c r="C74" s="151">
        <f t="shared" si="42"/>
        <v>42.449200261363153</v>
      </c>
      <c r="D74" s="151">
        <f t="shared" si="35"/>
        <v>41.114541639943631</v>
      </c>
      <c r="E74" s="152">
        <f t="shared" si="35"/>
        <v>43.783858882782674</v>
      </c>
      <c r="F74" s="153">
        <f t="shared" si="43"/>
        <v>39.211045212095414</v>
      </c>
      <c r="G74" s="151">
        <f t="shared" si="36"/>
        <v>38.038143855546444</v>
      </c>
      <c r="H74" s="151">
        <f t="shared" si="36"/>
        <v>40.383946568644383</v>
      </c>
      <c r="I74" s="154">
        <f t="shared" si="37"/>
        <v>92.371693625957235</v>
      </c>
      <c r="J74" s="153">
        <f t="shared" si="37"/>
        <v>3.2381550492677467</v>
      </c>
      <c r="K74" s="151">
        <f t="shared" si="38"/>
        <v>2.7716072216411627</v>
      </c>
      <c r="L74" s="151">
        <f t="shared" si="38"/>
        <v>3.7047028768943306</v>
      </c>
      <c r="M74" s="155">
        <f t="shared" si="44"/>
        <v>7.628306374042773</v>
      </c>
    </row>
    <row r="75" spans="1:13" ht="14.45" customHeight="1" x14ac:dyDescent="0.15">
      <c r="A75" s="126"/>
      <c r="B75" s="86">
        <v>50</v>
      </c>
      <c r="C75" s="151">
        <f t="shared" si="42"/>
        <v>37.449200261363153</v>
      </c>
      <c r="D75" s="151">
        <f t="shared" si="35"/>
        <v>36.114541639943631</v>
      </c>
      <c r="E75" s="152">
        <f t="shared" si="35"/>
        <v>38.783858882782674</v>
      </c>
      <c r="F75" s="153">
        <f t="shared" si="43"/>
        <v>34.215947172879723</v>
      </c>
      <c r="G75" s="151">
        <f t="shared" si="36"/>
        <v>33.043242396966853</v>
      </c>
      <c r="H75" s="151">
        <f t="shared" si="36"/>
        <v>35.388651948792592</v>
      </c>
      <c r="I75" s="154">
        <f t="shared" si="37"/>
        <v>91.366296033244737</v>
      </c>
      <c r="J75" s="153">
        <f t="shared" si="37"/>
        <v>3.2332530884834334</v>
      </c>
      <c r="K75" s="151">
        <f t="shared" si="38"/>
        <v>2.7671996851941545</v>
      </c>
      <c r="L75" s="151">
        <f t="shared" si="38"/>
        <v>3.6993064917727123</v>
      </c>
      <c r="M75" s="155">
        <f t="shared" si="44"/>
        <v>8.6337039667552649</v>
      </c>
    </row>
    <row r="76" spans="1:13" ht="14.45" customHeight="1" x14ac:dyDescent="0.15">
      <c r="A76" s="126"/>
      <c r="B76" s="86">
        <v>55</v>
      </c>
      <c r="C76" s="151">
        <f t="shared" si="42"/>
        <v>32.987939300407369</v>
      </c>
      <c r="D76" s="151">
        <f t="shared" si="35"/>
        <v>31.860658541199868</v>
      </c>
      <c r="E76" s="152">
        <f t="shared" si="35"/>
        <v>34.11522005961487</v>
      </c>
      <c r="F76" s="153">
        <f t="shared" si="43"/>
        <v>29.709122126406502</v>
      </c>
      <c r="G76" s="151">
        <f t="shared" si="36"/>
        <v>28.733492008630094</v>
      </c>
      <c r="H76" s="151">
        <f t="shared" si="36"/>
        <v>30.68475224418291</v>
      </c>
      <c r="I76" s="154">
        <f t="shared" si="37"/>
        <v>90.06055775675452</v>
      </c>
      <c r="J76" s="153">
        <f t="shared" si="37"/>
        <v>3.2788171740008663</v>
      </c>
      <c r="K76" s="151">
        <f t="shared" si="38"/>
        <v>2.811143766719399</v>
      </c>
      <c r="L76" s="151">
        <f t="shared" si="38"/>
        <v>3.7464905812823335</v>
      </c>
      <c r="M76" s="155">
        <f t="shared" si="44"/>
        <v>9.9394422432454768</v>
      </c>
    </row>
    <row r="77" spans="1:13" ht="14.45" customHeight="1" x14ac:dyDescent="0.15">
      <c r="A77" s="126"/>
      <c r="B77" s="86">
        <v>60</v>
      </c>
      <c r="C77" s="151">
        <f t="shared" si="42"/>
        <v>28.411584030755282</v>
      </c>
      <c r="D77" s="151">
        <f t="shared" si="35"/>
        <v>27.433345599847303</v>
      </c>
      <c r="E77" s="152">
        <f t="shared" si="35"/>
        <v>29.389822461663261</v>
      </c>
      <c r="F77" s="153">
        <f t="shared" si="43"/>
        <v>25.095518625653412</v>
      </c>
      <c r="G77" s="151">
        <f t="shared" si="36"/>
        <v>24.259004854990188</v>
      </c>
      <c r="H77" s="151">
        <f t="shared" si="36"/>
        <v>25.932032396316636</v>
      </c>
      <c r="I77" s="154">
        <f t="shared" si="37"/>
        <v>88.328474042446004</v>
      </c>
      <c r="J77" s="153">
        <f t="shared" si="37"/>
        <v>3.3160654051018699</v>
      </c>
      <c r="K77" s="151">
        <f t="shared" si="38"/>
        <v>2.8469183131151587</v>
      </c>
      <c r="L77" s="151">
        <f t="shared" si="38"/>
        <v>3.785212497088581</v>
      </c>
      <c r="M77" s="155">
        <f t="shared" si="44"/>
        <v>11.671525957554001</v>
      </c>
    </row>
    <row r="78" spans="1:13" ht="14.45" customHeight="1" x14ac:dyDescent="0.15">
      <c r="A78" s="126"/>
      <c r="B78" s="86">
        <v>65</v>
      </c>
      <c r="C78" s="151">
        <f t="shared" si="42"/>
        <v>23.411584030755282</v>
      </c>
      <c r="D78" s="151">
        <f t="shared" si="35"/>
        <v>22.433345599847303</v>
      </c>
      <c r="E78" s="152">
        <f t="shared" si="35"/>
        <v>24.389822461663261</v>
      </c>
      <c r="F78" s="153">
        <f t="shared" si="43"/>
        <v>20.11327010494335</v>
      </c>
      <c r="G78" s="151">
        <f t="shared" si="36"/>
        <v>19.277357381150903</v>
      </c>
      <c r="H78" s="151">
        <f t="shared" si="36"/>
        <v>20.949182828735797</v>
      </c>
      <c r="I78" s="154">
        <f t="shared" si="37"/>
        <v>85.911615713490335</v>
      </c>
      <c r="J78" s="153">
        <f t="shared" si="37"/>
        <v>3.2983139258119287</v>
      </c>
      <c r="K78" s="151">
        <f t="shared" si="38"/>
        <v>2.8302393727667039</v>
      </c>
      <c r="L78" s="151">
        <f t="shared" si="38"/>
        <v>3.7663884788571536</v>
      </c>
      <c r="M78" s="155">
        <f t="shared" si="44"/>
        <v>14.088384286509644</v>
      </c>
    </row>
    <row r="79" spans="1:13" ht="14.45" customHeight="1" x14ac:dyDescent="0.15">
      <c r="A79" s="126"/>
      <c r="B79" s="86">
        <v>70</v>
      </c>
      <c r="C79" s="151">
        <f t="shared" si="42"/>
        <v>19.034050289720206</v>
      </c>
      <c r="D79" s="151">
        <f t="shared" si="35"/>
        <v>18.162419438130083</v>
      </c>
      <c r="E79" s="152">
        <f t="shared" si="35"/>
        <v>19.905681141310328</v>
      </c>
      <c r="F79" s="153">
        <f t="shared" si="43"/>
        <v>15.78658376587709</v>
      </c>
      <c r="G79" s="151">
        <f t="shared" si="36"/>
        <v>15.044546529674731</v>
      </c>
      <c r="H79" s="151">
        <f t="shared" si="36"/>
        <v>16.528621002079447</v>
      </c>
      <c r="I79" s="154">
        <f t="shared" si="37"/>
        <v>82.938646927937413</v>
      </c>
      <c r="J79" s="153">
        <f t="shared" si="37"/>
        <v>3.2474665238431175</v>
      </c>
      <c r="K79" s="151">
        <f t="shared" si="38"/>
        <v>2.7806555023478983</v>
      </c>
      <c r="L79" s="151">
        <f t="shared" si="38"/>
        <v>3.7142775453383368</v>
      </c>
      <c r="M79" s="155">
        <f t="shared" si="44"/>
        <v>17.061353072062595</v>
      </c>
    </row>
    <row r="80" spans="1:13" ht="14.45" customHeight="1" x14ac:dyDescent="0.15">
      <c r="A80" s="126"/>
      <c r="B80" s="86">
        <v>75</v>
      </c>
      <c r="C80" s="151">
        <f t="shared" si="42"/>
        <v>14.454508053840629</v>
      </c>
      <c r="D80" s="151">
        <f t="shared" si="35"/>
        <v>13.663819360144664</v>
      </c>
      <c r="E80" s="152">
        <f t="shared" si="35"/>
        <v>15.245196747536593</v>
      </c>
      <c r="F80" s="153">
        <f t="shared" si="43"/>
        <v>11.30239720148076</v>
      </c>
      <c r="G80" s="151">
        <f t="shared" si="36"/>
        <v>10.629567917542373</v>
      </c>
      <c r="H80" s="151">
        <f t="shared" si="36"/>
        <v>11.975226485419148</v>
      </c>
      <c r="I80" s="154">
        <f t="shared" si="37"/>
        <v>78.192887363452414</v>
      </c>
      <c r="J80" s="153">
        <f t="shared" si="37"/>
        <v>3.1521108523598702</v>
      </c>
      <c r="K80" s="151">
        <f t="shared" si="38"/>
        <v>2.6942813373285057</v>
      </c>
      <c r="L80" s="151">
        <f t="shared" si="38"/>
        <v>3.6099403673912347</v>
      </c>
      <c r="M80" s="155">
        <f t="shared" si="44"/>
        <v>21.8071126365476</v>
      </c>
    </row>
    <row r="81" spans="1:13" ht="14.45" customHeight="1" x14ac:dyDescent="0.15">
      <c r="A81" s="126"/>
      <c r="B81" s="86">
        <v>80</v>
      </c>
      <c r="C81" s="151">
        <f>AB41</f>
        <v>10.742680657244264</v>
      </c>
      <c r="D81" s="151">
        <f t="shared" si="35"/>
        <v>10.169919400661289</v>
      </c>
      <c r="E81" s="152">
        <f t="shared" si="35"/>
        <v>11.31544191382724</v>
      </c>
      <c r="F81" s="153">
        <f>AC41</f>
        <v>7.4943027273348317</v>
      </c>
      <c r="G81" s="151">
        <f t="shared" si="36"/>
        <v>6.9509566491668755</v>
      </c>
      <c r="H81" s="151">
        <f t="shared" si="36"/>
        <v>8.0376488055027888</v>
      </c>
      <c r="I81" s="154">
        <f t="shared" si="37"/>
        <v>69.761942725916299</v>
      </c>
      <c r="J81" s="153">
        <f t="shared" si="37"/>
        <v>3.2483779299094331</v>
      </c>
      <c r="K81" s="151">
        <f t="shared" si="38"/>
        <v>2.790490074053511</v>
      </c>
      <c r="L81" s="151">
        <f t="shared" si="38"/>
        <v>3.7062657857653551</v>
      </c>
      <c r="M81" s="155">
        <f>AF41</f>
        <v>30.238057274083712</v>
      </c>
    </row>
    <row r="82" spans="1:13" ht="14.45" customHeight="1" thickBot="1" x14ac:dyDescent="0.2">
      <c r="A82" s="127"/>
      <c r="B82" s="128">
        <v>85</v>
      </c>
      <c r="C82" s="167">
        <f>AB42</f>
        <v>7.3778367183786271</v>
      </c>
      <c r="D82" s="167">
        <f t="shared" si="35"/>
        <v>6.0056232652480643</v>
      </c>
      <c r="E82" s="168">
        <f t="shared" si="35"/>
        <v>8.7500501715091907</v>
      </c>
      <c r="F82" s="169">
        <f>AC42</f>
        <v>4.0537564386695761</v>
      </c>
      <c r="G82" s="167">
        <f t="shared" si="36"/>
        <v>3.1830794233758137</v>
      </c>
      <c r="H82" s="167">
        <f t="shared" si="36"/>
        <v>4.9244334539633385</v>
      </c>
      <c r="I82" s="170">
        <f t="shared" si="37"/>
        <v>54.945054945054963</v>
      </c>
      <c r="J82" s="169">
        <f t="shared" si="37"/>
        <v>3.3240802797090523</v>
      </c>
      <c r="K82" s="167">
        <f t="shared" si="38"/>
        <v>2.5678721824202753</v>
      </c>
      <c r="L82" s="167">
        <f t="shared" si="38"/>
        <v>4.0802883769978298</v>
      </c>
      <c r="M82" s="171">
        <f>AF42</f>
        <v>45.054945054945058</v>
      </c>
    </row>
    <row r="83" spans="1:13" ht="14.45" customHeight="1" thickTop="1" x14ac:dyDescent="0.15"/>
    <row r="84" spans="1:13" ht="14.45" customHeight="1" x14ac:dyDescent="0.15"/>
  </sheetData>
  <protectedRanges>
    <protectedRange sqref="C7:F42" name="範囲1"/>
  </protectedRanges>
  <mergeCells count="30">
    <mergeCell ref="A45:A46"/>
    <mergeCell ref="B45:B46"/>
    <mergeCell ref="C45:E45"/>
    <mergeCell ref="F45:I45"/>
    <mergeCell ref="J45:M45"/>
    <mergeCell ref="D46:E46"/>
    <mergeCell ref="G46:H46"/>
    <mergeCell ref="K46:L46"/>
    <mergeCell ref="AL5:AM5"/>
    <mergeCell ref="AN5:AO5"/>
    <mergeCell ref="AP5:AQ5"/>
    <mergeCell ref="AR5:AS5"/>
    <mergeCell ref="AT5:AU5"/>
    <mergeCell ref="J44:M44"/>
    <mergeCell ref="X4:AA4"/>
    <mergeCell ref="AB4:AF4"/>
    <mergeCell ref="AH4:AO4"/>
    <mergeCell ref="AP4:AU4"/>
    <mergeCell ref="V5:W5"/>
    <mergeCell ref="X5:Y5"/>
    <mergeCell ref="Z5:AA5"/>
    <mergeCell ref="AC5:AD5"/>
    <mergeCell ref="AE5:AF5"/>
    <mergeCell ref="AJ5:AK5"/>
    <mergeCell ref="A1:M1"/>
    <mergeCell ref="B4:F4"/>
    <mergeCell ref="G4:L4"/>
    <mergeCell ref="O4:P4"/>
    <mergeCell ref="Q4:S4"/>
    <mergeCell ref="T4:W4"/>
  </mergeCells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4"/>
  <sheetViews>
    <sheetView workbookViewId="0">
      <selection activeCell="B2" sqref="B2"/>
    </sheetView>
  </sheetViews>
  <sheetFormatPr defaultRowHeight="13.5" x14ac:dyDescent="0.15"/>
  <cols>
    <col min="1" max="1" width="4.625" style="25" customWidth="1"/>
    <col min="2" max="2" width="7.625" style="25" customWidth="1"/>
    <col min="3" max="14" width="9.625" style="25" customWidth="1"/>
    <col min="15" max="16" width="8.625" style="25" customWidth="1"/>
    <col min="17" max="22" width="9.625" style="25" customWidth="1"/>
    <col min="23" max="23" width="10.625" style="25" customWidth="1"/>
    <col min="24" max="24" width="9.625" style="25" customWidth="1"/>
    <col min="25" max="25" width="10.625" style="25" customWidth="1"/>
    <col min="26" max="26" width="9.625" style="25" customWidth="1"/>
    <col min="27" max="32" width="10.625" style="25" customWidth="1"/>
    <col min="33" max="33" width="6.625" style="25" customWidth="1"/>
    <col min="34" max="41" width="10.625" style="25" customWidth="1"/>
    <col min="42" max="47" width="9.625" style="25" customWidth="1"/>
    <col min="48" max="16384" width="9" style="25"/>
  </cols>
  <sheetData>
    <row r="1" spans="1:47" ht="30" customHeight="1" x14ac:dyDescent="0.15">
      <c r="A1" s="192" t="s">
        <v>104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47" ht="15" customHeight="1" x14ac:dyDescent="0.15">
      <c r="A2" s="25" t="s">
        <v>352</v>
      </c>
      <c r="M2" s="25" t="s">
        <v>110</v>
      </c>
    </row>
    <row r="3" spans="1:47" ht="15" customHeight="1" thickBot="1" x14ac:dyDescent="0.2">
      <c r="A3" s="25" t="s">
        <v>33</v>
      </c>
      <c r="G3" s="25" t="s">
        <v>24</v>
      </c>
      <c r="O3" s="25" t="s">
        <v>100</v>
      </c>
      <c r="T3" s="25" t="s">
        <v>25</v>
      </c>
      <c r="X3" s="25" t="s">
        <v>101</v>
      </c>
      <c r="AB3" s="25" t="s">
        <v>102</v>
      </c>
      <c r="AH3" s="25" t="s">
        <v>103</v>
      </c>
    </row>
    <row r="4" spans="1:47" ht="14.45" customHeight="1" thickTop="1" x14ac:dyDescent="0.15">
      <c r="A4" s="26"/>
      <c r="B4" s="201" t="s">
        <v>34</v>
      </c>
      <c r="C4" s="210"/>
      <c r="D4" s="210"/>
      <c r="E4" s="210"/>
      <c r="F4" s="211"/>
      <c r="G4" s="200" t="s">
        <v>35</v>
      </c>
      <c r="H4" s="201"/>
      <c r="I4" s="201"/>
      <c r="J4" s="201"/>
      <c r="K4" s="201"/>
      <c r="L4" s="212"/>
      <c r="M4" s="27"/>
      <c r="N4" s="27"/>
      <c r="O4" s="207" t="s">
        <v>16</v>
      </c>
      <c r="P4" s="175"/>
      <c r="Q4" s="174" t="s">
        <v>18</v>
      </c>
      <c r="R4" s="175"/>
      <c r="S4" s="176"/>
      <c r="T4" s="207" t="s">
        <v>19</v>
      </c>
      <c r="U4" s="208"/>
      <c r="V4" s="208"/>
      <c r="W4" s="209"/>
      <c r="X4" s="207" t="s">
        <v>95</v>
      </c>
      <c r="Y4" s="175"/>
      <c r="Z4" s="175"/>
      <c r="AA4" s="176"/>
      <c r="AB4" s="200" t="s">
        <v>22</v>
      </c>
      <c r="AC4" s="202"/>
      <c r="AD4" s="202"/>
      <c r="AE4" s="202"/>
      <c r="AF4" s="203"/>
      <c r="AH4" s="200" t="s">
        <v>27</v>
      </c>
      <c r="AI4" s="201"/>
      <c r="AJ4" s="201"/>
      <c r="AK4" s="201"/>
      <c r="AL4" s="201"/>
      <c r="AM4" s="201"/>
      <c r="AN4" s="202"/>
      <c r="AO4" s="203"/>
      <c r="AP4" s="200" t="s">
        <v>28</v>
      </c>
      <c r="AQ4" s="201"/>
      <c r="AR4" s="202"/>
      <c r="AS4" s="202"/>
      <c r="AT4" s="202"/>
      <c r="AU4" s="203"/>
    </row>
    <row r="5" spans="1:47" ht="39.950000000000003" customHeight="1" x14ac:dyDescent="0.15">
      <c r="A5" s="28" t="s">
        <v>11</v>
      </c>
      <c r="B5" s="29" t="s">
        <v>15</v>
      </c>
      <c r="C5" s="30" t="s">
        <v>9</v>
      </c>
      <c r="D5" s="30" t="s">
        <v>0</v>
      </c>
      <c r="E5" s="31" t="s">
        <v>92</v>
      </c>
      <c r="F5" s="32" t="s">
        <v>93</v>
      </c>
      <c r="G5" s="33" t="s">
        <v>15</v>
      </c>
      <c r="H5" s="34" t="s">
        <v>9</v>
      </c>
      <c r="I5" s="34" t="s">
        <v>0</v>
      </c>
      <c r="J5" s="34" t="s">
        <v>7</v>
      </c>
      <c r="K5" s="34" t="s">
        <v>3</v>
      </c>
      <c r="L5" s="35" t="s">
        <v>4</v>
      </c>
      <c r="M5" s="36"/>
      <c r="N5" s="36"/>
      <c r="O5" s="28" t="s">
        <v>20</v>
      </c>
      <c r="P5" s="37" t="s">
        <v>21</v>
      </c>
      <c r="Q5" s="38" t="s">
        <v>17</v>
      </c>
      <c r="R5" s="37" t="s">
        <v>26</v>
      </c>
      <c r="S5" s="39" t="s">
        <v>94</v>
      </c>
      <c r="T5" s="28" t="s">
        <v>2</v>
      </c>
      <c r="U5" s="37" t="s">
        <v>3</v>
      </c>
      <c r="V5" s="177" t="s">
        <v>4</v>
      </c>
      <c r="W5" s="188"/>
      <c r="X5" s="185" t="s">
        <v>107</v>
      </c>
      <c r="Y5" s="177"/>
      <c r="Z5" s="177" t="s">
        <v>108</v>
      </c>
      <c r="AA5" s="188"/>
      <c r="AB5" s="172" t="s">
        <v>5</v>
      </c>
      <c r="AC5" s="189" t="s">
        <v>98</v>
      </c>
      <c r="AD5" s="190"/>
      <c r="AE5" s="189" t="s">
        <v>99</v>
      </c>
      <c r="AF5" s="191"/>
      <c r="AH5" s="40" t="s">
        <v>2</v>
      </c>
      <c r="AI5" s="173" t="s">
        <v>94</v>
      </c>
      <c r="AJ5" s="186" t="s">
        <v>5</v>
      </c>
      <c r="AK5" s="187"/>
      <c r="AL5" s="186" t="s">
        <v>98</v>
      </c>
      <c r="AM5" s="186"/>
      <c r="AN5" s="177" t="s">
        <v>99</v>
      </c>
      <c r="AO5" s="188"/>
      <c r="AP5" s="185" t="s">
        <v>5</v>
      </c>
      <c r="AQ5" s="199"/>
      <c r="AR5" s="177" t="s">
        <v>98</v>
      </c>
      <c r="AS5" s="199"/>
      <c r="AT5" s="177" t="s">
        <v>99</v>
      </c>
      <c r="AU5" s="178"/>
    </row>
    <row r="6" spans="1:47" ht="14.45" customHeight="1" x14ac:dyDescent="0.15">
      <c r="A6" s="41"/>
      <c r="B6" s="42" t="s">
        <v>8</v>
      </c>
      <c r="C6" s="173" t="s">
        <v>10</v>
      </c>
      <c r="D6" s="173" t="s">
        <v>10</v>
      </c>
      <c r="E6" s="173" t="s">
        <v>10</v>
      </c>
      <c r="F6" s="43" t="s">
        <v>10</v>
      </c>
      <c r="G6" s="44" t="s">
        <v>8</v>
      </c>
      <c r="H6" s="45" t="s">
        <v>10</v>
      </c>
      <c r="I6" s="45" t="s">
        <v>10</v>
      </c>
      <c r="J6" s="46" t="s">
        <v>111</v>
      </c>
      <c r="K6" s="46" t="s">
        <v>105</v>
      </c>
      <c r="L6" s="47" t="s">
        <v>106</v>
      </c>
      <c r="M6" s="36"/>
      <c r="N6" s="36"/>
      <c r="O6" s="48" t="s">
        <v>112</v>
      </c>
      <c r="P6" s="49" t="s">
        <v>113</v>
      </c>
      <c r="Q6" s="50"/>
      <c r="R6" s="49" t="s">
        <v>114</v>
      </c>
      <c r="S6" s="51" t="s">
        <v>41</v>
      </c>
      <c r="T6" s="52" t="s">
        <v>42</v>
      </c>
      <c r="U6" s="46" t="s">
        <v>115</v>
      </c>
      <c r="V6" s="46" t="s">
        <v>116</v>
      </c>
      <c r="W6" s="53" t="s">
        <v>45</v>
      </c>
      <c r="X6" s="52" t="s">
        <v>117</v>
      </c>
      <c r="Y6" s="54" t="s">
        <v>45</v>
      </c>
      <c r="Z6" s="55" t="s">
        <v>118</v>
      </c>
      <c r="AA6" s="53" t="s">
        <v>45</v>
      </c>
      <c r="AB6" s="56" t="s">
        <v>119</v>
      </c>
      <c r="AC6" s="57" t="s">
        <v>54</v>
      </c>
      <c r="AD6" s="57" t="s">
        <v>58</v>
      </c>
      <c r="AE6" s="58" t="s">
        <v>55</v>
      </c>
      <c r="AF6" s="59" t="s">
        <v>57</v>
      </c>
      <c r="AH6" s="60" t="s">
        <v>121</v>
      </c>
      <c r="AI6" s="61" t="s">
        <v>49</v>
      </c>
      <c r="AJ6" s="62"/>
      <c r="AK6" s="63" t="s">
        <v>50</v>
      </c>
      <c r="AL6" s="62"/>
      <c r="AM6" s="63" t="s">
        <v>52</v>
      </c>
      <c r="AN6" s="62"/>
      <c r="AO6" s="64" t="s">
        <v>122</v>
      </c>
      <c r="AP6" s="65" t="s">
        <v>29</v>
      </c>
      <c r="AQ6" s="66" t="s">
        <v>30</v>
      </c>
      <c r="AR6" s="66" t="s">
        <v>29</v>
      </c>
      <c r="AS6" s="66" t="s">
        <v>30</v>
      </c>
      <c r="AT6" s="66" t="s">
        <v>29</v>
      </c>
      <c r="AU6" s="67" t="s">
        <v>30</v>
      </c>
    </row>
    <row r="7" spans="1:47" ht="14.45" customHeight="1" x14ac:dyDescent="0.15">
      <c r="A7" s="68" t="s">
        <v>1</v>
      </c>
      <c r="B7" s="69" t="s">
        <v>60</v>
      </c>
      <c r="C7" s="9">
        <v>1413</v>
      </c>
      <c r="D7" s="9">
        <v>1</v>
      </c>
      <c r="E7" s="9">
        <v>476</v>
      </c>
      <c r="F7" s="12">
        <v>0</v>
      </c>
      <c r="G7" s="21" t="s">
        <v>59</v>
      </c>
      <c r="H7" s="1">
        <v>2528080</v>
      </c>
      <c r="I7" s="1">
        <v>1473</v>
      </c>
      <c r="J7" s="17">
        <v>0</v>
      </c>
      <c r="K7" s="1">
        <v>100000</v>
      </c>
      <c r="L7" s="2">
        <v>8097832</v>
      </c>
      <c r="M7" s="70"/>
      <c r="N7" s="70"/>
      <c r="O7" s="71">
        <f>IF(K7&lt;0.5,0.5,((L7-L8)-5*K8)/5/(K7-K8))</f>
        <v>0.17555555555555555</v>
      </c>
      <c r="P7" s="72">
        <f>IF(H7&lt;0.5,1,(I7/H7)/((K7-K8)/(L7-L8)))</f>
        <v>1.0765900384657308</v>
      </c>
      <c r="Q7" s="73">
        <f>IF(C7&lt;0.5,0,D7/C7)</f>
        <v>7.0771408351026188E-4</v>
      </c>
      <c r="R7" s="74">
        <f>IF(P7=0,Q7,Q7/P7)</f>
        <v>6.5736636809201655E-4</v>
      </c>
      <c r="S7" s="75">
        <f>IF(E7&lt;0.5,0,F7/E7)</f>
        <v>0</v>
      </c>
      <c r="T7" s="76">
        <f>5*R7/(1+5*(1-O7)*R7)</f>
        <v>3.2779492200623152E-3</v>
      </c>
      <c r="U7" s="77">
        <v>100000</v>
      </c>
      <c r="V7" s="77">
        <f>5*U7*((1-T7)+O7*T7)</f>
        <v>498648.75648817432</v>
      </c>
      <c r="W7" s="78">
        <f>SUM(V7:V$24)</f>
        <v>8077023.4679727731</v>
      </c>
      <c r="X7" s="79">
        <f t="shared" ref="X7:X42" si="0">V7*(1-S7)</f>
        <v>498648.75648817432</v>
      </c>
      <c r="Y7" s="77">
        <f>SUM(X7:X$24)</f>
        <v>7950689.7328331834</v>
      </c>
      <c r="Z7" s="77">
        <f t="shared" ref="Z7:Z42" si="1">V7*S7</f>
        <v>0</v>
      </c>
      <c r="AA7" s="78">
        <f>SUM(Z7:Z$24)</f>
        <v>126333.73513959124</v>
      </c>
      <c r="AB7" s="71">
        <f t="shared" ref="AB7:AB42" si="2">W7/U7</f>
        <v>80.770234679727736</v>
      </c>
      <c r="AC7" s="72">
        <f t="shared" ref="AC7:AC42" si="3">Y7/U7</f>
        <v>79.506897328331831</v>
      </c>
      <c r="AD7" s="80">
        <f>AC7/AB7*100</f>
        <v>98.435887482059044</v>
      </c>
      <c r="AE7" s="72">
        <f t="shared" ref="AE7:AE42" si="4">AA7/U7</f>
        <v>1.2633373513959123</v>
      </c>
      <c r="AF7" s="81">
        <f>AE7/AB7*100</f>
        <v>1.5641125179409605</v>
      </c>
      <c r="AH7" s="82">
        <f>IF(D7=0,0,T7*T7*(1-T7)/D7)</f>
        <v>1.070972968526434E-5</v>
      </c>
      <c r="AI7" s="83">
        <f>IF(E7&lt;0.5,0,S7*(1-S7)/E7)</f>
        <v>0</v>
      </c>
      <c r="AJ7" s="83">
        <f>U7*U7*((1-O7)*5+AB8)^2*AH7</f>
        <v>688084746.75821114</v>
      </c>
      <c r="AK7" s="83">
        <f>SUM(AJ7:AJ$24)/U7/U7</f>
        <v>0.53875173149144484</v>
      </c>
      <c r="AL7" s="83">
        <f>U7*U7*((1-O7)*5*(1-S7)+AC8)^2*AH7+V7*V7*AI7</f>
        <v>666495469.90052998</v>
      </c>
      <c r="AM7" s="83">
        <f>SUM(AL7:AL$24)/U7/U7</f>
        <v>0.49990859027912149</v>
      </c>
      <c r="AN7" s="83">
        <f>U7*U7*((1-O7)*5*S7+AE8)^2*AH7+V7*V7*AI7</f>
        <v>172055.69395853311</v>
      </c>
      <c r="AO7" s="84">
        <f>SUM(AN7:AN$24)/U7/U7</f>
        <v>1.1408869647683341E-2</v>
      </c>
      <c r="AP7" s="71">
        <f t="shared" ref="AP7:AP42" si="5">AB7-1.96*SQRT(AK7)</f>
        <v>79.331600378837635</v>
      </c>
      <c r="AQ7" s="72">
        <f t="shared" ref="AQ7:AQ42" si="6">AB7+1.96*SQRT(AK7)</f>
        <v>82.208868980617837</v>
      </c>
      <c r="AR7" s="72">
        <f t="shared" ref="AR7:AR42" si="7">AC7-1.96*SQRT(AM7)</f>
        <v>78.121094730406611</v>
      </c>
      <c r="AS7" s="72">
        <f t="shared" ref="AS7:AS42" si="8">AC7+1.96*SQRT(AM7)</f>
        <v>80.892699926257052</v>
      </c>
      <c r="AT7" s="72">
        <f t="shared" ref="AT7:AT42" si="9">AE7-1.96*SQRT(AO7)</f>
        <v>1.0539852230605635</v>
      </c>
      <c r="AU7" s="85">
        <f t="shared" ref="AU7:AU42" si="10">AE7+1.96*SQRT(AO7)</f>
        <v>1.4726894797312611</v>
      </c>
    </row>
    <row r="8" spans="1:47" ht="14.45" customHeight="1" x14ac:dyDescent="0.15">
      <c r="A8" s="68"/>
      <c r="B8" s="86" t="s">
        <v>231</v>
      </c>
      <c r="C8" s="11">
        <v>1414</v>
      </c>
      <c r="D8" s="11">
        <v>1</v>
      </c>
      <c r="E8" s="11">
        <v>470</v>
      </c>
      <c r="F8" s="12">
        <v>0</v>
      </c>
      <c r="G8" s="22" t="s">
        <v>61</v>
      </c>
      <c r="H8" s="3">
        <v>2698523</v>
      </c>
      <c r="I8" s="3">
        <v>253</v>
      </c>
      <c r="J8" s="18">
        <v>5</v>
      </c>
      <c r="K8" s="3">
        <v>99730</v>
      </c>
      <c r="L8" s="4">
        <v>7598945</v>
      </c>
      <c r="M8" s="70"/>
      <c r="N8" s="70"/>
      <c r="O8" s="87">
        <f t="shared" ref="O8:O22" si="11">IF(K8&lt;0.5,0.5,((L8-L9)-5*K9)/5/(K8-K9))</f>
        <v>0.46829268292682924</v>
      </c>
      <c r="P8" s="88">
        <f t="shared" ref="P8:P23" si="12">IF(H8&lt;0.5,1,(I8/H8)/((K8-K9)/(L8-L9)))</f>
        <v>1.1400172450253567</v>
      </c>
      <c r="Q8" s="89">
        <f t="shared" ref="Q8:Q42" si="13">IF(C8&lt;0.5,0,D8/C8)</f>
        <v>7.0721357850070724E-4</v>
      </c>
      <c r="R8" s="90">
        <f t="shared" ref="R8:R42" si="14">IF(P8=0,Q8,Q8/P8)</f>
        <v>6.2035340393905801E-4</v>
      </c>
      <c r="S8" s="91">
        <f t="shared" ref="S8:S42" si="15">IF(E8&lt;0.5,0,F8/E8)</f>
        <v>0</v>
      </c>
      <c r="T8" s="92">
        <f>5*R8/(1+5*(1-O8)*R8)</f>
        <v>3.0966599083992693E-3</v>
      </c>
      <c r="U8" s="93">
        <f>U7*(1-T7)</f>
        <v>99672.205077993771</v>
      </c>
      <c r="V8" s="93">
        <f>5*U8*((1-T8)+O8*T8)</f>
        <v>497540.46562319581</v>
      </c>
      <c r="W8" s="94">
        <f>SUM(V8:V$24)</f>
        <v>7578374.7114845989</v>
      </c>
      <c r="X8" s="95">
        <f t="shared" si="0"/>
        <v>497540.46562319581</v>
      </c>
      <c r="Y8" s="93">
        <f>SUM(X8:X$24)</f>
        <v>7452040.9763450092</v>
      </c>
      <c r="Z8" s="93">
        <f t="shared" si="1"/>
        <v>0</v>
      </c>
      <c r="AA8" s="94">
        <f>SUM(Z8:Z$24)</f>
        <v>126333.73513959124</v>
      </c>
      <c r="AB8" s="87">
        <f t="shared" si="2"/>
        <v>76.032979360238897</v>
      </c>
      <c r="AC8" s="88">
        <f t="shared" si="3"/>
        <v>74.765487234016419</v>
      </c>
      <c r="AD8" s="96">
        <f t="shared" ref="AD8:AD42" si="16">AC8/AB8*100</f>
        <v>98.33297059133092</v>
      </c>
      <c r="AE8" s="88">
        <f t="shared" si="4"/>
        <v>1.2674921262224985</v>
      </c>
      <c r="AF8" s="97">
        <f t="shared" ref="AF8:AF42" si="17">AE8/AB8*100</f>
        <v>1.6670294086691122</v>
      </c>
      <c r="AH8" s="98">
        <f>IF(D8=0,0,T8*T8*(1-T8)/D8)</f>
        <v>9.5596077794127129E-6</v>
      </c>
      <c r="AI8" s="99">
        <f t="shared" ref="AI8:AI42" si="18">IF(E8&lt;0.5,0,S8*(1-S8)/E8)</f>
        <v>0</v>
      </c>
      <c r="AJ8" s="99">
        <f>U8*U8*((1-O8)*5+AB9)^2*AH8</f>
        <v>518939926.54813635</v>
      </c>
      <c r="AK8" s="99">
        <f>SUM(AJ8:AJ$24)/U8/U8</f>
        <v>0.47303937211245672</v>
      </c>
      <c r="AL8" s="99">
        <f>U8*U8*((1-O8)*5*(1-S8)+AC9)^2*AH8+V8*V8*AI8</f>
        <v>501241943.22729206</v>
      </c>
      <c r="AM8" s="99">
        <f>SUM(AL8:AL$24)/U8/U8</f>
        <v>0.43611347290788699</v>
      </c>
      <c r="AN8" s="99">
        <f>U8*U8*((1-O8)*5*S8+AE9)^2*AH8+V8*V8*AI8</f>
        <v>153522.71596345791</v>
      </c>
      <c r="AO8" s="100">
        <f>SUM(AN8:AN$24)/U8/U8</f>
        <v>1.1466715491192441E-2</v>
      </c>
      <c r="AP8" s="87">
        <f t="shared" si="5"/>
        <v>74.684933347705496</v>
      </c>
      <c r="AQ8" s="88">
        <f t="shared" si="6"/>
        <v>77.381025372772299</v>
      </c>
      <c r="AR8" s="88">
        <f t="shared" si="7"/>
        <v>73.471125029097351</v>
      </c>
      <c r="AS8" s="88">
        <f t="shared" si="8"/>
        <v>76.059849438935487</v>
      </c>
      <c r="AT8" s="88">
        <f t="shared" si="9"/>
        <v>1.0576099349080259</v>
      </c>
      <c r="AU8" s="101">
        <f t="shared" si="10"/>
        <v>1.4773743175369711</v>
      </c>
    </row>
    <row r="9" spans="1:47" ht="14.45" customHeight="1" x14ac:dyDescent="0.15">
      <c r="A9" s="68"/>
      <c r="B9" s="86" t="s">
        <v>124</v>
      </c>
      <c r="C9" s="11">
        <v>1442</v>
      </c>
      <c r="D9" s="11">
        <v>0</v>
      </c>
      <c r="E9" s="11">
        <v>480</v>
      </c>
      <c r="F9" s="12">
        <v>0</v>
      </c>
      <c r="G9" s="22" t="s">
        <v>63</v>
      </c>
      <c r="H9" s="3">
        <v>2855328</v>
      </c>
      <c r="I9" s="3">
        <v>267</v>
      </c>
      <c r="J9" s="18">
        <v>10</v>
      </c>
      <c r="K9" s="3">
        <v>99689</v>
      </c>
      <c r="L9" s="4">
        <v>7100404</v>
      </c>
      <c r="M9" s="70"/>
      <c r="N9" s="70"/>
      <c r="O9" s="87">
        <f t="shared" si="11"/>
        <v>0.57777777777777772</v>
      </c>
      <c r="P9" s="88">
        <f t="shared" si="12"/>
        <v>1.0355646239824872</v>
      </c>
      <c r="Q9" s="89">
        <f t="shared" si="13"/>
        <v>0</v>
      </c>
      <c r="R9" s="90">
        <f t="shared" si="14"/>
        <v>0</v>
      </c>
      <c r="S9" s="91">
        <f t="shared" si="15"/>
        <v>0</v>
      </c>
      <c r="T9" s="92">
        <f t="shared" ref="T9:T22" si="19">5*R9/(1+5*(1-O9)*R9)</f>
        <v>0</v>
      </c>
      <c r="U9" s="93">
        <f t="shared" ref="U9:U23" si="20">U8*(1-T8)</f>
        <v>99363.554156547005</v>
      </c>
      <c r="V9" s="93">
        <f t="shared" ref="V9:V22" si="21">5*U9*((1-T9)+O9*T9)</f>
        <v>496817.77078273502</v>
      </c>
      <c r="W9" s="94">
        <f>SUM(V9:V$24)</f>
        <v>7080834.2458614036</v>
      </c>
      <c r="X9" s="95">
        <f t="shared" si="0"/>
        <v>496817.77078273502</v>
      </c>
      <c r="Y9" s="93">
        <f>SUM(X9:X$24)</f>
        <v>6954500.510721813</v>
      </c>
      <c r="Z9" s="93">
        <f t="shared" si="1"/>
        <v>0</v>
      </c>
      <c r="AA9" s="94">
        <f>SUM(Z9:Z$24)</f>
        <v>126333.73513959124</v>
      </c>
      <c r="AB9" s="87">
        <f t="shared" si="2"/>
        <v>71.261885768554222</v>
      </c>
      <c r="AC9" s="88">
        <f t="shared" si="3"/>
        <v>69.990456458159869</v>
      </c>
      <c r="AD9" s="96">
        <f t="shared" si="16"/>
        <v>98.215835440387139</v>
      </c>
      <c r="AE9" s="88">
        <f t="shared" si="4"/>
        <v>1.2714293103943604</v>
      </c>
      <c r="AF9" s="97">
        <f t="shared" si="17"/>
        <v>1.7841645596128819</v>
      </c>
      <c r="AH9" s="98">
        <f>IF(D9=0,0,T9*T9*(1-T9)/D9)</f>
        <v>0</v>
      </c>
      <c r="AI9" s="99">
        <f t="shared" si="18"/>
        <v>0</v>
      </c>
      <c r="AJ9" s="99">
        <f t="shared" ref="AJ9:AJ23" si="22">U9*U9*((1-O9)*5+AB10)^2*AH9</f>
        <v>0</v>
      </c>
      <c r="AK9" s="99">
        <f>SUM(AJ9:AJ$24)/U9/U9</f>
        <v>0.4234218139671253</v>
      </c>
      <c r="AL9" s="99">
        <f t="shared" ref="AL9:AL23" si="23">U9*U9*((1-O9)*5*(1-S9)+AC10)^2*AH9+V9*V9*AI9</f>
        <v>0</v>
      </c>
      <c r="AM9" s="99">
        <f>SUM(AL9:AL$24)/U9/U9</f>
        <v>0.3880586970270189</v>
      </c>
      <c r="AN9" s="99">
        <f t="shared" ref="AN9:AN23" si="24">U9*U9*((1-O9)*5*S9+AE10)^2*AH9+V9*V9*AI9</f>
        <v>0</v>
      </c>
      <c r="AO9" s="100">
        <f>SUM(AN9:AN$24)/U9/U9</f>
        <v>1.1522514197254634E-2</v>
      </c>
      <c r="AP9" s="87">
        <f t="shared" si="5"/>
        <v>69.98649671397672</v>
      </c>
      <c r="AQ9" s="88">
        <f t="shared" si="6"/>
        <v>72.537274823131725</v>
      </c>
      <c r="AR9" s="88">
        <f t="shared" si="7"/>
        <v>68.769487052114414</v>
      </c>
      <c r="AS9" s="88">
        <f t="shared" si="8"/>
        <v>71.211425864205324</v>
      </c>
      <c r="AT9" s="88">
        <f t="shared" si="9"/>
        <v>1.0610370801666891</v>
      </c>
      <c r="AU9" s="101">
        <f t="shared" si="10"/>
        <v>1.4818215406220316</v>
      </c>
    </row>
    <row r="10" spans="1:47" ht="14.45" customHeight="1" x14ac:dyDescent="0.15">
      <c r="A10" s="68"/>
      <c r="B10" s="86" t="s">
        <v>238</v>
      </c>
      <c r="C10" s="11">
        <v>1838</v>
      </c>
      <c r="D10" s="11">
        <v>2</v>
      </c>
      <c r="E10" s="11">
        <v>669</v>
      </c>
      <c r="F10" s="12">
        <v>0</v>
      </c>
      <c r="G10" s="22" t="s">
        <v>65</v>
      </c>
      <c r="H10" s="3">
        <v>3073597</v>
      </c>
      <c r="I10" s="3">
        <v>836</v>
      </c>
      <c r="J10" s="18">
        <v>15</v>
      </c>
      <c r="K10" s="3">
        <v>99644</v>
      </c>
      <c r="L10" s="4">
        <v>6602054</v>
      </c>
      <c r="M10" s="70"/>
      <c r="N10" s="70"/>
      <c r="O10" s="87">
        <f t="shared" si="11"/>
        <v>0.58484848484848484</v>
      </c>
      <c r="P10" s="88">
        <f t="shared" si="12"/>
        <v>1.0260479822175776</v>
      </c>
      <c r="Q10" s="89">
        <f t="shared" si="13"/>
        <v>1.088139281828074E-3</v>
      </c>
      <c r="R10" s="90">
        <f t="shared" si="14"/>
        <v>1.0605150058151274E-3</v>
      </c>
      <c r="S10" s="91">
        <f t="shared" si="15"/>
        <v>0</v>
      </c>
      <c r="T10" s="92">
        <f t="shared" si="19"/>
        <v>5.2909277286154769E-3</v>
      </c>
      <c r="U10" s="93">
        <f t="shared" si="20"/>
        <v>99363.554156547005</v>
      </c>
      <c r="V10" s="93">
        <f t="shared" si="21"/>
        <v>495726.49233433511</v>
      </c>
      <c r="W10" s="94">
        <f>SUM(V10:V$24)</f>
        <v>6584016.4750786684</v>
      </c>
      <c r="X10" s="95">
        <f t="shared" si="0"/>
        <v>495726.49233433511</v>
      </c>
      <c r="Y10" s="93">
        <f>SUM(X10:X$24)</f>
        <v>6457682.7399390778</v>
      </c>
      <c r="Z10" s="93">
        <f t="shared" si="1"/>
        <v>0</v>
      </c>
      <c r="AA10" s="94">
        <f>SUM(Z10:Z$24)</f>
        <v>126333.73513959124</v>
      </c>
      <c r="AB10" s="87">
        <f t="shared" si="2"/>
        <v>66.261885768554222</v>
      </c>
      <c r="AC10" s="88">
        <f t="shared" si="3"/>
        <v>64.990456458159869</v>
      </c>
      <c r="AD10" s="96">
        <f t="shared" si="16"/>
        <v>98.081205664995224</v>
      </c>
      <c r="AE10" s="88">
        <f t="shared" si="4"/>
        <v>1.2714293103943604</v>
      </c>
      <c r="AF10" s="97">
        <f t="shared" si="17"/>
        <v>1.9187943350047851</v>
      </c>
      <c r="AH10" s="98">
        <f t="shared" ref="AH10:AH22" si="25">IF(D10=0,0,T10*T10*(1-T10)/D10)</f>
        <v>1.3922901220910642E-5</v>
      </c>
      <c r="AI10" s="99">
        <f t="shared" si="18"/>
        <v>0</v>
      </c>
      <c r="AJ10" s="99">
        <f t="shared" si="22"/>
        <v>557334104.59875751</v>
      </c>
      <c r="AK10" s="99">
        <f>SUM(AJ10:AJ$24)/U10/U10</f>
        <v>0.4234218139671253</v>
      </c>
      <c r="AL10" s="99">
        <f t="shared" si="23"/>
        <v>535183023.17437208</v>
      </c>
      <c r="AM10" s="99">
        <f>SUM(AL10:AL$24)/U10/U10</f>
        <v>0.3880586970270189</v>
      </c>
      <c r="AN10" s="99">
        <f t="shared" si="24"/>
        <v>224582.67846540391</v>
      </c>
      <c r="AO10" s="100">
        <f>SUM(AN10:AN$24)/U10/U10</f>
        <v>1.1522514197254634E-2</v>
      </c>
      <c r="AP10" s="87">
        <f t="shared" si="5"/>
        <v>64.98649671397672</v>
      </c>
      <c r="AQ10" s="88">
        <f t="shared" si="6"/>
        <v>67.537274823131725</v>
      </c>
      <c r="AR10" s="88">
        <f t="shared" si="7"/>
        <v>63.769487052114414</v>
      </c>
      <c r="AS10" s="88">
        <f t="shared" si="8"/>
        <v>66.211425864205324</v>
      </c>
      <c r="AT10" s="88">
        <f t="shared" si="9"/>
        <v>1.0610370801666891</v>
      </c>
      <c r="AU10" s="101">
        <f t="shared" si="10"/>
        <v>1.4818215406220316</v>
      </c>
    </row>
    <row r="11" spans="1:47" ht="14.45" customHeight="1" x14ac:dyDescent="0.15">
      <c r="A11" s="68"/>
      <c r="B11" s="86" t="s">
        <v>217</v>
      </c>
      <c r="C11" s="11">
        <v>1397</v>
      </c>
      <c r="D11" s="11">
        <v>1</v>
      </c>
      <c r="E11" s="11">
        <v>370</v>
      </c>
      <c r="F11" s="12">
        <v>0</v>
      </c>
      <c r="G11" s="22" t="s">
        <v>67</v>
      </c>
      <c r="H11" s="3">
        <v>3014733</v>
      </c>
      <c r="I11" s="3">
        <v>1515</v>
      </c>
      <c r="J11" s="18">
        <v>20</v>
      </c>
      <c r="K11" s="3">
        <v>99512</v>
      </c>
      <c r="L11" s="4">
        <v>6104108</v>
      </c>
      <c r="M11" s="70"/>
      <c r="N11" s="70"/>
      <c r="O11" s="87">
        <f t="shared" si="11"/>
        <v>0.51311475409836071</v>
      </c>
      <c r="P11" s="88">
        <f t="shared" si="12"/>
        <v>1.0235301238894476</v>
      </c>
      <c r="Q11" s="89">
        <f t="shared" si="13"/>
        <v>7.158196134574087E-4</v>
      </c>
      <c r="R11" s="90">
        <f t="shared" si="14"/>
        <v>6.993635035745416E-4</v>
      </c>
      <c r="S11" s="91">
        <f t="shared" si="15"/>
        <v>0</v>
      </c>
      <c r="T11" s="92">
        <f t="shared" si="19"/>
        <v>3.4908741341055372E-3</v>
      </c>
      <c r="U11" s="93">
        <f t="shared" si="20"/>
        <v>98837.828772646346</v>
      </c>
      <c r="V11" s="93">
        <f t="shared" si="21"/>
        <v>493349.19275896723</v>
      </c>
      <c r="W11" s="94">
        <f>SUM(V11:V$24)</f>
        <v>6088289.9827443333</v>
      </c>
      <c r="X11" s="95">
        <f t="shared" si="0"/>
        <v>493349.19275896723</v>
      </c>
      <c r="Y11" s="93">
        <f>SUM(X11:X$24)</f>
        <v>5961956.2476047436</v>
      </c>
      <c r="Z11" s="93">
        <f t="shared" si="1"/>
        <v>0</v>
      </c>
      <c r="AA11" s="94">
        <f>SUM(Z11:Z$24)</f>
        <v>126333.73513959124</v>
      </c>
      <c r="AB11" s="87">
        <f t="shared" si="2"/>
        <v>61.598783161749147</v>
      </c>
      <c r="AC11" s="88">
        <f t="shared" si="3"/>
        <v>60.320591029157981</v>
      </c>
      <c r="AD11" s="96">
        <f t="shared" si="16"/>
        <v>97.924971781934673</v>
      </c>
      <c r="AE11" s="88">
        <f t="shared" si="4"/>
        <v>1.2781921325911851</v>
      </c>
      <c r="AF11" s="97">
        <f t="shared" si="17"/>
        <v>2.0750282180653548</v>
      </c>
      <c r="AH11" s="98">
        <f t="shared" si="25"/>
        <v>1.2143661722043724E-5</v>
      </c>
      <c r="AI11" s="99">
        <f t="shared" si="18"/>
        <v>0</v>
      </c>
      <c r="AJ11" s="99">
        <f t="shared" si="22"/>
        <v>416319048.74186867</v>
      </c>
      <c r="AK11" s="99">
        <f>SUM(AJ11:AJ$24)/U11/U11</f>
        <v>0.37088643099768975</v>
      </c>
      <c r="AL11" s="99">
        <f t="shared" si="23"/>
        <v>398485872.67619324</v>
      </c>
      <c r="AM11" s="99">
        <f>SUM(AL11:AL$24)/U11/U11</f>
        <v>0.33741362221842958</v>
      </c>
      <c r="AN11" s="99">
        <f t="shared" si="24"/>
        <v>195175.71248501344</v>
      </c>
      <c r="AO11" s="100">
        <f>SUM(AN11:AN$24)/U11/U11</f>
        <v>1.1622428811984676E-2</v>
      </c>
      <c r="AP11" s="87">
        <f t="shared" si="5"/>
        <v>60.405134422244629</v>
      </c>
      <c r="AQ11" s="88">
        <f t="shared" si="6"/>
        <v>62.792431901253664</v>
      </c>
      <c r="AR11" s="88">
        <f t="shared" si="7"/>
        <v>59.182079645326304</v>
      </c>
      <c r="AS11" s="88">
        <f t="shared" si="8"/>
        <v>61.459102412989658</v>
      </c>
      <c r="AT11" s="88">
        <f t="shared" si="9"/>
        <v>1.0668896893395268</v>
      </c>
      <c r="AU11" s="101">
        <f t="shared" si="10"/>
        <v>1.4894945758428435</v>
      </c>
    </row>
    <row r="12" spans="1:47" ht="14.45" customHeight="1" x14ac:dyDescent="0.15">
      <c r="A12" s="68"/>
      <c r="B12" s="86" t="s">
        <v>70</v>
      </c>
      <c r="C12" s="11">
        <v>1389</v>
      </c>
      <c r="D12" s="11">
        <v>0</v>
      </c>
      <c r="E12" s="11">
        <v>473</v>
      </c>
      <c r="F12" s="12">
        <v>0</v>
      </c>
      <c r="G12" s="22" t="s">
        <v>69</v>
      </c>
      <c r="H12" s="3">
        <v>3210180</v>
      </c>
      <c r="I12" s="3">
        <v>1786</v>
      </c>
      <c r="J12" s="18">
        <v>25</v>
      </c>
      <c r="K12" s="3">
        <v>99268</v>
      </c>
      <c r="L12" s="4">
        <v>5607142</v>
      </c>
      <c r="M12" s="70"/>
      <c r="N12" s="70"/>
      <c r="O12" s="87">
        <f t="shared" si="11"/>
        <v>0.50820895522388054</v>
      </c>
      <c r="P12" s="88">
        <f t="shared" si="12"/>
        <v>1.0290098881329293</v>
      </c>
      <c r="Q12" s="89">
        <f t="shared" si="13"/>
        <v>0</v>
      </c>
      <c r="R12" s="90">
        <f t="shared" si="14"/>
        <v>0</v>
      </c>
      <c r="S12" s="91">
        <f t="shared" si="15"/>
        <v>0</v>
      </c>
      <c r="T12" s="92">
        <f t="shared" si="19"/>
        <v>0</v>
      </c>
      <c r="U12" s="93">
        <f t="shared" si="20"/>
        <v>98492.798352712765</v>
      </c>
      <c r="V12" s="93">
        <f t="shared" si="21"/>
        <v>492463.99176356383</v>
      </c>
      <c r="W12" s="94">
        <f>SUM(V12:V$24)</f>
        <v>5594940.7899853652</v>
      </c>
      <c r="X12" s="95">
        <f t="shared" si="0"/>
        <v>492463.99176356383</v>
      </c>
      <c r="Y12" s="93">
        <f>SUM(X12:X$24)</f>
        <v>5468607.0548457755</v>
      </c>
      <c r="Z12" s="93">
        <f t="shared" si="1"/>
        <v>0</v>
      </c>
      <c r="AA12" s="94">
        <f>SUM(Z12:Z$24)</f>
        <v>126333.73513959124</v>
      </c>
      <c r="AB12" s="87">
        <f t="shared" si="2"/>
        <v>56.805582576193146</v>
      </c>
      <c r="AC12" s="88">
        <f t="shared" si="3"/>
        <v>55.522912804874679</v>
      </c>
      <c r="AD12" s="96">
        <f t="shared" si="16"/>
        <v>97.742000498634042</v>
      </c>
      <c r="AE12" s="88">
        <f t="shared" si="4"/>
        <v>1.28266977131848</v>
      </c>
      <c r="AF12" s="97">
        <f t="shared" si="17"/>
        <v>2.2579995013659779</v>
      </c>
      <c r="AH12" s="98">
        <f t="shared" si="25"/>
        <v>0</v>
      </c>
      <c r="AI12" s="99">
        <f t="shared" si="18"/>
        <v>0</v>
      </c>
      <c r="AJ12" s="99">
        <f t="shared" si="22"/>
        <v>0</v>
      </c>
      <c r="AK12" s="99">
        <f>SUM(AJ12:AJ$24)/U12/U12</f>
        <v>0.33057367766274848</v>
      </c>
      <c r="AL12" s="99">
        <f t="shared" si="23"/>
        <v>0</v>
      </c>
      <c r="AM12" s="99">
        <f>SUM(AL12:AL$24)/U12/U12</f>
        <v>0.29870425492749514</v>
      </c>
      <c r="AN12" s="99">
        <f t="shared" si="24"/>
        <v>0</v>
      </c>
      <c r="AO12" s="100">
        <f>SUM(AN12:AN$24)/U12/U12</f>
        <v>1.1683881087224823E-2</v>
      </c>
      <c r="AP12" s="87">
        <f t="shared" si="5"/>
        <v>55.678670050701832</v>
      </c>
      <c r="AQ12" s="88">
        <f t="shared" si="6"/>
        <v>57.932495101684459</v>
      </c>
      <c r="AR12" s="88">
        <f t="shared" si="7"/>
        <v>54.451697483041826</v>
      </c>
      <c r="AS12" s="88">
        <f t="shared" si="8"/>
        <v>56.594128126707531</v>
      </c>
      <c r="AT12" s="88">
        <f t="shared" si="9"/>
        <v>1.0708094456681052</v>
      </c>
      <c r="AU12" s="101">
        <f t="shared" si="10"/>
        <v>1.4945300969688549</v>
      </c>
    </row>
    <row r="13" spans="1:47" ht="14.45" customHeight="1" x14ac:dyDescent="0.15">
      <c r="A13" s="68"/>
      <c r="B13" s="86" t="s">
        <v>72</v>
      </c>
      <c r="C13" s="11">
        <v>1640</v>
      </c>
      <c r="D13" s="11">
        <v>2</v>
      </c>
      <c r="E13" s="11">
        <v>533</v>
      </c>
      <c r="F13" s="12">
        <v>0</v>
      </c>
      <c r="G13" s="22" t="s">
        <v>71</v>
      </c>
      <c r="H13" s="3">
        <v>3652706</v>
      </c>
      <c r="I13" s="3">
        <v>2325</v>
      </c>
      <c r="J13" s="18">
        <v>30</v>
      </c>
      <c r="K13" s="3">
        <v>99000</v>
      </c>
      <c r="L13" s="4">
        <v>5111461</v>
      </c>
      <c r="M13" s="70"/>
      <c r="N13" s="70"/>
      <c r="O13" s="87">
        <f t="shared" si="11"/>
        <v>0.51578947368421058</v>
      </c>
      <c r="P13" s="88">
        <f t="shared" si="12"/>
        <v>1.0348886767638479</v>
      </c>
      <c r="Q13" s="89">
        <f t="shared" si="13"/>
        <v>1.2195121951219512E-3</v>
      </c>
      <c r="R13" s="90">
        <f t="shared" si="14"/>
        <v>1.1783993993783283E-3</v>
      </c>
      <c r="S13" s="91">
        <f t="shared" si="15"/>
        <v>0</v>
      </c>
      <c r="T13" s="92">
        <f t="shared" si="19"/>
        <v>5.8752351450998075E-3</v>
      </c>
      <c r="U13" s="93">
        <f t="shared" si="20"/>
        <v>98492.798352712765</v>
      </c>
      <c r="V13" s="93">
        <f t="shared" si="21"/>
        <v>491063.00523096538</v>
      </c>
      <c r="W13" s="94">
        <f>SUM(V13:V$24)</f>
        <v>5102476.7982218014</v>
      </c>
      <c r="X13" s="95">
        <f t="shared" si="0"/>
        <v>491063.00523096538</v>
      </c>
      <c r="Y13" s="93">
        <f>SUM(X13:X$24)</f>
        <v>4976143.0630822117</v>
      </c>
      <c r="Z13" s="93">
        <f t="shared" si="1"/>
        <v>0</v>
      </c>
      <c r="AA13" s="94">
        <f>SUM(Z13:Z$24)</f>
        <v>126333.73513959124</v>
      </c>
      <c r="AB13" s="87">
        <f t="shared" si="2"/>
        <v>51.805582576193146</v>
      </c>
      <c r="AC13" s="88">
        <f t="shared" si="3"/>
        <v>50.522912804874679</v>
      </c>
      <c r="AD13" s="96">
        <f t="shared" si="16"/>
        <v>97.52407036552097</v>
      </c>
      <c r="AE13" s="88">
        <f t="shared" si="4"/>
        <v>1.28266977131848</v>
      </c>
      <c r="AF13" s="97">
        <f t="shared" si="17"/>
        <v>2.4759296344790473</v>
      </c>
      <c r="AH13" s="98">
        <f t="shared" si="25"/>
        <v>1.715779218191307E-5</v>
      </c>
      <c r="AI13" s="99">
        <f t="shared" si="18"/>
        <v>0</v>
      </c>
      <c r="AJ13" s="99">
        <f t="shared" si="22"/>
        <v>408120936.01623726</v>
      </c>
      <c r="AK13" s="99">
        <f>SUM(AJ13:AJ$24)/U13/U13</f>
        <v>0.33057367766274848</v>
      </c>
      <c r="AL13" s="99">
        <f t="shared" si="23"/>
        <v>387129685.18040013</v>
      </c>
      <c r="AM13" s="99">
        <f>SUM(AL13:AL$24)/U13/U13</f>
        <v>0.29870425492749514</v>
      </c>
      <c r="AN13" s="99">
        <f t="shared" si="24"/>
        <v>277088.36552192376</v>
      </c>
      <c r="AO13" s="100">
        <f>SUM(AN13:AN$24)/U13/U13</f>
        <v>1.1683881087224823E-2</v>
      </c>
      <c r="AP13" s="87">
        <f t="shared" si="5"/>
        <v>50.678670050701832</v>
      </c>
      <c r="AQ13" s="88">
        <f t="shared" si="6"/>
        <v>52.932495101684459</v>
      </c>
      <c r="AR13" s="88">
        <f t="shared" si="7"/>
        <v>49.451697483041826</v>
      </c>
      <c r="AS13" s="88">
        <f t="shared" si="8"/>
        <v>51.594128126707531</v>
      </c>
      <c r="AT13" s="88">
        <f t="shared" si="9"/>
        <v>1.0708094456681052</v>
      </c>
      <c r="AU13" s="101">
        <f t="shared" si="10"/>
        <v>1.4945300969688549</v>
      </c>
    </row>
    <row r="14" spans="1:47" ht="14.45" customHeight="1" x14ac:dyDescent="0.15">
      <c r="A14" s="68"/>
      <c r="B14" s="86" t="s">
        <v>74</v>
      </c>
      <c r="C14" s="11">
        <v>1891</v>
      </c>
      <c r="D14" s="11">
        <v>1</v>
      </c>
      <c r="E14" s="11">
        <v>631</v>
      </c>
      <c r="F14" s="12">
        <v>0</v>
      </c>
      <c r="G14" s="22" t="s">
        <v>73</v>
      </c>
      <c r="H14" s="3">
        <v>4191265</v>
      </c>
      <c r="I14" s="3">
        <v>3455</v>
      </c>
      <c r="J14" s="18">
        <v>35</v>
      </c>
      <c r="K14" s="3">
        <v>98696</v>
      </c>
      <c r="L14" s="4">
        <v>4617197</v>
      </c>
      <c r="M14" s="70"/>
      <c r="N14" s="70"/>
      <c r="O14" s="87">
        <f t="shared" si="11"/>
        <v>0.5252525252525253</v>
      </c>
      <c r="P14" s="88">
        <f t="shared" si="12"/>
        <v>1.0252959717918388</v>
      </c>
      <c r="Q14" s="89">
        <f t="shared" si="13"/>
        <v>5.2882072977260709E-4</v>
      </c>
      <c r="R14" s="90">
        <f t="shared" si="14"/>
        <v>5.1577373199703858E-4</v>
      </c>
      <c r="S14" s="91">
        <f t="shared" si="15"/>
        <v>0</v>
      </c>
      <c r="T14" s="92">
        <f t="shared" si="19"/>
        <v>2.5757151825651511E-3</v>
      </c>
      <c r="U14" s="93">
        <f t="shared" si="20"/>
        <v>97914.130002291684</v>
      </c>
      <c r="V14" s="93">
        <f t="shared" si="21"/>
        <v>488971.99603024509</v>
      </c>
      <c r="W14" s="94">
        <f>SUM(V14:V$24)</f>
        <v>4611413.7929908363</v>
      </c>
      <c r="X14" s="95">
        <f t="shared" si="0"/>
        <v>488971.99603024509</v>
      </c>
      <c r="Y14" s="93">
        <f>SUM(X14:X$24)</f>
        <v>4485080.0578512456</v>
      </c>
      <c r="Z14" s="93">
        <f t="shared" si="1"/>
        <v>0</v>
      </c>
      <c r="AA14" s="94">
        <f>SUM(Z14:Z$24)</f>
        <v>126333.73513959124</v>
      </c>
      <c r="AB14" s="87">
        <f t="shared" si="2"/>
        <v>47.096509899877638</v>
      </c>
      <c r="AC14" s="88">
        <f t="shared" si="3"/>
        <v>45.806259604678836</v>
      </c>
      <c r="AD14" s="96">
        <f t="shared" si="16"/>
        <v>97.260412081613396</v>
      </c>
      <c r="AE14" s="88">
        <f t="shared" si="4"/>
        <v>1.2902502951988073</v>
      </c>
      <c r="AF14" s="97">
        <f t="shared" si="17"/>
        <v>2.7395879183866221</v>
      </c>
      <c r="AH14" s="98">
        <f t="shared" si="25"/>
        <v>6.6172206120478452E-6</v>
      </c>
      <c r="AI14" s="99">
        <f t="shared" si="18"/>
        <v>0</v>
      </c>
      <c r="AJ14" s="99">
        <f t="shared" si="22"/>
        <v>126108850.00112917</v>
      </c>
      <c r="AK14" s="99">
        <f>SUM(AJ14:AJ$24)/U14/U14</f>
        <v>0.29192311718466901</v>
      </c>
      <c r="AL14" s="99">
        <f t="shared" si="23"/>
        <v>118897217.71349519</v>
      </c>
      <c r="AM14" s="99">
        <f>SUM(AL14:AL$24)/U14/U14</f>
        <v>0.2618654007156751</v>
      </c>
      <c r="AN14" s="99">
        <f t="shared" si="24"/>
        <v>106158.41139278164</v>
      </c>
      <c r="AO14" s="100">
        <f>SUM(AN14:AN$24)/U14/U14</f>
        <v>1.1793489682212218E-2</v>
      </c>
      <c r="AP14" s="87">
        <f t="shared" si="5"/>
        <v>46.037523664378504</v>
      </c>
      <c r="AQ14" s="88">
        <f t="shared" si="6"/>
        <v>48.155496135376772</v>
      </c>
      <c r="AR14" s="88">
        <f t="shared" si="7"/>
        <v>44.803273002879322</v>
      </c>
      <c r="AS14" s="88">
        <f t="shared" si="8"/>
        <v>46.809246206478349</v>
      </c>
      <c r="AT14" s="88">
        <f t="shared" si="9"/>
        <v>1.0773985393611201</v>
      </c>
      <c r="AU14" s="101">
        <f t="shared" si="10"/>
        <v>1.5031020510364945</v>
      </c>
    </row>
    <row r="15" spans="1:47" ht="14.45" customHeight="1" x14ac:dyDescent="0.15">
      <c r="A15" s="68"/>
      <c r="B15" s="86" t="s">
        <v>182</v>
      </c>
      <c r="C15" s="11">
        <v>2067</v>
      </c>
      <c r="D15" s="11">
        <v>5</v>
      </c>
      <c r="E15" s="11">
        <v>681</v>
      </c>
      <c r="F15" s="12">
        <v>0</v>
      </c>
      <c r="G15" s="22" t="s">
        <v>75</v>
      </c>
      <c r="H15" s="3">
        <v>4922423</v>
      </c>
      <c r="I15" s="3">
        <v>6214</v>
      </c>
      <c r="J15" s="18">
        <v>40</v>
      </c>
      <c r="K15" s="3">
        <v>98300</v>
      </c>
      <c r="L15" s="4">
        <v>4124657</v>
      </c>
      <c r="M15" s="70"/>
      <c r="N15" s="70"/>
      <c r="O15" s="87">
        <f t="shared" si="11"/>
        <v>0.53822525597269621</v>
      </c>
      <c r="P15" s="88">
        <f t="shared" si="12"/>
        <v>1.0558957708401631</v>
      </c>
      <c r="Q15" s="89">
        <f t="shared" si="13"/>
        <v>2.4189646831156266E-3</v>
      </c>
      <c r="R15" s="90">
        <f t="shared" si="14"/>
        <v>2.2909123702530665E-3</v>
      </c>
      <c r="S15" s="91">
        <f t="shared" si="15"/>
        <v>0</v>
      </c>
      <c r="T15" s="92">
        <f t="shared" si="19"/>
        <v>1.139429256832894E-2</v>
      </c>
      <c r="U15" s="93">
        <f t="shared" si="20"/>
        <v>97661.931091057122</v>
      </c>
      <c r="V15" s="93">
        <f t="shared" si="21"/>
        <v>485740.36706456851</v>
      </c>
      <c r="W15" s="94">
        <f>SUM(V15:V$24)</f>
        <v>4122441.7969605927</v>
      </c>
      <c r="X15" s="95">
        <f t="shared" si="0"/>
        <v>485740.36706456851</v>
      </c>
      <c r="Y15" s="93">
        <f>SUM(X15:X$24)</f>
        <v>3996108.0618210011</v>
      </c>
      <c r="Z15" s="93">
        <f t="shared" si="1"/>
        <v>0</v>
      </c>
      <c r="AA15" s="94">
        <f>SUM(Z15:Z$24)</f>
        <v>126333.73513959124</v>
      </c>
      <c r="AB15" s="87">
        <f t="shared" si="2"/>
        <v>42.211348382175125</v>
      </c>
      <c r="AC15" s="88">
        <f t="shared" si="3"/>
        <v>40.917766187678055</v>
      </c>
      <c r="AD15" s="96">
        <f t="shared" si="16"/>
        <v>96.935463461661612</v>
      </c>
      <c r="AE15" s="88">
        <f t="shared" si="4"/>
        <v>1.2935821944970693</v>
      </c>
      <c r="AF15" s="97">
        <f t="shared" si="17"/>
        <v>3.0645365383383942</v>
      </c>
      <c r="AH15" s="98">
        <f t="shared" si="25"/>
        <v>2.567011664645292E-5</v>
      </c>
      <c r="AI15" s="99">
        <f t="shared" si="18"/>
        <v>0</v>
      </c>
      <c r="AJ15" s="99">
        <f t="shared" si="22"/>
        <v>391264984.65919518</v>
      </c>
      <c r="AK15" s="99">
        <f>SUM(AJ15:AJ$24)/U15/U15</f>
        <v>0.2802108359872949</v>
      </c>
      <c r="AL15" s="99">
        <f t="shared" si="23"/>
        <v>366070288.31147063</v>
      </c>
      <c r="AM15" s="99">
        <f>SUM(AL15:AL$24)/U15/U15</f>
        <v>0.25075378546648036</v>
      </c>
      <c r="AN15" s="99">
        <f t="shared" si="24"/>
        <v>419199.04866297706</v>
      </c>
      <c r="AO15" s="100">
        <f>SUM(AN15:AN$24)/U15/U15</f>
        <v>1.1843348335528437E-2</v>
      </c>
      <c r="AP15" s="87">
        <f t="shared" si="5"/>
        <v>41.17382346800256</v>
      </c>
      <c r="AQ15" s="88">
        <f t="shared" si="6"/>
        <v>43.248873296347689</v>
      </c>
      <c r="AR15" s="88">
        <f t="shared" si="7"/>
        <v>39.936289880145353</v>
      </c>
      <c r="AS15" s="88">
        <f t="shared" si="8"/>
        <v>41.899242495210757</v>
      </c>
      <c r="AT15" s="88">
        <f t="shared" si="9"/>
        <v>1.0802809826726494</v>
      </c>
      <c r="AU15" s="101">
        <f t="shared" si="10"/>
        <v>1.5068834063214893</v>
      </c>
    </row>
    <row r="16" spans="1:47" ht="14.45" customHeight="1" x14ac:dyDescent="0.15">
      <c r="A16" s="68"/>
      <c r="B16" s="86" t="s">
        <v>78</v>
      </c>
      <c r="C16" s="11">
        <v>1641</v>
      </c>
      <c r="D16" s="11">
        <v>4</v>
      </c>
      <c r="E16" s="11">
        <v>545</v>
      </c>
      <c r="F16" s="12">
        <v>0.6</v>
      </c>
      <c r="G16" s="22" t="s">
        <v>77</v>
      </c>
      <c r="H16" s="3">
        <v>4365334</v>
      </c>
      <c r="I16" s="3">
        <v>8656</v>
      </c>
      <c r="J16" s="18">
        <v>45</v>
      </c>
      <c r="K16" s="3">
        <v>97714</v>
      </c>
      <c r="L16" s="4">
        <v>3634510</v>
      </c>
      <c r="M16" s="70"/>
      <c r="N16" s="70"/>
      <c r="O16" s="87">
        <f t="shared" si="11"/>
        <v>0.54229166666666673</v>
      </c>
      <c r="P16" s="88">
        <f t="shared" si="12"/>
        <v>1.0046111515560245</v>
      </c>
      <c r="Q16" s="89">
        <f t="shared" si="13"/>
        <v>2.4375380865326022E-3</v>
      </c>
      <c r="R16" s="90">
        <f t="shared" si="14"/>
        <v>2.4263498197856378E-3</v>
      </c>
      <c r="S16" s="91">
        <f t="shared" si="15"/>
        <v>1.1009174311926604E-3</v>
      </c>
      <c r="T16" s="92">
        <f t="shared" si="19"/>
        <v>1.2064755890322264E-2</v>
      </c>
      <c r="U16" s="93">
        <f t="shared" si="20"/>
        <v>96549.142475417641</v>
      </c>
      <c r="V16" s="93">
        <f t="shared" si="21"/>
        <v>480079.92330173118</v>
      </c>
      <c r="W16" s="94">
        <f>SUM(V16:V$24)</f>
        <v>3636701.4298960241</v>
      </c>
      <c r="X16" s="95">
        <f t="shared" si="0"/>
        <v>479551.39494580263</v>
      </c>
      <c r="Y16" s="93">
        <f>SUM(X16:X$24)</f>
        <v>3510367.694756432</v>
      </c>
      <c r="Z16" s="93">
        <f t="shared" si="1"/>
        <v>528.52835592851136</v>
      </c>
      <c r="AA16" s="94">
        <f>SUM(Z16:Z$24)</f>
        <v>126333.73513959124</v>
      </c>
      <c r="AB16" s="87">
        <f t="shared" si="2"/>
        <v>37.666843398655395</v>
      </c>
      <c r="AC16" s="88">
        <f t="shared" si="3"/>
        <v>36.358351868844473</v>
      </c>
      <c r="AD16" s="96">
        <f t="shared" si="16"/>
        <v>96.526144981244613</v>
      </c>
      <c r="AE16" s="88">
        <f t="shared" si="4"/>
        <v>1.3084915298109152</v>
      </c>
      <c r="AF16" s="97">
        <f t="shared" si="17"/>
        <v>3.4738550187553674</v>
      </c>
      <c r="AH16" s="98">
        <f t="shared" si="25"/>
        <v>3.5950552229298022E-5</v>
      </c>
      <c r="AI16" s="99">
        <f t="shared" si="18"/>
        <v>2.0178080954171682E-6</v>
      </c>
      <c r="AJ16" s="99">
        <f t="shared" si="22"/>
        <v>419540248.33600819</v>
      </c>
      <c r="AK16" s="99">
        <f>SUM(AJ16:AJ$24)/U16/U16</f>
        <v>0.24473386654727111</v>
      </c>
      <c r="AL16" s="99">
        <f t="shared" si="23"/>
        <v>389252701.47426856</v>
      </c>
      <c r="AM16" s="99">
        <f>SUM(AL16:AL$24)/U16/U16</f>
        <v>0.21729667137885325</v>
      </c>
      <c r="AN16" s="99">
        <f t="shared" si="24"/>
        <v>1050256.6960067174</v>
      </c>
      <c r="AO16" s="100">
        <f>SUM(AN16:AN$24)/U16/U16</f>
        <v>1.2072955384161511E-2</v>
      </c>
      <c r="AP16" s="87">
        <f t="shared" si="5"/>
        <v>36.697219955390949</v>
      </c>
      <c r="AQ16" s="88">
        <f t="shared" si="6"/>
        <v>38.636466841919841</v>
      </c>
      <c r="AR16" s="88">
        <f t="shared" si="7"/>
        <v>35.444696084224795</v>
      </c>
      <c r="AS16" s="88">
        <f t="shared" si="8"/>
        <v>37.272007653464151</v>
      </c>
      <c r="AT16" s="88">
        <f t="shared" si="9"/>
        <v>1.0931326075351133</v>
      </c>
      <c r="AU16" s="101">
        <f t="shared" si="10"/>
        <v>1.5238504520867171</v>
      </c>
    </row>
    <row r="17" spans="1:47" ht="14.45" customHeight="1" x14ac:dyDescent="0.15">
      <c r="A17" s="68"/>
      <c r="B17" s="86" t="s">
        <v>128</v>
      </c>
      <c r="C17" s="11">
        <v>1631</v>
      </c>
      <c r="D17" s="11">
        <v>2</v>
      </c>
      <c r="E17" s="11">
        <v>537</v>
      </c>
      <c r="F17" s="12">
        <v>0.6</v>
      </c>
      <c r="G17" s="22" t="s">
        <v>79</v>
      </c>
      <c r="H17" s="3">
        <v>3982000</v>
      </c>
      <c r="I17" s="3">
        <v>12838</v>
      </c>
      <c r="J17" s="18">
        <v>50</v>
      </c>
      <c r="K17" s="3">
        <v>96754</v>
      </c>
      <c r="L17" s="4">
        <v>3148137</v>
      </c>
      <c r="M17" s="70"/>
      <c r="N17" s="70"/>
      <c r="O17" s="87">
        <f t="shared" si="11"/>
        <v>0.53543307086614178</v>
      </c>
      <c r="P17" s="88">
        <f t="shared" si="12"/>
        <v>1.0159221648336147</v>
      </c>
      <c r="Q17" s="89">
        <f t="shared" si="13"/>
        <v>1.226241569589209E-3</v>
      </c>
      <c r="R17" s="90">
        <f t="shared" si="14"/>
        <v>1.2070231480676868E-3</v>
      </c>
      <c r="S17" s="91">
        <f t="shared" si="15"/>
        <v>1.1173184357541898E-3</v>
      </c>
      <c r="T17" s="92">
        <f t="shared" si="19"/>
        <v>6.0182423029977441E-3</v>
      </c>
      <c r="U17" s="93">
        <f t="shared" si="20"/>
        <v>95384.300640031783</v>
      </c>
      <c r="V17" s="93">
        <f t="shared" si="21"/>
        <v>475588.08965070744</v>
      </c>
      <c r="W17" s="94">
        <f>SUM(V17:V$24)</f>
        <v>3156621.5065942928</v>
      </c>
      <c r="X17" s="95">
        <f t="shared" si="0"/>
        <v>475056.70631031558</v>
      </c>
      <c r="Y17" s="93">
        <f>SUM(X17:X$24)</f>
        <v>3030816.2998106298</v>
      </c>
      <c r="Z17" s="93">
        <f t="shared" si="1"/>
        <v>531.38334039185179</v>
      </c>
      <c r="AA17" s="94">
        <f>SUM(Z17:Z$24)</f>
        <v>125805.20678366274</v>
      </c>
      <c r="AB17" s="87">
        <f t="shared" si="2"/>
        <v>33.09372176986421</v>
      </c>
      <c r="AC17" s="88">
        <f t="shared" si="3"/>
        <v>31.774791862746312</v>
      </c>
      <c r="AD17" s="96">
        <f t="shared" si="16"/>
        <v>96.014561564607874</v>
      </c>
      <c r="AE17" s="88">
        <f t="shared" si="4"/>
        <v>1.3189299071178977</v>
      </c>
      <c r="AF17" s="97">
        <f t="shared" si="17"/>
        <v>3.9854384353921204</v>
      </c>
      <c r="AH17" s="98">
        <f t="shared" si="25"/>
        <v>1.8000632126363996E-5</v>
      </c>
      <c r="AI17" s="99">
        <f t="shared" si="18"/>
        <v>2.0783427099949976E-6</v>
      </c>
      <c r="AJ17" s="99">
        <f t="shared" si="22"/>
        <v>153357428.09759703</v>
      </c>
      <c r="AK17" s="99">
        <f>SUM(AJ17:AJ$24)/U17/U17</f>
        <v>0.20463516636866208</v>
      </c>
      <c r="AL17" s="99">
        <f t="shared" si="23"/>
        <v>140844886.10916257</v>
      </c>
      <c r="AM17" s="99">
        <f>SUM(AL17:AL$24)/U17/U17</f>
        <v>0.17985272146187381</v>
      </c>
      <c r="AN17" s="99">
        <f t="shared" si="24"/>
        <v>757136.92029232718</v>
      </c>
      <c r="AO17" s="100">
        <f>SUM(AN17:AN$24)/U17/U17</f>
        <v>1.2254191861762933E-2</v>
      </c>
      <c r="AP17" s="87">
        <f t="shared" si="5"/>
        <v>32.207084045017218</v>
      </c>
      <c r="AQ17" s="88">
        <f t="shared" si="6"/>
        <v>33.980359494711202</v>
      </c>
      <c r="AR17" s="88">
        <f t="shared" si="7"/>
        <v>30.943574553754292</v>
      </c>
      <c r="AS17" s="88">
        <f t="shared" si="8"/>
        <v>32.606009171738329</v>
      </c>
      <c r="AT17" s="88">
        <f t="shared" si="9"/>
        <v>1.1019605464787778</v>
      </c>
      <c r="AU17" s="101">
        <f t="shared" si="10"/>
        <v>1.5358992677570176</v>
      </c>
    </row>
    <row r="18" spans="1:47" ht="14.45" customHeight="1" x14ac:dyDescent="0.15">
      <c r="A18" s="68"/>
      <c r="B18" s="86" t="s">
        <v>251</v>
      </c>
      <c r="C18" s="11">
        <v>1929</v>
      </c>
      <c r="D18" s="11">
        <v>9</v>
      </c>
      <c r="E18" s="11">
        <v>642</v>
      </c>
      <c r="F18" s="12">
        <v>1.2</v>
      </c>
      <c r="G18" s="22" t="s">
        <v>81</v>
      </c>
      <c r="H18" s="3">
        <v>3749854</v>
      </c>
      <c r="I18" s="3">
        <v>19460</v>
      </c>
      <c r="J18" s="18">
        <v>55</v>
      </c>
      <c r="K18" s="3">
        <v>95230</v>
      </c>
      <c r="L18" s="4">
        <v>2667907</v>
      </c>
      <c r="M18" s="70"/>
      <c r="N18" s="70"/>
      <c r="O18" s="87">
        <f t="shared" si="11"/>
        <v>0.53868552412645587</v>
      </c>
      <c r="P18" s="88">
        <f t="shared" si="12"/>
        <v>1.0158990420753615</v>
      </c>
      <c r="Q18" s="89">
        <f t="shared" si="13"/>
        <v>4.6656298600311046E-3</v>
      </c>
      <c r="R18" s="90">
        <f t="shared" si="14"/>
        <v>4.5926117328546493E-3</v>
      </c>
      <c r="S18" s="91">
        <f t="shared" si="15"/>
        <v>1.8691588785046728E-3</v>
      </c>
      <c r="T18" s="92">
        <f t="shared" si="19"/>
        <v>2.2722356394559197E-2</v>
      </c>
      <c r="U18" s="93">
        <f t="shared" si="20"/>
        <v>94810.254806878089</v>
      </c>
      <c r="V18" s="93">
        <f t="shared" si="21"/>
        <v>469082.19655698788</v>
      </c>
      <c r="W18" s="94">
        <f>SUM(V18:V$24)</f>
        <v>2681033.416943585</v>
      </c>
      <c r="X18" s="95">
        <f t="shared" si="0"/>
        <v>468205.40740454488</v>
      </c>
      <c r="Y18" s="93">
        <f>SUM(X18:X$24)</f>
        <v>2555759.5935003143</v>
      </c>
      <c r="Z18" s="93">
        <f t="shared" si="1"/>
        <v>876.78915244296797</v>
      </c>
      <c r="AA18" s="94">
        <f>SUM(Z18:Z$24)</f>
        <v>125273.82344327089</v>
      </c>
      <c r="AB18" s="87">
        <f t="shared" si="2"/>
        <v>28.27788431119254</v>
      </c>
      <c r="AC18" s="88">
        <f t="shared" si="3"/>
        <v>26.956573407657423</v>
      </c>
      <c r="AD18" s="96">
        <f t="shared" si="16"/>
        <v>95.327405370945186</v>
      </c>
      <c r="AE18" s="88">
        <f t="shared" si="4"/>
        <v>1.3213109035351183</v>
      </c>
      <c r="AF18" s="97">
        <f t="shared" si="17"/>
        <v>4.6725946290548199</v>
      </c>
      <c r="AH18" s="98">
        <f t="shared" si="25"/>
        <v>5.6063755888175947E-5</v>
      </c>
      <c r="AI18" s="99">
        <f t="shared" si="18"/>
        <v>2.906020441731433E-6</v>
      </c>
      <c r="AJ18" s="99">
        <f t="shared" si="22"/>
        <v>345389623.88828886</v>
      </c>
      <c r="AK18" s="99">
        <f>SUM(AJ18:AJ$24)/U18/U18</f>
        <v>0.1900600737512389</v>
      </c>
      <c r="AL18" s="99">
        <f t="shared" si="23"/>
        <v>311403871.27524215</v>
      </c>
      <c r="AM18" s="99">
        <f>SUM(AL18:AL$24)/U18/U18</f>
        <v>0.1663686069219831</v>
      </c>
      <c r="AN18" s="99">
        <f t="shared" si="24"/>
        <v>1553656.0786006949</v>
      </c>
      <c r="AO18" s="100">
        <f>SUM(AN18:AN$24)/U18/U18</f>
        <v>1.2318802114092873E-2</v>
      </c>
      <c r="AP18" s="87">
        <f t="shared" si="5"/>
        <v>27.423405066668273</v>
      </c>
      <c r="AQ18" s="88">
        <f t="shared" si="6"/>
        <v>29.132363555716807</v>
      </c>
      <c r="AR18" s="88">
        <f t="shared" si="7"/>
        <v>26.157122570925427</v>
      </c>
      <c r="AS18" s="88">
        <f t="shared" si="8"/>
        <v>27.756024244389419</v>
      </c>
      <c r="AT18" s="88">
        <f t="shared" si="9"/>
        <v>1.1037703091590361</v>
      </c>
      <c r="AU18" s="101">
        <f t="shared" si="10"/>
        <v>1.5388514979112005</v>
      </c>
    </row>
    <row r="19" spans="1:47" ht="14.45" customHeight="1" x14ac:dyDescent="0.15">
      <c r="A19" s="68"/>
      <c r="B19" s="86" t="s">
        <v>84</v>
      </c>
      <c r="C19" s="11">
        <v>2289</v>
      </c>
      <c r="D19" s="11">
        <v>18</v>
      </c>
      <c r="E19" s="11">
        <v>758</v>
      </c>
      <c r="F19" s="12">
        <v>3.6</v>
      </c>
      <c r="G19" s="22" t="s">
        <v>83</v>
      </c>
      <c r="H19" s="3">
        <v>4181397</v>
      </c>
      <c r="I19" s="3">
        <v>36141</v>
      </c>
      <c r="J19" s="18">
        <v>60</v>
      </c>
      <c r="K19" s="3">
        <v>92826</v>
      </c>
      <c r="L19" s="4">
        <v>2197302</v>
      </c>
      <c r="M19" s="70"/>
      <c r="N19" s="70"/>
      <c r="O19" s="87">
        <f t="shared" si="11"/>
        <v>0.53726956986374563</v>
      </c>
      <c r="P19" s="88">
        <f t="shared" si="12"/>
        <v>1.051764992985494</v>
      </c>
      <c r="Q19" s="89">
        <f t="shared" si="13"/>
        <v>7.8636959370904317E-3</v>
      </c>
      <c r="R19" s="90">
        <f t="shared" si="14"/>
        <v>7.4766663556360526E-3</v>
      </c>
      <c r="S19" s="91">
        <f t="shared" si="15"/>
        <v>4.7493403693931397E-3</v>
      </c>
      <c r="T19" s="92">
        <f t="shared" si="19"/>
        <v>3.6747655935884728E-2</v>
      </c>
      <c r="U19" s="93">
        <f t="shared" si="20"/>
        <v>92655.942407297232</v>
      </c>
      <c r="V19" s="93">
        <f t="shared" si="21"/>
        <v>455401.98399141349</v>
      </c>
      <c r="W19" s="94">
        <f>SUM(V19:V$24)</f>
        <v>2211951.2203865969</v>
      </c>
      <c r="X19" s="95">
        <f t="shared" si="0"/>
        <v>453239.12496454135</v>
      </c>
      <c r="Y19" s="93">
        <f>SUM(X19:X$24)</f>
        <v>2087554.1860957691</v>
      </c>
      <c r="Z19" s="93">
        <f t="shared" si="1"/>
        <v>2162.8590268721487</v>
      </c>
      <c r="AA19" s="94">
        <f>SUM(Z19:Z$24)</f>
        <v>124397.03429082791</v>
      </c>
      <c r="AB19" s="87">
        <f t="shared" si="2"/>
        <v>23.872739976711866</v>
      </c>
      <c r="AC19" s="88">
        <f t="shared" si="3"/>
        <v>22.530170562825781</v>
      </c>
      <c r="AD19" s="96">
        <f t="shared" si="16"/>
        <v>94.376140253712904</v>
      </c>
      <c r="AE19" s="88">
        <f t="shared" si="4"/>
        <v>1.3425694138860853</v>
      </c>
      <c r="AF19" s="97">
        <f t="shared" si="17"/>
        <v>5.6238597462870921</v>
      </c>
      <c r="AH19" s="98">
        <f t="shared" si="25"/>
        <v>7.2264807873148246E-5</v>
      </c>
      <c r="AI19" s="99">
        <f t="shared" si="18"/>
        <v>6.2358629755261116E-6</v>
      </c>
      <c r="AJ19" s="99">
        <f t="shared" si="22"/>
        <v>300128522.92791462</v>
      </c>
      <c r="AK19" s="99">
        <f>SUM(AJ19:AJ$24)/U19/U19</f>
        <v>0.15876968937354624</v>
      </c>
      <c r="AL19" s="99">
        <f t="shared" si="23"/>
        <v>264927739.4431687</v>
      </c>
      <c r="AM19" s="99">
        <f>SUM(AL19:AL$24)/U19/U19</f>
        <v>0.13792240976084058</v>
      </c>
      <c r="AN19" s="99">
        <f t="shared" si="24"/>
        <v>2475685.3436864521</v>
      </c>
      <c r="AO19" s="100">
        <f>SUM(AN19:AN$24)/U19/U19</f>
        <v>1.2717331565197661E-2</v>
      </c>
      <c r="AP19" s="87">
        <f t="shared" si="5"/>
        <v>23.091760054628452</v>
      </c>
      <c r="AQ19" s="88">
        <f t="shared" si="6"/>
        <v>24.653719898795281</v>
      </c>
      <c r="AR19" s="88">
        <f t="shared" si="7"/>
        <v>21.802267595846498</v>
      </c>
      <c r="AS19" s="88">
        <f t="shared" si="8"/>
        <v>23.258073529805063</v>
      </c>
      <c r="AT19" s="88">
        <f t="shared" si="9"/>
        <v>1.1215379660311176</v>
      </c>
      <c r="AU19" s="101">
        <f t="shared" si="10"/>
        <v>1.5636008617410531</v>
      </c>
    </row>
    <row r="20" spans="1:47" ht="14.45" customHeight="1" x14ac:dyDescent="0.15">
      <c r="A20" s="68"/>
      <c r="B20" s="86" t="s">
        <v>278</v>
      </c>
      <c r="C20" s="11">
        <v>2503</v>
      </c>
      <c r="D20" s="11">
        <v>27</v>
      </c>
      <c r="E20" s="11">
        <v>828</v>
      </c>
      <c r="F20" s="12">
        <v>14</v>
      </c>
      <c r="G20" s="22" t="s">
        <v>85</v>
      </c>
      <c r="H20" s="3">
        <v>4699236</v>
      </c>
      <c r="I20" s="3">
        <v>61424</v>
      </c>
      <c r="J20" s="18">
        <v>65</v>
      </c>
      <c r="K20" s="3">
        <v>89083</v>
      </c>
      <c r="L20" s="4">
        <v>1741832</v>
      </c>
      <c r="M20" s="70"/>
      <c r="N20" s="70"/>
      <c r="O20" s="87">
        <f t="shared" si="11"/>
        <v>0.53169541732009062</v>
      </c>
      <c r="P20" s="88">
        <f t="shared" si="12"/>
        <v>0.98386438054770797</v>
      </c>
      <c r="Q20" s="89">
        <f t="shared" si="13"/>
        <v>1.0787055533359968E-2</v>
      </c>
      <c r="R20" s="90">
        <f t="shared" si="14"/>
        <v>1.0963965915053166E-2</v>
      </c>
      <c r="S20" s="91">
        <f t="shared" si="15"/>
        <v>1.6908212560386472E-2</v>
      </c>
      <c r="T20" s="92">
        <f t="shared" si="19"/>
        <v>5.3447700047843383E-2</v>
      </c>
      <c r="U20" s="93">
        <f t="shared" si="20"/>
        <v>89251.053715298724</v>
      </c>
      <c r="V20" s="93">
        <f t="shared" si="21"/>
        <v>435085.58717606269</v>
      </c>
      <c r="W20" s="94">
        <f>SUM(V20:V$24)</f>
        <v>1756549.2363951835</v>
      </c>
      <c r="X20" s="95">
        <f t="shared" si="0"/>
        <v>427729.0675861293</v>
      </c>
      <c r="Y20" s="93">
        <f>SUM(X20:X$24)</f>
        <v>1634315.0611312278</v>
      </c>
      <c r="Z20" s="93">
        <f t="shared" si="1"/>
        <v>7356.5195899334267</v>
      </c>
      <c r="AA20" s="94">
        <f>SUM(Z20:Z$24)</f>
        <v>122234.17526395577</v>
      </c>
      <c r="AB20" s="87">
        <f t="shared" si="2"/>
        <v>19.680991576843304</v>
      </c>
      <c r="AC20" s="88">
        <f t="shared" si="3"/>
        <v>18.311437155067292</v>
      </c>
      <c r="AD20" s="96">
        <f t="shared" si="16"/>
        <v>93.04123262068039</v>
      </c>
      <c r="AE20" s="88">
        <f t="shared" si="4"/>
        <v>1.3695544217760125</v>
      </c>
      <c r="AF20" s="97">
        <f t="shared" si="17"/>
        <v>6.9587673793196121</v>
      </c>
      <c r="AH20" s="98">
        <f t="shared" si="25"/>
        <v>1.0014721900549006E-4</v>
      </c>
      <c r="AI20" s="99">
        <f t="shared" si="18"/>
        <v>2.0075271628501525E-5</v>
      </c>
      <c r="AJ20" s="99">
        <f t="shared" si="22"/>
        <v>258002428.05757731</v>
      </c>
      <c r="AK20" s="99">
        <f>SUM(AJ20:AJ$24)/U20/U20</f>
        <v>0.13343738074978992</v>
      </c>
      <c r="AL20" s="99">
        <f t="shared" si="23"/>
        <v>223212071.84385422</v>
      </c>
      <c r="AM20" s="99">
        <f>SUM(AL20:AL$24)/U20/U20</f>
        <v>0.11538814754522905</v>
      </c>
      <c r="AN20" s="99">
        <f t="shared" si="24"/>
        <v>5362481.6701916568</v>
      </c>
      <c r="AO20" s="100">
        <f>SUM(AN20:AN$24)/U20/U20</f>
        <v>1.339537029382345E-2</v>
      </c>
      <c r="AP20" s="87">
        <f t="shared" si="5"/>
        <v>18.965021576153056</v>
      </c>
      <c r="AQ20" s="88">
        <f t="shared" si="6"/>
        <v>20.396961577533553</v>
      </c>
      <c r="AR20" s="88">
        <f t="shared" si="7"/>
        <v>17.645648068636948</v>
      </c>
      <c r="AS20" s="88">
        <f t="shared" si="8"/>
        <v>18.977226241497636</v>
      </c>
      <c r="AT20" s="88">
        <f t="shared" si="9"/>
        <v>1.1427072165458132</v>
      </c>
      <c r="AU20" s="101">
        <f t="shared" si="10"/>
        <v>1.5964016270062118</v>
      </c>
    </row>
    <row r="21" spans="1:47" ht="14.45" customHeight="1" x14ac:dyDescent="0.15">
      <c r="A21" s="68"/>
      <c r="B21" s="86" t="s">
        <v>131</v>
      </c>
      <c r="C21" s="11">
        <v>1765</v>
      </c>
      <c r="D21" s="11">
        <v>35</v>
      </c>
      <c r="E21" s="11">
        <v>592</v>
      </c>
      <c r="F21" s="12">
        <v>16</v>
      </c>
      <c r="G21" s="22" t="s">
        <v>87</v>
      </c>
      <c r="H21" s="3">
        <v>3608735</v>
      </c>
      <c r="I21" s="3">
        <v>76916</v>
      </c>
      <c r="J21" s="18">
        <v>70</v>
      </c>
      <c r="K21" s="3">
        <v>83344</v>
      </c>
      <c r="L21" s="4">
        <v>1309855</v>
      </c>
      <c r="M21" s="70"/>
      <c r="N21" s="70"/>
      <c r="O21" s="87">
        <f t="shared" si="11"/>
        <v>0.5290487804878049</v>
      </c>
      <c r="P21" s="88">
        <f t="shared" si="12"/>
        <v>1.0329700518325673</v>
      </c>
      <c r="Q21" s="89">
        <f t="shared" si="13"/>
        <v>1.9830028328611898E-2</v>
      </c>
      <c r="R21" s="90">
        <f t="shared" si="14"/>
        <v>1.9197098980199785E-2</v>
      </c>
      <c r="S21" s="91">
        <f t="shared" si="15"/>
        <v>2.7027027027027029E-2</v>
      </c>
      <c r="T21" s="92">
        <f t="shared" si="19"/>
        <v>9.1834178094123711E-2</v>
      </c>
      <c r="U21" s="93">
        <f t="shared" si="20"/>
        <v>84480.790167369487</v>
      </c>
      <c r="V21" s="93">
        <f t="shared" si="21"/>
        <v>404135.22573199571</v>
      </c>
      <c r="W21" s="94">
        <f>SUM(V21:V$24)</f>
        <v>1321463.6492191209</v>
      </c>
      <c r="X21" s="95">
        <f t="shared" si="0"/>
        <v>393212.65206356341</v>
      </c>
      <c r="Y21" s="93">
        <f>SUM(X21:X$24)</f>
        <v>1206585.9935450985</v>
      </c>
      <c r="Z21" s="93">
        <f t="shared" si="1"/>
        <v>10922.573668432316</v>
      </c>
      <c r="AA21" s="94">
        <f>SUM(Z21:Z$24)</f>
        <v>114877.65567402235</v>
      </c>
      <c r="AB21" s="87">
        <f t="shared" si="2"/>
        <v>15.642179087116697</v>
      </c>
      <c r="AC21" s="88">
        <f t="shared" si="3"/>
        <v>14.282371071040711</v>
      </c>
      <c r="AD21" s="96">
        <f t="shared" si="16"/>
        <v>91.306786551267919</v>
      </c>
      <c r="AE21" s="88">
        <f t="shared" si="4"/>
        <v>1.3598080160759858</v>
      </c>
      <c r="AF21" s="97">
        <f t="shared" si="17"/>
        <v>8.6932134487320809</v>
      </c>
      <c r="AH21" s="98">
        <f t="shared" si="25"/>
        <v>2.1882946375631991E-4</v>
      </c>
      <c r="AI21" s="99">
        <f t="shared" si="18"/>
        <v>4.4419876414032739E-5</v>
      </c>
      <c r="AJ21" s="99">
        <f t="shared" si="22"/>
        <v>319869867.02698785</v>
      </c>
      <c r="AK21" s="99">
        <f>SUM(AJ21:AJ$24)/U21/U21</f>
        <v>0.11278212492778196</v>
      </c>
      <c r="AL21" s="99">
        <f t="shared" si="23"/>
        <v>266853798.7172541</v>
      </c>
      <c r="AM21" s="99">
        <f>SUM(AL21:AL$24)/U21/U21</f>
        <v>9.7511664768689263E-2</v>
      </c>
      <c r="AN21" s="99">
        <f t="shared" si="24"/>
        <v>10397824.570943929</v>
      </c>
      <c r="AO21" s="100">
        <f>SUM(AN21:AN$24)/U21/U21</f>
        <v>1.4199473400582717E-2</v>
      </c>
      <c r="AP21" s="87">
        <f t="shared" si="5"/>
        <v>14.983951306540272</v>
      </c>
      <c r="AQ21" s="88">
        <f t="shared" si="6"/>
        <v>16.300406867693123</v>
      </c>
      <c r="AR21" s="88">
        <f t="shared" si="7"/>
        <v>13.67032465827825</v>
      </c>
      <c r="AS21" s="88">
        <f t="shared" si="8"/>
        <v>14.894417483803171</v>
      </c>
      <c r="AT21" s="88">
        <f t="shared" si="9"/>
        <v>1.1262513912166627</v>
      </c>
      <c r="AU21" s="101">
        <f t="shared" si="10"/>
        <v>1.5933646409353088</v>
      </c>
    </row>
    <row r="22" spans="1:47" ht="14.45" customHeight="1" x14ac:dyDescent="0.15">
      <c r="A22" s="68"/>
      <c r="B22" s="86" t="s">
        <v>12</v>
      </c>
      <c r="C22" s="11">
        <v>1491</v>
      </c>
      <c r="D22" s="11">
        <v>50</v>
      </c>
      <c r="E22" s="11">
        <v>504</v>
      </c>
      <c r="F22" s="12">
        <v>29</v>
      </c>
      <c r="G22" s="22" t="s">
        <v>89</v>
      </c>
      <c r="H22" s="3">
        <v>2806665</v>
      </c>
      <c r="I22" s="3">
        <v>96964</v>
      </c>
      <c r="J22" s="18">
        <v>75</v>
      </c>
      <c r="K22" s="3">
        <v>75144</v>
      </c>
      <c r="L22" s="4">
        <v>912444</v>
      </c>
      <c r="M22" s="70"/>
      <c r="N22" s="70"/>
      <c r="O22" s="87">
        <f t="shared" si="11"/>
        <v>0.53289495869162029</v>
      </c>
      <c r="P22" s="88">
        <f t="shared" si="12"/>
        <v>1.0135874751634408</v>
      </c>
      <c r="Q22" s="89">
        <f t="shared" si="13"/>
        <v>3.35345405767941E-2</v>
      </c>
      <c r="R22" s="90">
        <f t="shared" si="14"/>
        <v>3.308499897493964E-2</v>
      </c>
      <c r="S22" s="91">
        <f t="shared" si="15"/>
        <v>5.7539682539682536E-2</v>
      </c>
      <c r="T22" s="92">
        <f t="shared" si="19"/>
        <v>0.15355933470061933</v>
      </c>
      <c r="U22" s="93">
        <f t="shared" si="20"/>
        <v>76722.566237606981</v>
      </c>
      <c r="V22" s="93">
        <f t="shared" si="21"/>
        <v>356096.91984258621</v>
      </c>
      <c r="W22" s="94">
        <f>SUM(V22:V$24)</f>
        <v>917328.42348712496</v>
      </c>
      <c r="X22" s="95">
        <f t="shared" si="0"/>
        <v>335607.21612148499</v>
      </c>
      <c r="Y22" s="93">
        <f>SUM(X22:X$24)</f>
        <v>813373.341481535</v>
      </c>
      <c r="Z22" s="93">
        <f t="shared" si="1"/>
        <v>20489.703721101188</v>
      </c>
      <c r="AA22" s="94">
        <f>SUM(Z22:Z$24)</f>
        <v>103955.08200559003</v>
      </c>
      <c r="AB22" s="87">
        <f t="shared" si="2"/>
        <v>11.956435615646541</v>
      </c>
      <c r="AC22" s="88">
        <f t="shared" si="3"/>
        <v>10.601487689587278</v>
      </c>
      <c r="AD22" s="96">
        <f t="shared" si="16"/>
        <v>88.667626627068202</v>
      </c>
      <c r="AE22" s="88">
        <f t="shared" si="4"/>
        <v>1.3549479260592632</v>
      </c>
      <c r="AF22" s="97">
        <f t="shared" si="17"/>
        <v>11.332373372931801</v>
      </c>
      <c r="AH22" s="98">
        <f t="shared" si="25"/>
        <v>3.9918936200199104E-4</v>
      </c>
      <c r="AI22" s="99">
        <f t="shared" si="18"/>
        <v>1.0759695927165692E-4</v>
      </c>
      <c r="AJ22" s="99">
        <f t="shared" si="22"/>
        <v>283169778.5299871</v>
      </c>
      <c r="AK22" s="99">
        <f>SUM(AJ22:AJ$24)/U22/U22</f>
        <v>8.240359822875136E-2</v>
      </c>
      <c r="AL22" s="99">
        <f t="shared" si="23"/>
        <v>228310295.56996104</v>
      </c>
      <c r="AM22" s="99">
        <f>SUM(AL22:AL$24)/U22/U22</f>
        <v>7.2895287496600819E-2</v>
      </c>
      <c r="AN22" s="99">
        <f t="shared" si="24"/>
        <v>18379458.279680841</v>
      </c>
      <c r="AO22" s="100">
        <f>SUM(AN22:AN$24)/U22/U22</f>
        <v>1.5449954393293443E-2</v>
      </c>
      <c r="AP22" s="87">
        <f t="shared" si="5"/>
        <v>11.393797487756535</v>
      </c>
      <c r="AQ22" s="88">
        <f t="shared" si="6"/>
        <v>12.519073743536547</v>
      </c>
      <c r="AR22" s="88">
        <f t="shared" si="7"/>
        <v>10.07230479450568</v>
      </c>
      <c r="AS22" s="88">
        <f t="shared" si="8"/>
        <v>11.130670584668877</v>
      </c>
      <c r="AT22" s="88">
        <f t="shared" si="9"/>
        <v>1.1113241489001442</v>
      </c>
      <c r="AU22" s="101">
        <f t="shared" si="10"/>
        <v>1.5985717032183822</v>
      </c>
    </row>
    <row r="23" spans="1:47" ht="14.45" customHeight="1" x14ac:dyDescent="0.15">
      <c r="A23" s="68"/>
      <c r="B23" s="86" t="s">
        <v>236</v>
      </c>
      <c r="C23" s="11">
        <v>1160</v>
      </c>
      <c r="D23" s="11">
        <v>70</v>
      </c>
      <c r="E23" s="11">
        <v>390</v>
      </c>
      <c r="F23" s="12">
        <v>28</v>
      </c>
      <c r="G23" s="22" t="s">
        <v>90</v>
      </c>
      <c r="H23" s="3">
        <v>2009820</v>
      </c>
      <c r="I23" s="3">
        <v>126762</v>
      </c>
      <c r="J23" s="18">
        <v>80</v>
      </c>
      <c r="K23" s="3">
        <v>63282</v>
      </c>
      <c r="L23" s="4">
        <v>564428</v>
      </c>
      <c r="M23" s="70"/>
      <c r="N23" s="70"/>
      <c r="O23" s="87">
        <f>IF(K23&lt;0.5,0.5,((L23-L24)-5*K24)/5/(K23-K24))</f>
        <v>0.5270425643110157</v>
      </c>
      <c r="P23" s="88">
        <f t="shared" si="12"/>
        <v>1.0096904869525449</v>
      </c>
      <c r="Q23" s="89">
        <f t="shared" si="13"/>
        <v>6.0344827586206899E-2</v>
      </c>
      <c r="R23" s="90">
        <f t="shared" si="14"/>
        <v>5.9765669149107359E-2</v>
      </c>
      <c r="S23" s="91">
        <f t="shared" si="15"/>
        <v>7.179487179487179E-2</v>
      </c>
      <c r="T23" s="92">
        <f>5*R23/(1+5*(1-O23)*R23)</f>
        <v>0.26182395731563124</v>
      </c>
      <c r="U23" s="93">
        <f t="shared" si="20"/>
        <v>64941.100009635855</v>
      </c>
      <c r="V23" s="93">
        <f>5*U23*((1-T23)+O23*T23)</f>
        <v>284496.70252218685</v>
      </c>
      <c r="W23" s="94">
        <f>SUM(V23:V$24)</f>
        <v>561231.50364453881</v>
      </c>
      <c r="X23" s="95">
        <f t="shared" si="0"/>
        <v>264071.29823854269</v>
      </c>
      <c r="Y23" s="93">
        <f>SUM(X23:X$24)</f>
        <v>477766.12536005001</v>
      </c>
      <c r="Z23" s="93">
        <f t="shared" si="1"/>
        <v>20425.404283644184</v>
      </c>
      <c r="AA23" s="94">
        <f>SUM(Z23:Z$24)</f>
        <v>83465.378284488834</v>
      </c>
      <c r="AB23" s="87">
        <f t="shared" si="2"/>
        <v>8.6421619523116213</v>
      </c>
      <c r="AC23" s="88">
        <f t="shared" si="3"/>
        <v>7.3569145778121996</v>
      </c>
      <c r="AD23" s="96">
        <f t="shared" si="16"/>
        <v>85.128173001251824</v>
      </c>
      <c r="AE23" s="88">
        <f t="shared" si="4"/>
        <v>1.2852473744994215</v>
      </c>
      <c r="AF23" s="97">
        <f t="shared" si="17"/>
        <v>14.871826998748169</v>
      </c>
      <c r="AH23" s="98">
        <f>IF(D23=0,0,T23*T23*(1-T23)/D23)</f>
        <v>7.2290407275719525E-4</v>
      </c>
      <c r="AI23" s="99">
        <f t="shared" si="18"/>
        <v>1.708727389200762E-4</v>
      </c>
      <c r="AJ23" s="99">
        <f t="shared" si="22"/>
        <v>201886820.72655272</v>
      </c>
      <c r="AK23" s="99">
        <f>SUM(AJ23:AJ$24)/U23/U23</f>
        <v>4.7870579792430284E-2</v>
      </c>
      <c r="AL23" s="99">
        <f t="shared" si="23"/>
        <v>148764233.75040168</v>
      </c>
      <c r="AM23" s="99">
        <f>SUM(AL23:AL$24)/U23/U23</f>
        <v>4.7607432678534352E-2</v>
      </c>
      <c r="AN23" s="99">
        <f t="shared" si="24"/>
        <v>20551609.866830848</v>
      </c>
      <c r="AO23" s="100">
        <f>SUM(AN23:AN$24)/U23/U23</f>
        <v>1.7206178055140822E-2</v>
      </c>
      <c r="AP23" s="87">
        <f t="shared" si="5"/>
        <v>8.2133267633047016</v>
      </c>
      <c r="AQ23" s="88">
        <f t="shared" si="6"/>
        <v>9.0709971413185411</v>
      </c>
      <c r="AR23" s="88">
        <f t="shared" si="7"/>
        <v>6.9292596779480009</v>
      </c>
      <c r="AS23" s="88">
        <f t="shared" si="8"/>
        <v>7.7845694776763983</v>
      </c>
      <c r="AT23" s="88">
        <f t="shared" si="9"/>
        <v>1.0281496234072951</v>
      </c>
      <c r="AU23" s="101">
        <f t="shared" si="10"/>
        <v>1.5423451255915479</v>
      </c>
    </row>
    <row r="24" spans="1:47" ht="14.45" customHeight="1" x14ac:dyDescent="0.15">
      <c r="A24" s="44"/>
      <c r="B24" s="102" t="s">
        <v>237</v>
      </c>
      <c r="C24" s="13">
        <v>798</v>
      </c>
      <c r="D24" s="13">
        <v>123</v>
      </c>
      <c r="E24" s="13">
        <v>259</v>
      </c>
      <c r="F24" s="14">
        <v>59</v>
      </c>
      <c r="G24" s="23" t="s">
        <v>91</v>
      </c>
      <c r="H24" s="5">
        <v>1472880</v>
      </c>
      <c r="I24" s="5">
        <v>209063</v>
      </c>
      <c r="J24" s="19">
        <v>85</v>
      </c>
      <c r="K24" s="5">
        <v>46061</v>
      </c>
      <c r="L24" s="6">
        <v>288742</v>
      </c>
      <c r="M24" s="70"/>
      <c r="N24" s="70"/>
      <c r="O24" s="103">
        <v>1</v>
      </c>
      <c r="P24" s="104">
        <f>IF(H24&lt;0.5,1,(I24/H24)/(K24/L24))</f>
        <v>0.88978772677593732</v>
      </c>
      <c r="Q24" s="105">
        <f t="shared" si="13"/>
        <v>0.15413533834586465</v>
      </c>
      <c r="R24" s="106">
        <f t="shared" si="14"/>
        <v>0.17322708968391781</v>
      </c>
      <c r="S24" s="107">
        <f t="shared" si="15"/>
        <v>0.22779922779922779</v>
      </c>
      <c r="T24" s="103">
        <v>1</v>
      </c>
      <c r="U24" s="108">
        <f>U23*(1-T23)</f>
        <v>47937.964212682818</v>
      </c>
      <c r="V24" s="108">
        <f>U24/R24</f>
        <v>276734.80112235196</v>
      </c>
      <c r="W24" s="109">
        <f>SUM(V24:V$24)</f>
        <v>276734.80112235196</v>
      </c>
      <c r="X24" s="103">
        <f t="shared" si="0"/>
        <v>213694.82712150732</v>
      </c>
      <c r="Y24" s="108">
        <f>SUM(X24:X$24)</f>
        <v>213694.82712150732</v>
      </c>
      <c r="Z24" s="108">
        <f t="shared" si="1"/>
        <v>63039.974000844653</v>
      </c>
      <c r="AA24" s="109">
        <f>SUM(Z24:Z$24)</f>
        <v>63039.974000844653</v>
      </c>
      <c r="AB24" s="110">
        <f t="shared" si="2"/>
        <v>5.7727691542048625</v>
      </c>
      <c r="AC24" s="104">
        <f t="shared" si="3"/>
        <v>4.4577367986137935</v>
      </c>
      <c r="AD24" s="111">
        <f t="shared" si="16"/>
        <v>77.220077220077215</v>
      </c>
      <c r="AE24" s="104">
        <f t="shared" si="4"/>
        <v>1.315032355591069</v>
      </c>
      <c r="AF24" s="112">
        <f t="shared" si="17"/>
        <v>22.779922779922778</v>
      </c>
      <c r="AH24" s="113">
        <f>0</f>
        <v>0</v>
      </c>
      <c r="AI24" s="114">
        <f t="shared" si="18"/>
        <v>6.7917660082356492E-4</v>
      </c>
      <c r="AJ24" s="114">
        <v>0</v>
      </c>
      <c r="AK24" s="114">
        <f>(1-R24)/R24/R24/D24</f>
        <v>0.22400076872792077</v>
      </c>
      <c r="AL24" s="114">
        <f>V24*V24*AI24</f>
        <v>52012804.424149856</v>
      </c>
      <c r="AM24" s="114">
        <f>(1-S24)*(1-S24)*(1-R24)/R24/R24/D24+AI24/R24/R24</f>
        <v>0.15620378934339571</v>
      </c>
      <c r="AN24" s="114">
        <f>V24*V24*AI24</f>
        <v>52012804.424149856</v>
      </c>
      <c r="AO24" s="115">
        <f>S24*S24*(1-R24)/R24/R24/D24+AI24/R24/R24</f>
        <v>3.4257424900782464E-2</v>
      </c>
      <c r="AP24" s="110">
        <f t="shared" si="5"/>
        <v>4.8451262524667094</v>
      </c>
      <c r="AQ24" s="104">
        <f t="shared" si="6"/>
        <v>6.7004120559430156</v>
      </c>
      <c r="AR24" s="104">
        <f t="shared" si="7"/>
        <v>3.6830933469913139</v>
      </c>
      <c r="AS24" s="104">
        <f t="shared" si="8"/>
        <v>5.2323802502362735</v>
      </c>
      <c r="AT24" s="104">
        <f t="shared" si="9"/>
        <v>0.95226063191508303</v>
      </c>
      <c r="AU24" s="116">
        <f t="shared" si="10"/>
        <v>1.677804079267055</v>
      </c>
    </row>
    <row r="25" spans="1:47" ht="14.45" customHeight="1" x14ac:dyDescent="0.15">
      <c r="A25" s="68" t="s">
        <v>6</v>
      </c>
      <c r="B25" s="69" t="s">
        <v>59</v>
      </c>
      <c r="C25" s="9">
        <v>1375</v>
      </c>
      <c r="D25" s="9">
        <v>1</v>
      </c>
      <c r="E25" s="9">
        <v>458</v>
      </c>
      <c r="F25" s="10">
        <v>0</v>
      </c>
      <c r="G25" s="21" t="s">
        <v>59</v>
      </c>
      <c r="H25" s="1">
        <v>2414909</v>
      </c>
      <c r="I25" s="1">
        <v>1219</v>
      </c>
      <c r="J25" s="17">
        <v>0</v>
      </c>
      <c r="K25" s="1">
        <v>100000</v>
      </c>
      <c r="L25" s="2">
        <v>8713724</v>
      </c>
      <c r="M25" s="70"/>
      <c r="N25" s="70"/>
      <c r="O25" s="117">
        <f t="shared" ref="O25:O40" si="26">IF(K25&lt;0.5,0.5,((L25-L26)-5*K26)/5/(K25-K26))</f>
        <v>0.16090225563909774</v>
      </c>
      <c r="P25" s="118">
        <f t="shared" ref="P25:P40" si="27">IF(H25&lt;0.5,1,(I25/H25)/((K25-K26)/(L25-L26)))</f>
        <v>0.94671852343370566</v>
      </c>
      <c r="Q25" s="73">
        <f t="shared" si="13"/>
        <v>7.2727272727272723E-4</v>
      </c>
      <c r="R25" s="119">
        <f t="shared" si="14"/>
        <v>7.682037577916419E-4</v>
      </c>
      <c r="S25" s="120">
        <f t="shared" si="15"/>
        <v>0</v>
      </c>
      <c r="T25" s="121">
        <f>5*R25/(1+5*(1-O25)*R25)</f>
        <v>3.8286789940742303E-3</v>
      </c>
      <c r="U25" s="122">
        <v>100000</v>
      </c>
      <c r="V25" s="122">
        <f>5*U25*((1-T25)+O25*T25)</f>
        <v>498393.6820460952</v>
      </c>
      <c r="W25" s="123">
        <f>SUM(V25:V$42)</f>
        <v>8607103.1075489279</v>
      </c>
      <c r="X25" s="124">
        <f t="shared" si="0"/>
        <v>498393.6820460952</v>
      </c>
      <c r="Y25" s="122">
        <f>SUM(X25:X$42)</f>
        <v>8381101.5610178513</v>
      </c>
      <c r="Z25" s="122">
        <f t="shared" si="1"/>
        <v>0</v>
      </c>
      <c r="AA25" s="123">
        <f>SUM(Z25:Z$42)</f>
        <v>226001.54653107518</v>
      </c>
      <c r="AB25" s="117">
        <f t="shared" si="2"/>
        <v>86.071031075489273</v>
      </c>
      <c r="AC25" s="118">
        <f t="shared" si="3"/>
        <v>83.811015610178515</v>
      </c>
      <c r="AD25" s="80">
        <f t="shared" si="16"/>
        <v>97.374243764631345</v>
      </c>
      <c r="AE25" s="118">
        <f t="shared" si="4"/>
        <v>2.2600154653107518</v>
      </c>
      <c r="AF25" s="81">
        <f t="shared" si="17"/>
        <v>2.6257562353686543</v>
      </c>
      <c r="AH25" s="82">
        <f>IF(D25=0,0,T25*T25*(1-T25)/D25)</f>
        <v>1.4602659065728338E-5</v>
      </c>
      <c r="AI25" s="83">
        <f t="shared" si="18"/>
        <v>0</v>
      </c>
      <c r="AJ25" s="83">
        <f>U25*U25*((1-O25)*5+AB26)^2*AH25</f>
        <v>1069845221.5494157</v>
      </c>
      <c r="AK25" s="83">
        <f>SUM(AJ25:AJ$42)/U25/U25</f>
        <v>0.56978460727672131</v>
      </c>
      <c r="AL25" s="83">
        <f>U25*U25*((1-O25)*5*(1-S25)+AC26)^2*AH25+V25*V25*AI25</f>
        <v>1013883664.7954643</v>
      </c>
      <c r="AM25" s="83">
        <f>SUM(AL25:AL$42)/U25/U25</f>
        <v>0.51625137816342792</v>
      </c>
      <c r="AN25" s="83">
        <f>U25*U25*((1-O25)*5*S25+AE26)^2*AH25+V25*V25*AI25</f>
        <v>751599.87396215112</v>
      </c>
      <c r="AO25" s="84">
        <f>SUM(AN25:AN$42)/U25/U25</f>
        <v>1.6501621701870726E-2</v>
      </c>
      <c r="AP25" s="117">
        <f t="shared" si="5"/>
        <v>84.59154314133292</v>
      </c>
      <c r="AQ25" s="118">
        <f t="shared" si="6"/>
        <v>87.550519009645626</v>
      </c>
      <c r="AR25" s="118">
        <f t="shared" si="7"/>
        <v>82.402743159850587</v>
      </c>
      <c r="AS25" s="118">
        <f t="shared" si="8"/>
        <v>85.219288060506443</v>
      </c>
      <c r="AT25" s="118">
        <f t="shared" si="9"/>
        <v>2.0082365346396043</v>
      </c>
      <c r="AU25" s="125">
        <f t="shared" si="10"/>
        <v>2.5117943959818994</v>
      </c>
    </row>
    <row r="26" spans="1:47" ht="14.45" customHeight="1" x14ac:dyDescent="0.15">
      <c r="A26" s="126"/>
      <c r="B26" s="86" t="s">
        <v>61</v>
      </c>
      <c r="C26" s="11">
        <v>1420</v>
      </c>
      <c r="D26" s="11">
        <v>1</v>
      </c>
      <c r="E26" s="11">
        <v>466</v>
      </c>
      <c r="F26" s="12">
        <v>0</v>
      </c>
      <c r="G26" s="22" t="s">
        <v>61</v>
      </c>
      <c r="H26" s="3">
        <v>2569226</v>
      </c>
      <c r="I26" s="3">
        <v>199</v>
      </c>
      <c r="J26" s="18">
        <v>5</v>
      </c>
      <c r="K26" s="3">
        <v>99734</v>
      </c>
      <c r="L26" s="4">
        <v>8214840</v>
      </c>
      <c r="M26" s="70"/>
      <c r="N26" s="70"/>
      <c r="O26" s="87">
        <f t="shared" si="26"/>
        <v>0.45806451612903226</v>
      </c>
      <c r="P26" s="88">
        <f t="shared" si="27"/>
        <v>1.2457450032083215</v>
      </c>
      <c r="Q26" s="89">
        <f t="shared" si="13"/>
        <v>7.0422535211267609E-4</v>
      </c>
      <c r="R26" s="90">
        <f t="shared" si="14"/>
        <v>5.6530457701937172E-4</v>
      </c>
      <c r="S26" s="91">
        <f t="shared" si="15"/>
        <v>0</v>
      </c>
      <c r="T26" s="92">
        <f>5*R26/(1+5*(1-O26)*R26)</f>
        <v>2.8221998589744875E-3</v>
      </c>
      <c r="U26" s="93">
        <f>U25*(1-T25)</f>
        <v>99617.132100592571</v>
      </c>
      <c r="V26" s="93">
        <f>5*U26*((1-T26)+O26*T26)</f>
        <v>497323.86326690088</v>
      </c>
      <c r="W26" s="94">
        <f>SUM(V26:V$42)</f>
        <v>8108709.425502833</v>
      </c>
      <c r="X26" s="95">
        <f t="shared" si="0"/>
        <v>497323.86326690088</v>
      </c>
      <c r="Y26" s="93">
        <f>SUM(X26:X$42)</f>
        <v>7882707.8789717555</v>
      </c>
      <c r="Z26" s="93">
        <f t="shared" si="1"/>
        <v>0</v>
      </c>
      <c r="AA26" s="94">
        <f>SUM(Z26:Z$42)</f>
        <v>226001.54653107518</v>
      </c>
      <c r="AB26" s="87">
        <f t="shared" si="2"/>
        <v>81.398743916003568</v>
      </c>
      <c r="AC26" s="88">
        <f t="shared" si="3"/>
        <v>79.130042320550459</v>
      </c>
      <c r="AD26" s="96">
        <f t="shared" si="16"/>
        <v>97.212854294417355</v>
      </c>
      <c r="AE26" s="88">
        <f t="shared" si="4"/>
        <v>2.268701595453086</v>
      </c>
      <c r="AF26" s="97">
        <f t="shared" si="17"/>
        <v>2.7871457055826179</v>
      </c>
      <c r="AH26" s="98">
        <f>IF(D26=0,0,T26*T26*(1-T26)/D26)</f>
        <v>7.9423337525682945E-6</v>
      </c>
      <c r="AI26" s="99">
        <f t="shared" si="18"/>
        <v>0</v>
      </c>
      <c r="AJ26" s="99">
        <f>U26*U26*((1-O26)*5+AB27)^2*AH26</f>
        <v>496039699.02583033</v>
      </c>
      <c r="AK26" s="99">
        <f>SUM(AJ26:AJ$42)/U26/U26</f>
        <v>0.46636436770421724</v>
      </c>
      <c r="AL26" s="99">
        <f>U26*U26*((1-O26)*5*(1-S26)+AC27)^2*AH26+V26*V26*AI26</f>
        <v>467996433.88305306</v>
      </c>
      <c r="AM26" s="99">
        <f>SUM(AL26:AL$42)/U26/U26</f>
        <v>0.4180581040232732</v>
      </c>
      <c r="AN26" s="99">
        <f>U26*U26*((1-O26)*5*S26+AE27)^2*AH26+V26*V26*AI26</f>
        <v>407967.67394891381</v>
      </c>
      <c r="AO26" s="100">
        <f>SUM(AN26:AN$42)/U26/U26</f>
        <v>1.6552971093496273E-2</v>
      </c>
      <c r="AP26" s="87">
        <f t="shared" si="5"/>
        <v>80.060242756133874</v>
      </c>
      <c r="AQ26" s="88">
        <f t="shared" si="6"/>
        <v>82.737245075873261</v>
      </c>
      <c r="AR26" s="88">
        <f t="shared" si="7"/>
        <v>77.862757028117926</v>
      </c>
      <c r="AS26" s="88">
        <f t="shared" si="8"/>
        <v>80.397327612982991</v>
      </c>
      <c r="AT26" s="88">
        <f t="shared" si="9"/>
        <v>2.0165312289292312</v>
      </c>
      <c r="AU26" s="101">
        <f t="shared" si="10"/>
        <v>2.5208719619769409</v>
      </c>
    </row>
    <row r="27" spans="1:47" ht="14.45" customHeight="1" x14ac:dyDescent="0.15">
      <c r="A27" s="126"/>
      <c r="B27" s="86" t="s">
        <v>63</v>
      </c>
      <c r="C27" s="11">
        <v>1405</v>
      </c>
      <c r="D27" s="11">
        <v>1</v>
      </c>
      <c r="E27" s="11">
        <v>463</v>
      </c>
      <c r="F27" s="12">
        <v>0</v>
      </c>
      <c r="G27" s="22" t="s">
        <v>63</v>
      </c>
      <c r="H27" s="3">
        <v>2718493</v>
      </c>
      <c r="I27" s="3">
        <v>203</v>
      </c>
      <c r="J27" s="18">
        <v>10</v>
      </c>
      <c r="K27" s="3">
        <v>99703</v>
      </c>
      <c r="L27" s="4">
        <v>7716254</v>
      </c>
      <c r="M27" s="70"/>
      <c r="N27" s="70"/>
      <c r="O27" s="87">
        <f t="shared" si="26"/>
        <v>0.52</v>
      </c>
      <c r="P27" s="88">
        <f t="shared" si="27"/>
        <v>1.0634199904138066</v>
      </c>
      <c r="Q27" s="89">
        <f t="shared" si="13"/>
        <v>7.1174377224199293E-4</v>
      </c>
      <c r="R27" s="90">
        <f t="shared" si="14"/>
        <v>6.6929696512949075E-4</v>
      </c>
      <c r="S27" s="91">
        <f t="shared" si="15"/>
        <v>0</v>
      </c>
      <c r="T27" s="92">
        <f t="shared" ref="T27:T40" si="28">5*R27/(1+5*(1-O27)*R27)</f>
        <v>3.3411179454050552E-3</v>
      </c>
      <c r="U27" s="93">
        <f t="shared" ref="U27:U41" si="29">U26*(1-T26)</f>
        <v>99335.992644426835</v>
      </c>
      <c r="V27" s="93">
        <f t="shared" ref="V27:V40" si="30">5*U27*((1-T27)+O27*T27)</f>
        <v>495883.41937977675</v>
      </c>
      <c r="W27" s="94">
        <f>SUM(V27:V$42)</f>
        <v>7611385.5622359309</v>
      </c>
      <c r="X27" s="95">
        <f t="shared" si="0"/>
        <v>495883.41937977675</v>
      </c>
      <c r="Y27" s="93">
        <f>SUM(X27:X$42)</f>
        <v>7385384.0157048544</v>
      </c>
      <c r="Z27" s="93">
        <f t="shared" si="1"/>
        <v>0</v>
      </c>
      <c r="AA27" s="94">
        <f>SUM(Z27:Z$42)</f>
        <v>226001.54653107518</v>
      </c>
      <c r="AB27" s="87">
        <f t="shared" si="2"/>
        <v>76.622635558501784</v>
      </c>
      <c r="AC27" s="88">
        <f t="shared" si="3"/>
        <v>74.347513112803284</v>
      </c>
      <c r="AD27" s="96">
        <f t="shared" si="16"/>
        <v>97.030743684140916</v>
      </c>
      <c r="AE27" s="88">
        <f t="shared" si="4"/>
        <v>2.2751224456984858</v>
      </c>
      <c r="AF27" s="97">
        <f t="shared" si="17"/>
        <v>2.9692563158590621</v>
      </c>
      <c r="AH27" s="98">
        <f t="shared" ref="AH27:AH40" si="31">IF(D27=0,0,T27*T27*(1-T27)/D27)</f>
        <v>1.1125771994528004E-5</v>
      </c>
      <c r="AI27" s="99">
        <f t="shared" si="18"/>
        <v>0</v>
      </c>
      <c r="AJ27" s="99">
        <f t="shared" ref="AJ27:AJ40" si="32">U27*U27*((1-O27)*5+AB28)^2*AH27</f>
        <v>605591028.13748002</v>
      </c>
      <c r="AK27" s="99">
        <f>SUM(AJ27:AJ$42)/U27/U27</f>
        <v>0.41873856250575592</v>
      </c>
      <c r="AL27" s="99">
        <f t="shared" ref="AL27:AL40" si="33">U27*U27*((1-O27)*5*(1-S27)+AC28)^2*AH27+V27*V27*AI27</f>
        <v>568936830.57917893</v>
      </c>
      <c r="AM27" s="99">
        <f>SUM(AL27:AL$42)/U27/U27</f>
        <v>0.37300042298160463</v>
      </c>
      <c r="AN27" s="99">
        <f t="shared" ref="AN27:AN40" si="34">U27*U27*((1-O27)*5*S27+AE28)^2*AH27+V27*V27*AI27</f>
        <v>572084.12253182253</v>
      </c>
      <c r="AO27" s="100">
        <f>SUM(AN27:AN$42)/U27/U27</f>
        <v>1.6605455697474819E-2</v>
      </c>
      <c r="AP27" s="87">
        <f t="shared" si="5"/>
        <v>75.354319327539599</v>
      </c>
      <c r="AQ27" s="88">
        <f t="shared" si="6"/>
        <v>77.890951789463969</v>
      </c>
      <c r="AR27" s="88">
        <f t="shared" si="7"/>
        <v>73.15046740568674</v>
      </c>
      <c r="AS27" s="88">
        <f t="shared" si="8"/>
        <v>75.544558819919828</v>
      </c>
      <c r="AT27" s="88">
        <f t="shared" si="9"/>
        <v>2.0225526165275824</v>
      </c>
      <c r="AU27" s="101">
        <f t="shared" si="10"/>
        <v>2.5276922748693891</v>
      </c>
    </row>
    <row r="28" spans="1:47" ht="14.45" customHeight="1" x14ac:dyDescent="0.15">
      <c r="A28" s="126"/>
      <c r="B28" s="86" t="s">
        <v>65</v>
      </c>
      <c r="C28" s="11">
        <v>1675</v>
      </c>
      <c r="D28" s="11">
        <v>0</v>
      </c>
      <c r="E28" s="11">
        <v>567</v>
      </c>
      <c r="F28" s="12">
        <v>0</v>
      </c>
      <c r="G28" s="22" t="s">
        <v>65</v>
      </c>
      <c r="H28" s="3">
        <v>2904186</v>
      </c>
      <c r="I28" s="3">
        <v>384</v>
      </c>
      <c r="J28" s="18">
        <v>15</v>
      </c>
      <c r="K28" s="3">
        <v>99668</v>
      </c>
      <c r="L28" s="4">
        <v>7217823</v>
      </c>
      <c r="M28" s="70"/>
      <c r="N28" s="70"/>
      <c r="O28" s="87">
        <f t="shared" si="26"/>
        <v>0.53898305084745768</v>
      </c>
      <c r="P28" s="88">
        <f t="shared" si="27"/>
        <v>1.1165084012513697</v>
      </c>
      <c r="Q28" s="89">
        <f t="shared" si="13"/>
        <v>0</v>
      </c>
      <c r="R28" s="90">
        <f t="shared" si="14"/>
        <v>0</v>
      </c>
      <c r="S28" s="91">
        <f t="shared" si="15"/>
        <v>0</v>
      </c>
      <c r="T28" s="92">
        <f t="shared" si="28"/>
        <v>0</v>
      </c>
      <c r="U28" s="93">
        <f t="shared" si="29"/>
        <v>99004.099376777915</v>
      </c>
      <c r="V28" s="93">
        <f t="shared" si="30"/>
        <v>495020.49688388954</v>
      </c>
      <c r="W28" s="94">
        <f>SUM(V28:V$42)</f>
        <v>7115502.1428561546</v>
      </c>
      <c r="X28" s="95">
        <f t="shared" si="0"/>
        <v>495020.49688388954</v>
      </c>
      <c r="Y28" s="93">
        <f>SUM(X28:X$42)</f>
        <v>6889500.596325078</v>
      </c>
      <c r="Z28" s="93">
        <f t="shared" si="1"/>
        <v>0</v>
      </c>
      <c r="AA28" s="94">
        <f>SUM(Z28:Z$42)</f>
        <v>226001.54653107518</v>
      </c>
      <c r="AB28" s="87">
        <f t="shared" si="2"/>
        <v>71.870783004417135</v>
      </c>
      <c r="AC28" s="88">
        <f t="shared" si="3"/>
        <v>69.588033623798182</v>
      </c>
      <c r="AD28" s="96">
        <f t="shared" si="16"/>
        <v>96.823814510997252</v>
      </c>
      <c r="AE28" s="88">
        <f t="shared" si="4"/>
        <v>2.2827493806189341</v>
      </c>
      <c r="AF28" s="97">
        <f t="shared" si="17"/>
        <v>3.1761854890027252</v>
      </c>
      <c r="AH28" s="98">
        <f t="shared" si="31"/>
        <v>0</v>
      </c>
      <c r="AI28" s="99">
        <f t="shared" si="18"/>
        <v>0</v>
      </c>
      <c r="AJ28" s="99">
        <f t="shared" si="32"/>
        <v>0</v>
      </c>
      <c r="AK28" s="99">
        <f>SUM(AJ28:AJ$42)/U28/U28</f>
        <v>0.35976717716648882</v>
      </c>
      <c r="AL28" s="99">
        <f t="shared" si="33"/>
        <v>0</v>
      </c>
      <c r="AM28" s="99">
        <f>SUM(AL28:AL$42)/U28/U28</f>
        <v>0.31746139894420056</v>
      </c>
      <c r="AN28" s="99">
        <f t="shared" si="34"/>
        <v>0</v>
      </c>
      <c r="AO28" s="100">
        <f>SUM(AN28:AN$42)/U28/U28</f>
        <v>1.6658610719699495E-2</v>
      </c>
      <c r="AP28" s="87">
        <f t="shared" si="5"/>
        <v>70.695163343215953</v>
      </c>
      <c r="AQ28" s="88">
        <f t="shared" si="6"/>
        <v>73.046402665618317</v>
      </c>
      <c r="AR28" s="88">
        <f t="shared" si="7"/>
        <v>68.483696849899914</v>
      </c>
      <c r="AS28" s="88">
        <f t="shared" si="8"/>
        <v>70.69237039769645</v>
      </c>
      <c r="AT28" s="88">
        <f t="shared" si="9"/>
        <v>2.0297756291331375</v>
      </c>
      <c r="AU28" s="101">
        <f t="shared" si="10"/>
        <v>2.5357231321047307</v>
      </c>
    </row>
    <row r="29" spans="1:47" ht="14.45" customHeight="1" x14ac:dyDescent="0.15">
      <c r="A29" s="126"/>
      <c r="B29" s="86" t="s">
        <v>67</v>
      </c>
      <c r="C29" s="11">
        <v>1270</v>
      </c>
      <c r="D29" s="11">
        <v>1</v>
      </c>
      <c r="E29" s="11">
        <v>392</v>
      </c>
      <c r="F29" s="12">
        <v>0</v>
      </c>
      <c r="G29" s="22" t="s">
        <v>67</v>
      </c>
      <c r="H29" s="3">
        <v>2868752</v>
      </c>
      <c r="I29" s="3">
        <v>586</v>
      </c>
      <c r="J29" s="18">
        <v>20</v>
      </c>
      <c r="K29" s="3">
        <v>99609</v>
      </c>
      <c r="L29" s="4">
        <v>6719619</v>
      </c>
      <c r="M29" s="70"/>
      <c r="N29" s="70"/>
      <c r="O29" s="87">
        <f t="shared" si="26"/>
        <v>0.54579439252336448</v>
      </c>
      <c r="P29" s="88">
        <f t="shared" si="27"/>
        <v>0.950336631451423</v>
      </c>
      <c r="Q29" s="89">
        <f t="shared" si="13"/>
        <v>7.874015748031496E-4</v>
      </c>
      <c r="R29" s="90">
        <f t="shared" si="14"/>
        <v>8.2855016711349204E-4</v>
      </c>
      <c r="S29" s="91">
        <f t="shared" si="15"/>
        <v>0</v>
      </c>
      <c r="T29" s="92">
        <f t="shared" si="28"/>
        <v>4.1349702247656887E-3</v>
      </c>
      <c r="U29" s="93">
        <f t="shared" si="29"/>
        <v>99004.099376777915</v>
      </c>
      <c r="V29" s="93">
        <f t="shared" si="30"/>
        <v>494090.78569004085</v>
      </c>
      <c r="W29" s="94">
        <f>SUM(V29:V$42)</f>
        <v>6620481.6459722649</v>
      </c>
      <c r="X29" s="95">
        <f t="shared" si="0"/>
        <v>494090.78569004085</v>
      </c>
      <c r="Y29" s="93">
        <f>SUM(X29:X$42)</f>
        <v>6394480.0994411884</v>
      </c>
      <c r="Z29" s="93">
        <f t="shared" si="1"/>
        <v>0</v>
      </c>
      <c r="AA29" s="94">
        <f>SUM(Z29:Z$42)</f>
        <v>226001.54653107518</v>
      </c>
      <c r="AB29" s="87">
        <f t="shared" si="2"/>
        <v>66.870783004417135</v>
      </c>
      <c r="AC29" s="88">
        <f t="shared" si="3"/>
        <v>64.588033623798182</v>
      </c>
      <c r="AD29" s="96">
        <f t="shared" si="16"/>
        <v>96.586327723322512</v>
      </c>
      <c r="AE29" s="88">
        <f t="shared" si="4"/>
        <v>2.2827493806189341</v>
      </c>
      <c r="AF29" s="97">
        <f t="shared" si="17"/>
        <v>3.413672276677465</v>
      </c>
      <c r="AH29" s="98">
        <f t="shared" si="31"/>
        <v>1.702727912662378E-5</v>
      </c>
      <c r="AI29" s="99">
        <f t="shared" si="18"/>
        <v>0</v>
      </c>
      <c r="AJ29" s="99">
        <f t="shared" si="32"/>
        <v>692361773.94720674</v>
      </c>
      <c r="AK29" s="99">
        <f>SUM(AJ29:AJ$42)/U29/U29</f>
        <v>0.35976717716648882</v>
      </c>
      <c r="AL29" s="99">
        <f t="shared" si="33"/>
        <v>643957642.39168656</v>
      </c>
      <c r="AM29" s="99">
        <f>SUM(AL29:AL$42)/U29/U29</f>
        <v>0.31746139894420056</v>
      </c>
      <c r="AN29" s="99">
        <f t="shared" si="34"/>
        <v>876934.41289272893</v>
      </c>
      <c r="AO29" s="100">
        <f>SUM(AN29:AN$42)/U29/U29</f>
        <v>1.6658610719699495E-2</v>
      </c>
      <c r="AP29" s="87">
        <f t="shared" si="5"/>
        <v>65.695163343215953</v>
      </c>
      <c r="AQ29" s="88">
        <f t="shared" si="6"/>
        <v>68.046402665618317</v>
      </c>
      <c r="AR29" s="88">
        <f t="shared" si="7"/>
        <v>63.483696849899914</v>
      </c>
      <c r="AS29" s="88">
        <f t="shared" si="8"/>
        <v>65.69237039769645</v>
      </c>
      <c r="AT29" s="88">
        <f t="shared" si="9"/>
        <v>2.0297756291331375</v>
      </c>
      <c r="AU29" s="101">
        <f t="shared" si="10"/>
        <v>2.5357231321047307</v>
      </c>
    </row>
    <row r="30" spans="1:47" ht="14.45" customHeight="1" x14ac:dyDescent="0.15">
      <c r="A30" s="126"/>
      <c r="B30" s="86" t="s">
        <v>69</v>
      </c>
      <c r="C30" s="11">
        <v>1462</v>
      </c>
      <c r="D30" s="11">
        <v>1</v>
      </c>
      <c r="E30" s="11">
        <v>502</v>
      </c>
      <c r="F30" s="12">
        <v>0</v>
      </c>
      <c r="G30" s="22" t="s">
        <v>69</v>
      </c>
      <c r="H30" s="3">
        <v>3082677</v>
      </c>
      <c r="I30" s="3">
        <v>830</v>
      </c>
      <c r="J30" s="18">
        <v>25</v>
      </c>
      <c r="K30" s="3">
        <v>99502</v>
      </c>
      <c r="L30" s="4">
        <v>6221817</v>
      </c>
      <c r="M30" s="70"/>
      <c r="N30" s="70"/>
      <c r="O30" s="87">
        <f t="shared" si="26"/>
        <v>0.50317460317460316</v>
      </c>
      <c r="P30" s="88">
        <f t="shared" si="27"/>
        <v>1.0624488349903631</v>
      </c>
      <c r="Q30" s="89">
        <f t="shared" si="13"/>
        <v>6.8399452804377564E-4</v>
      </c>
      <c r="R30" s="90">
        <f t="shared" si="14"/>
        <v>6.4379055773540353E-4</v>
      </c>
      <c r="S30" s="91">
        <f t="shared" si="15"/>
        <v>0</v>
      </c>
      <c r="T30" s="92">
        <f t="shared" si="28"/>
        <v>3.2138130740257216E-3</v>
      </c>
      <c r="U30" s="93">
        <f t="shared" si="29"/>
        <v>98594.720373725198</v>
      </c>
      <c r="V30" s="93">
        <f t="shared" si="30"/>
        <v>492186.46896840481</v>
      </c>
      <c r="W30" s="94">
        <f>SUM(V30:V$42)</f>
        <v>6126390.8602822237</v>
      </c>
      <c r="X30" s="95">
        <f t="shared" si="0"/>
        <v>492186.46896840481</v>
      </c>
      <c r="Y30" s="93">
        <f>SUM(X30:X$42)</f>
        <v>5900389.3137511471</v>
      </c>
      <c r="Z30" s="93">
        <f t="shared" si="1"/>
        <v>0</v>
      </c>
      <c r="AA30" s="94">
        <f>SUM(Z30:Z$42)</f>
        <v>226001.54653107518</v>
      </c>
      <c r="AB30" s="87">
        <f t="shared" si="2"/>
        <v>62.137108732191948</v>
      </c>
      <c r="AC30" s="88">
        <f t="shared" si="3"/>
        <v>59.844881058393462</v>
      </c>
      <c r="AD30" s="96">
        <f t="shared" si="16"/>
        <v>96.311016523672066</v>
      </c>
      <c r="AE30" s="88">
        <f t="shared" si="4"/>
        <v>2.2922276737984744</v>
      </c>
      <c r="AF30" s="97">
        <f t="shared" si="17"/>
        <v>3.6889834763279206</v>
      </c>
      <c r="AH30" s="98">
        <f t="shared" si="31"/>
        <v>1.0295400302819305E-5</v>
      </c>
      <c r="AI30" s="99">
        <f t="shared" si="18"/>
        <v>0</v>
      </c>
      <c r="AJ30" s="99">
        <f t="shared" si="32"/>
        <v>358053959.39187676</v>
      </c>
      <c r="AK30" s="99">
        <f>SUM(AJ30:AJ$42)/U30/U30</f>
        <v>0.2915370844533296</v>
      </c>
      <c r="AL30" s="99">
        <f t="shared" si="33"/>
        <v>331051369.70278519</v>
      </c>
      <c r="AM30" s="99">
        <f>SUM(AL30:AL$42)/U30/U30</f>
        <v>0.25385863610561543</v>
      </c>
      <c r="AN30" s="99">
        <f t="shared" si="34"/>
        <v>529251.42659125174</v>
      </c>
      <c r="AO30" s="100">
        <f>SUM(AN30:AN$42)/U30/U30</f>
        <v>1.6707024597890925E-2</v>
      </c>
      <c r="AP30" s="87">
        <f t="shared" si="5"/>
        <v>61.078822918417657</v>
      </c>
      <c r="AQ30" s="88">
        <f t="shared" si="6"/>
        <v>63.195394545966238</v>
      </c>
      <c r="AR30" s="88">
        <f t="shared" si="7"/>
        <v>58.857347091148114</v>
      </c>
      <c r="AS30" s="88">
        <f t="shared" si="8"/>
        <v>60.832415025638809</v>
      </c>
      <c r="AT30" s="88">
        <f t="shared" si="9"/>
        <v>2.0388865881150471</v>
      </c>
      <c r="AU30" s="101">
        <f t="shared" si="10"/>
        <v>2.5455687594819016</v>
      </c>
    </row>
    <row r="31" spans="1:47" ht="14.45" customHeight="1" x14ac:dyDescent="0.15">
      <c r="A31" s="126"/>
      <c r="B31" s="86" t="s">
        <v>71</v>
      </c>
      <c r="C31" s="11">
        <v>1739</v>
      </c>
      <c r="D31" s="11">
        <v>2</v>
      </c>
      <c r="E31" s="11">
        <v>560</v>
      </c>
      <c r="F31" s="12">
        <v>0</v>
      </c>
      <c r="G31" s="22" t="s">
        <v>71</v>
      </c>
      <c r="H31" s="3">
        <v>3531534</v>
      </c>
      <c r="I31" s="3">
        <v>1224</v>
      </c>
      <c r="J31" s="18">
        <v>30</v>
      </c>
      <c r="K31" s="3">
        <v>99376</v>
      </c>
      <c r="L31" s="4">
        <v>5724620</v>
      </c>
      <c r="M31" s="70"/>
      <c r="N31" s="70"/>
      <c r="O31" s="87">
        <f t="shared" si="26"/>
        <v>0.52874999999999994</v>
      </c>
      <c r="P31" s="88">
        <f t="shared" si="27"/>
        <v>1.0755235401952805</v>
      </c>
      <c r="Q31" s="89">
        <f t="shared" si="13"/>
        <v>1.1500862564692352E-3</v>
      </c>
      <c r="R31" s="90">
        <f t="shared" si="14"/>
        <v>1.0693269031195882E-3</v>
      </c>
      <c r="S31" s="91">
        <f t="shared" si="15"/>
        <v>0</v>
      </c>
      <c r="T31" s="92">
        <f t="shared" si="28"/>
        <v>5.3331969843937333E-3</v>
      </c>
      <c r="U31" s="93">
        <f t="shared" si="29"/>
        <v>98277.855372358215</v>
      </c>
      <c r="V31" s="93">
        <f t="shared" si="30"/>
        <v>490154.28338655352</v>
      </c>
      <c r="W31" s="94">
        <f>SUM(V31:V$42)</f>
        <v>5634204.3913138192</v>
      </c>
      <c r="X31" s="95">
        <f t="shared" si="0"/>
        <v>490154.28338655352</v>
      </c>
      <c r="Y31" s="93">
        <f>SUM(X31:X$42)</f>
        <v>5408202.8447827427</v>
      </c>
      <c r="Z31" s="93">
        <f t="shared" si="1"/>
        <v>0</v>
      </c>
      <c r="AA31" s="94">
        <f>SUM(Z31:Z$42)</f>
        <v>226001.54653107518</v>
      </c>
      <c r="AB31" s="87">
        <f t="shared" si="2"/>
        <v>57.32933802805087</v>
      </c>
      <c r="AC31" s="88">
        <f t="shared" si="3"/>
        <v>55.029719811161677</v>
      </c>
      <c r="AD31" s="96">
        <f t="shared" si="16"/>
        <v>95.988758468196494</v>
      </c>
      <c r="AE31" s="88">
        <f t="shared" si="4"/>
        <v>2.2996182168891806</v>
      </c>
      <c r="AF31" s="97">
        <f t="shared" si="17"/>
        <v>4.011241531803476</v>
      </c>
      <c r="AH31" s="98">
        <f t="shared" si="31"/>
        <v>1.4145649002727383E-5</v>
      </c>
      <c r="AI31" s="99">
        <f t="shared" si="18"/>
        <v>0</v>
      </c>
      <c r="AJ31" s="99">
        <f t="shared" si="32"/>
        <v>412975934.56343985</v>
      </c>
      <c r="AK31" s="99">
        <f>SUM(AJ31:AJ$42)/U31/U31</f>
        <v>0.25634880598152138</v>
      </c>
      <c r="AL31" s="99">
        <f t="shared" si="33"/>
        <v>378973592.37074006</v>
      </c>
      <c r="AM31" s="99">
        <f>SUM(AL31:AL$42)/U31/U31</f>
        <v>0.22122272472607682</v>
      </c>
      <c r="AN31" s="99">
        <f t="shared" si="34"/>
        <v>730281.75830459362</v>
      </c>
      <c r="AO31" s="100">
        <f>SUM(AN31:AN$42)/U31/U31</f>
        <v>1.6760134781525257E-2</v>
      </c>
      <c r="AP31" s="87">
        <f t="shared" si="5"/>
        <v>56.33697238321092</v>
      </c>
      <c r="AQ31" s="88">
        <f t="shared" si="6"/>
        <v>58.32170367289082</v>
      </c>
      <c r="AR31" s="88">
        <f t="shared" si="7"/>
        <v>54.10784714137062</v>
      </c>
      <c r="AS31" s="88">
        <f t="shared" si="8"/>
        <v>55.951592480952733</v>
      </c>
      <c r="AT31" s="88">
        <f t="shared" si="9"/>
        <v>2.045874776034629</v>
      </c>
      <c r="AU31" s="101">
        <f t="shared" si="10"/>
        <v>2.5533616577437321</v>
      </c>
    </row>
    <row r="32" spans="1:47" ht="14.45" customHeight="1" x14ac:dyDescent="0.15">
      <c r="A32" s="126"/>
      <c r="B32" s="86" t="s">
        <v>73</v>
      </c>
      <c r="C32" s="11">
        <v>1992</v>
      </c>
      <c r="D32" s="11">
        <v>0</v>
      </c>
      <c r="E32" s="11">
        <v>673</v>
      </c>
      <c r="F32" s="12">
        <v>0</v>
      </c>
      <c r="G32" s="22" t="s">
        <v>73</v>
      </c>
      <c r="H32" s="3">
        <v>4046870</v>
      </c>
      <c r="I32" s="3">
        <v>1947</v>
      </c>
      <c r="J32" s="18">
        <v>35</v>
      </c>
      <c r="K32" s="3">
        <v>99216</v>
      </c>
      <c r="L32" s="4">
        <v>5228117</v>
      </c>
      <c r="M32" s="70"/>
      <c r="N32" s="70"/>
      <c r="O32" s="87">
        <f t="shared" si="26"/>
        <v>0.52719665271966532</v>
      </c>
      <c r="P32" s="88">
        <f t="shared" si="27"/>
        <v>0.99748322979463022</v>
      </c>
      <c r="Q32" s="89">
        <f t="shared" si="13"/>
        <v>0</v>
      </c>
      <c r="R32" s="90">
        <f t="shared" si="14"/>
        <v>0</v>
      </c>
      <c r="S32" s="91">
        <f t="shared" si="15"/>
        <v>0</v>
      </c>
      <c r="T32" s="92">
        <f t="shared" si="28"/>
        <v>0</v>
      </c>
      <c r="U32" s="93">
        <f t="shared" si="29"/>
        <v>97753.72021045367</v>
      </c>
      <c r="V32" s="93">
        <f t="shared" si="30"/>
        <v>488768.60105226835</v>
      </c>
      <c r="W32" s="94">
        <f>SUM(V32:V$42)</f>
        <v>5144050.1079272665</v>
      </c>
      <c r="X32" s="95">
        <f t="shared" si="0"/>
        <v>488768.60105226835</v>
      </c>
      <c r="Y32" s="93">
        <f>SUM(X32:X$42)</f>
        <v>4918048.5613961909</v>
      </c>
      <c r="Z32" s="93">
        <f t="shared" si="1"/>
        <v>0</v>
      </c>
      <c r="AA32" s="94">
        <f>SUM(Z32:Z$42)</f>
        <v>226001.54653107518</v>
      </c>
      <c r="AB32" s="87">
        <f t="shared" si="2"/>
        <v>52.622550802697404</v>
      </c>
      <c r="AC32" s="88">
        <f t="shared" si="3"/>
        <v>50.310602510146317</v>
      </c>
      <c r="AD32" s="96">
        <f t="shared" si="16"/>
        <v>95.606544613887138</v>
      </c>
      <c r="AE32" s="88">
        <f t="shared" si="4"/>
        <v>2.3119482925510884</v>
      </c>
      <c r="AF32" s="97">
        <f t="shared" si="17"/>
        <v>4.3934553861128665</v>
      </c>
      <c r="AH32" s="98">
        <f t="shared" si="31"/>
        <v>0</v>
      </c>
      <c r="AI32" s="99">
        <f t="shared" si="18"/>
        <v>0</v>
      </c>
      <c r="AJ32" s="99">
        <f t="shared" si="32"/>
        <v>0</v>
      </c>
      <c r="AK32" s="99">
        <f>SUM(AJ32:AJ$42)/U32/U32</f>
        <v>0.21588780164640872</v>
      </c>
      <c r="AL32" s="99">
        <f t="shared" si="33"/>
        <v>0</v>
      </c>
      <c r="AM32" s="99">
        <f>SUM(AL32:AL$42)/U32/U32</f>
        <v>0.18394233045553629</v>
      </c>
      <c r="AN32" s="99">
        <f t="shared" si="34"/>
        <v>0</v>
      </c>
      <c r="AO32" s="100">
        <f>SUM(AN32:AN$42)/U32/U32</f>
        <v>1.686392238324377E-2</v>
      </c>
      <c r="AP32" s="87">
        <f t="shared" si="5"/>
        <v>51.711861734571052</v>
      </c>
      <c r="AQ32" s="88">
        <f t="shared" si="6"/>
        <v>53.533239870823756</v>
      </c>
      <c r="AR32" s="88">
        <f t="shared" si="7"/>
        <v>49.469987939324476</v>
      </c>
      <c r="AS32" s="88">
        <f t="shared" si="8"/>
        <v>51.151217080968159</v>
      </c>
      <c r="AT32" s="88">
        <f t="shared" si="9"/>
        <v>2.0574204075807589</v>
      </c>
      <c r="AU32" s="101">
        <f t="shared" si="10"/>
        <v>2.5664761775214178</v>
      </c>
    </row>
    <row r="33" spans="1:47" ht="14.45" customHeight="1" x14ac:dyDescent="0.15">
      <c r="A33" s="126"/>
      <c r="B33" s="86" t="s">
        <v>75</v>
      </c>
      <c r="C33" s="11">
        <v>2064</v>
      </c>
      <c r="D33" s="11">
        <v>3</v>
      </c>
      <c r="E33" s="11">
        <v>671</v>
      </c>
      <c r="F33" s="12">
        <v>0</v>
      </c>
      <c r="G33" s="22" t="s">
        <v>75</v>
      </c>
      <c r="H33" s="3">
        <v>4763673</v>
      </c>
      <c r="I33" s="3">
        <v>3556</v>
      </c>
      <c r="J33" s="18">
        <v>40</v>
      </c>
      <c r="K33" s="3">
        <v>98977</v>
      </c>
      <c r="L33" s="4">
        <v>4732602</v>
      </c>
      <c r="M33" s="70"/>
      <c r="N33" s="70"/>
      <c r="O33" s="87">
        <f t="shared" si="26"/>
        <v>0.53649025069637879</v>
      </c>
      <c r="P33" s="88">
        <f t="shared" si="27"/>
        <v>1.0273038189609276</v>
      </c>
      <c r="Q33" s="89">
        <f t="shared" si="13"/>
        <v>1.4534883720930232E-3</v>
      </c>
      <c r="R33" s="90">
        <f t="shared" si="14"/>
        <v>1.4148573628035011E-3</v>
      </c>
      <c r="S33" s="91">
        <f t="shared" si="15"/>
        <v>0</v>
      </c>
      <c r="T33" s="92">
        <f t="shared" si="28"/>
        <v>7.0511660341912811E-3</v>
      </c>
      <c r="U33" s="93">
        <f t="shared" si="29"/>
        <v>97753.72021045367</v>
      </c>
      <c r="V33" s="93">
        <f t="shared" si="30"/>
        <v>487171.16635559907</v>
      </c>
      <c r="W33" s="94">
        <f>SUM(V33:V$42)</f>
        <v>4655281.5068749972</v>
      </c>
      <c r="X33" s="95">
        <f t="shared" si="0"/>
        <v>487171.16635559907</v>
      </c>
      <c r="Y33" s="93">
        <f>SUM(X33:X$42)</f>
        <v>4429279.9603439216</v>
      </c>
      <c r="Z33" s="93">
        <f t="shared" si="1"/>
        <v>0</v>
      </c>
      <c r="AA33" s="94">
        <f>SUM(Z33:Z$42)</f>
        <v>226001.54653107518</v>
      </c>
      <c r="AB33" s="87">
        <f t="shared" si="2"/>
        <v>47.622550802697397</v>
      </c>
      <c r="AC33" s="88">
        <f t="shared" si="3"/>
        <v>45.310602510146303</v>
      </c>
      <c r="AD33" s="96">
        <f t="shared" si="16"/>
        <v>95.145265733182555</v>
      </c>
      <c r="AE33" s="88">
        <f t="shared" si="4"/>
        <v>2.3119482925510884</v>
      </c>
      <c r="AF33" s="97">
        <f t="shared" si="17"/>
        <v>4.8547342668174274</v>
      </c>
      <c r="AH33" s="98">
        <f t="shared" si="31"/>
        <v>1.645612197451058E-5</v>
      </c>
      <c r="AI33" s="99">
        <f t="shared" si="18"/>
        <v>0</v>
      </c>
      <c r="AJ33" s="99">
        <f t="shared" si="32"/>
        <v>322113113.95652765</v>
      </c>
      <c r="AK33" s="99">
        <f>SUM(AJ33:AJ$42)/U33/U33</f>
        <v>0.21588780164640872</v>
      </c>
      <c r="AL33" s="99">
        <f t="shared" si="33"/>
        <v>289823330.133735</v>
      </c>
      <c r="AM33" s="99">
        <f>SUM(AL33:AL$42)/U33/U33</f>
        <v>0.18394233045553629</v>
      </c>
      <c r="AN33" s="99">
        <f t="shared" si="34"/>
        <v>852504.30251755333</v>
      </c>
      <c r="AO33" s="100">
        <f>SUM(AN33:AN$42)/U33/U33</f>
        <v>1.686392238324377E-2</v>
      </c>
      <c r="AP33" s="87">
        <f t="shared" si="5"/>
        <v>46.711861734571045</v>
      </c>
      <c r="AQ33" s="88">
        <f t="shared" si="6"/>
        <v>48.533239870823749</v>
      </c>
      <c r="AR33" s="88">
        <f t="shared" si="7"/>
        <v>44.469987939324461</v>
      </c>
      <c r="AS33" s="88">
        <f t="shared" si="8"/>
        <v>46.151217080968145</v>
      </c>
      <c r="AT33" s="88">
        <f t="shared" si="9"/>
        <v>2.0574204075807589</v>
      </c>
      <c r="AU33" s="101">
        <f t="shared" si="10"/>
        <v>2.5664761775214178</v>
      </c>
    </row>
    <row r="34" spans="1:47" ht="14.45" customHeight="1" x14ac:dyDescent="0.15">
      <c r="A34" s="126"/>
      <c r="B34" s="86" t="s">
        <v>77</v>
      </c>
      <c r="C34" s="11">
        <v>1802</v>
      </c>
      <c r="D34" s="11">
        <v>2</v>
      </c>
      <c r="E34" s="11">
        <v>590</v>
      </c>
      <c r="F34" s="12">
        <v>0.3</v>
      </c>
      <c r="G34" s="22" t="s">
        <v>77</v>
      </c>
      <c r="H34" s="3">
        <v>4254117</v>
      </c>
      <c r="I34" s="3">
        <v>4884</v>
      </c>
      <c r="J34" s="18">
        <v>45</v>
      </c>
      <c r="K34" s="3">
        <v>98618</v>
      </c>
      <c r="L34" s="4">
        <v>4238549</v>
      </c>
      <c r="M34" s="70"/>
      <c r="N34" s="70"/>
      <c r="O34" s="87">
        <f t="shared" si="26"/>
        <v>0.54067495559502665</v>
      </c>
      <c r="P34" s="88">
        <f t="shared" si="27"/>
        <v>1.0028678423201143</v>
      </c>
      <c r="Q34" s="89">
        <f t="shared" si="13"/>
        <v>1.1098779134295228E-3</v>
      </c>
      <c r="R34" s="90">
        <f t="shared" si="14"/>
        <v>1.1067040606884382E-3</v>
      </c>
      <c r="S34" s="91">
        <f t="shared" si="15"/>
        <v>5.0847457627118645E-4</v>
      </c>
      <c r="T34" s="92">
        <f t="shared" si="28"/>
        <v>5.5194914976804338E-3</v>
      </c>
      <c r="U34" s="93">
        <f t="shared" si="29"/>
        <v>97064.442498789882</v>
      </c>
      <c r="V34" s="93">
        <f t="shared" si="30"/>
        <v>484091.80387925456</v>
      </c>
      <c r="W34" s="94">
        <f>SUM(V34:V$42)</f>
        <v>4168110.3405193985</v>
      </c>
      <c r="X34" s="95">
        <f t="shared" si="0"/>
        <v>483845.65550440067</v>
      </c>
      <c r="Y34" s="93">
        <f>SUM(X34:X$42)</f>
        <v>3942108.7939883228</v>
      </c>
      <c r="Z34" s="93">
        <f t="shared" si="1"/>
        <v>246.14837485385826</v>
      </c>
      <c r="AA34" s="94">
        <f>SUM(Z34:Z$42)</f>
        <v>226001.54653107518</v>
      </c>
      <c r="AB34" s="87">
        <f t="shared" si="2"/>
        <v>42.941681147258052</v>
      </c>
      <c r="AC34" s="88">
        <f t="shared" si="3"/>
        <v>40.613315159539184</v>
      </c>
      <c r="AD34" s="96">
        <f t="shared" si="16"/>
        <v>94.57784156206111</v>
      </c>
      <c r="AE34" s="88">
        <f t="shared" si="4"/>
        <v>2.3283659877188576</v>
      </c>
      <c r="AF34" s="97">
        <f t="shared" si="17"/>
        <v>5.4221584379388705</v>
      </c>
      <c r="AH34" s="98">
        <f t="shared" si="31"/>
        <v>1.5148318131745986E-5</v>
      </c>
      <c r="AI34" s="99">
        <f t="shared" si="18"/>
        <v>8.6138310148554631E-7</v>
      </c>
      <c r="AJ34" s="99">
        <f t="shared" si="32"/>
        <v>233653118.10513356</v>
      </c>
      <c r="AK34" s="99">
        <f>SUM(AJ34:AJ$42)/U34/U34</f>
        <v>0.18477569749875813</v>
      </c>
      <c r="AL34" s="99">
        <f t="shared" si="33"/>
        <v>207611956.50809705</v>
      </c>
      <c r="AM34" s="99">
        <f>SUM(AL34:AL$42)/U34/U34</f>
        <v>0.15580215287783331</v>
      </c>
      <c r="AN34" s="99">
        <f t="shared" si="34"/>
        <v>983275.72270959523</v>
      </c>
      <c r="AO34" s="100">
        <f>SUM(AN34:AN$42)/U34/U34</f>
        <v>1.7013797315288685E-2</v>
      </c>
      <c r="AP34" s="87">
        <f t="shared" si="5"/>
        <v>42.099164488959104</v>
      </c>
      <c r="AQ34" s="88">
        <f t="shared" si="6"/>
        <v>43.784197805557</v>
      </c>
      <c r="AR34" s="88">
        <f t="shared" si="7"/>
        <v>39.8396682436302</v>
      </c>
      <c r="AS34" s="88">
        <f t="shared" si="8"/>
        <v>41.386962075448167</v>
      </c>
      <c r="AT34" s="88">
        <f t="shared" si="9"/>
        <v>2.0727095703020186</v>
      </c>
      <c r="AU34" s="101">
        <f t="shared" si="10"/>
        <v>2.5840224051356966</v>
      </c>
    </row>
    <row r="35" spans="1:47" ht="14.45" customHeight="1" x14ac:dyDescent="0.15">
      <c r="A35" s="126"/>
      <c r="B35" s="86" t="s">
        <v>79</v>
      </c>
      <c r="C35" s="11">
        <v>1749</v>
      </c>
      <c r="D35" s="11">
        <v>0</v>
      </c>
      <c r="E35" s="11">
        <v>591</v>
      </c>
      <c r="F35" s="12">
        <v>0.3</v>
      </c>
      <c r="G35" s="22" t="s">
        <v>79</v>
      </c>
      <c r="H35" s="3">
        <v>3926558</v>
      </c>
      <c r="I35" s="3">
        <v>6879</v>
      </c>
      <c r="J35" s="18">
        <v>50</v>
      </c>
      <c r="K35" s="3">
        <v>98055</v>
      </c>
      <c r="L35" s="4">
        <v>3746752</v>
      </c>
      <c r="M35" s="70"/>
      <c r="N35" s="70"/>
      <c r="O35" s="87">
        <f t="shared" si="26"/>
        <v>0.52857142857142858</v>
      </c>
      <c r="P35" s="88">
        <f t="shared" si="27"/>
        <v>0.98541039571569933</v>
      </c>
      <c r="Q35" s="89">
        <f t="shared" si="13"/>
        <v>0</v>
      </c>
      <c r="R35" s="90">
        <f t="shared" si="14"/>
        <v>0</v>
      </c>
      <c r="S35" s="91">
        <f t="shared" si="15"/>
        <v>5.0761421319796957E-4</v>
      </c>
      <c r="T35" s="92">
        <f t="shared" si="28"/>
        <v>0</v>
      </c>
      <c r="U35" s="93">
        <f t="shared" si="29"/>
        <v>96528.696133690726</v>
      </c>
      <c r="V35" s="93">
        <f t="shared" si="30"/>
        <v>482643.48066845362</v>
      </c>
      <c r="W35" s="94">
        <f>SUM(V35:V$42)</f>
        <v>3684018.536640143</v>
      </c>
      <c r="X35" s="95">
        <f t="shared" si="0"/>
        <v>482398.48397775897</v>
      </c>
      <c r="Y35" s="93">
        <f>SUM(X35:X$42)</f>
        <v>3458263.138483922</v>
      </c>
      <c r="Z35" s="93">
        <f t="shared" si="1"/>
        <v>244.99669069464653</v>
      </c>
      <c r="AA35" s="94">
        <f>SUM(Z35:Z$42)</f>
        <v>225755.39815622132</v>
      </c>
      <c r="AB35" s="87">
        <f t="shared" si="2"/>
        <v>38.165008792181709</v>
      </c>
      <c r="AC35" s="88">
        <f t="shared" si="3"/>
        <v>35.82627008339864</v>
      </c>
      <c r="AD35" s="96">
        <f t="shared" si="16"/>
        <v>93.872034141225797</v>
      </c>
      <c r="AE35" s="88">
        <f t="shared" si="4"/>
        <v>2.3387387087830716</v>
      </c>
      <c r="AF35" s="97">
        <f t="shared" si="17"/>
        <v>6.1279658587742123</v>
      </c>
      <c r="AH35" s="98">
        <f t="shared" si="31"/>
        <v>0</v>
      </c>
      <c r="AI35" s="99">
        <f t="shared" si="18"/>
        <v>8.5847130458295931E-7</v>
      </c>
      <c r="AJ35" s="99">
        <f t="shared" si="32"/>
        <v>0</v>
      </c>
      <c r="AK35" s="99">
        <f>SUM(AJ35:AJ$42)/U35/U35</f>
        <v>0.1617564204786863</v>
      </c>
      <c r="AL35" s="99">
        <f t="shared" si="33"/>
        <v>199976.36577100743</v>
      </c>
      <c r="AM35" s="99">
        <f>SUM(AL35:AL$42)/U35/U35</f>
        <v>0.13525514875823069</v>
      </c>
      <c r="AN35" s="99">
        <f t="shared" si="34"/>
        <v>199976.36577100743</v>
      </c>
      <c r="AO35" s="100">
        <f>SUM(AN35:AN$42)/U35/U35</f>
        <v>1.7097652103341365E-2</v>
      </c>
      <c r="AP35" s="87">
        <f t="shared" si="5"/>
        <v>37.376717307443407</v>
      </c>
      <c r="AQ35" s="88">
        <f t="shared" si="6"/>
        <v>38.953300276920011</v>
      </c>
      <c r="AR35" s="88">
        <f t="shared" si="7"/>
        <v>35.105439881846557</v>
      </c>
      <c r="AS35" s="88">
        <f t="shared" si="8"/>
        <v>36.547100284950723</v>
      </c>
      <c r="AT35" s="88">
        <f t="shared" si="9"/>
        <v>2.0824530472251213</v>
      </c>
      <c r="AU35" s="101">
        <f t="shared" si="10"/>
        <v>2.5950243703410218</v>
      </c>
    </row>
    <row r="36" spans="1:47" ht="14.45" customHeight="1" x14ac:dyDescent="0.15">
      <c r="A36" s="126"/>
      <c r="B36" s="86" t="s">
        <v>81</v>
      </c>
      <c r="C36" s="11">
        <v>2118</v>
      </c>
      <c r="D36" s="11">
        <v>6</v>
      </c>
      <c r="E36" s="11">
        <v>696</v>
      </c>
      <c r="F36" s="12">
        <v>0.6</v>
      </c>
      <c r="G36" s="22" t="s">
        <v>81</v>
      </c>
      <c r="H36" s="3">
        <v>3770396</v>
      </c>
      <c r="I36" s="3">
        <v>9275</v>
      </c>
      <c r="J36" s="18">
        <v>55</v>
      </c>
      <c r="K36" s="3">
        <v>97187</v>
      </c>
      <c r="L36" s="4">
        <v>3258523</v>
      </c>
      <c r="M36" s="70"/>
      <c r="N36" s="70"/>
      <c r="O36" s="87">
        <f t="shared" si="26"/>
        <v>0.52993311036789292</v>
      </c>
      <c r="P36" s="88">
        <f t="shared" si="27"/>
        <v>0.99369792960650705</v>
      </c>
      <c r="Q36" s="89">
        <f t="shared" si="13"/>
        <v>2.8328611898016999E-3</v>
      </c>
      <c r="R36" s="90">
        <f t="shared" si="14"/>
        <v>2.8508273041521585E-3</v>
      </c>
      <c r="S36" s="91">
        <f t="shared" si="15"/>
        <v>8.6206896551724137E-4</v>
      </c>
      <c r="T36" s="92">
        <f t="shared" si="28"/>
        <v>1.4159263823157487E-2</v>
      </c>
      <c r="U36" s="93">
        <f t="shared" si="29"/>
        <v>96528.696133690726</v>
      </c>
      <c r="V36" s="93">
        <f t="shared" si="30"/>
        <v>479431.10165658058</v>
      </c>
      <c r="W36" s="94">
        <f>SUM(V36:V$42)</f>
        <v>3201375.0559716895</v>
      </c>
      <c r="X36" s="95">
        <f t="shared" si="0"/>
        <v>479017.79898273869</v>
      </c>
      <c r="Y36" s="93">
        <f>SUM(X36:X$42)</f>
        <v>2975864.6545061632</v>
      </c>
      <c r="Z36" s="93">
        <f t="shared" si="1"/>
        <v>413.30267384187982</v>
      </c>
      <c r="AA36" s="94">
        <f>SUM(Z36:Z$42)</f>
        <v>225510.40146552667</v>
      </c>
      <c r="AB36" s="87">
        <f t="shared" si="2"/>
        <v>33.165008792181709</v>
      </c>
      <c r="AC36" s="88">
        <f t="shared" si="3"/>
        <v>30.828808154464632</v>
      </c>
      <c r="AD36" s="96">
        <f t="shared" si="16"/>
        <v>92.955826870554574</v>
      </c>
      <c r="AE36" s="88">
        <f t="shared" si="4"/>
        <v>2.3362006377170816</v>
      </c>
      <c r="AF36" s="97">
        <f t="shared" si="17"/>
        <v>7.0441731294454399</v>
      </c>
      <c r="AH36" s="98">
        <f t="shared" si="31"/>
        <v>3.2941005919582168E-5</v>
      </c>
      <c r="AI36" s="99">
        <f t="shared" si="18"/>
        <v>1.2375370727240423E-6</v>
      </c>
      <c r="AJ36" s="99">
        <f t="shared" si="32"/>
        <v>294084906.9001717</v>
      </c>
      <c r="AK36" s="99">
        <f>SUM(AJ36:AJ$42)/U36/U36</f>
        <v>0.1617564204786863</v>
      </c>
      <c r="AL36" s="99">
        <f t="shared" si="33"/>
        <v>251104457.92128167</v>
      </c>
      <c r="AM36" s="99">
        <f>SUM(AL36:AL$42)/U36/U36</f>
        <v>0.13523368697561611</v>
      </c>
      <c r="AN36" s="99">
        <f t="shared" si="34"/>
        <v>2004763.5109471087</v>
      </c>
      <c r="AO36" s="100">
        <f>SUM(AN36:AN$42)/U36/U36</f>
        <v>1.707619032072679E-2</v>
      </c>
      <c r="AP36" s="87">
        <f t="shared" si="5"/>
        <v>32.376717307443407</v>
      </c>
      <c r="AQ36" s="88">
        <f t="shared" si="6"/>
        <v>33.953300276920011</v>
      </c>
      <c r="AR36" s="88">
        <f t="shared" si="7"/>
        <v>30.108035144505514</v>
      </c>
      <c r="AS36" s="88">
        <f t="shared" si="8"/>
        <v>31.549581164423749</v>
      </c>
      <c r="AT36" s="88">
        <f t="shared" si="9"/>
        <v>2.0800758776174302</v>
      </c>
      <c r="AU36" s="101">
        <f t="shared" si="10"/>
        <v>2.5923253978167331</v>
      </c>
    </row>
    <row r="37" spans="1:47" ht="14.45" customHeight="1" x14ac:dyDescent="0.15">
      <c r="A37" s="126"/>
      <c r="B37" s="86" t="s">
        <v>83</v>
      </c>
      <c r="C37" s="11">
        <v>2504</v>
      </c>
      <c r="D37" s="11">
        <v>7</v>
      </c>
      <c r="E37" s="11">
        <v>840</v>
      </c>
      <c r="F37" s="12">
        <v>1.8</v>
      </c>
      <c r="G37" s="22" t="s">
        <v>83</v>
      </c>
      <c r="H37" s="3">
        <v>4308137</v>
      </c>
      <c r="I37" s="3">
        <v>16076</v>
      </c>
      <c r="J37" s="18">
        <v>60</v>
      </c>
      <c r="K37" s="3">
        <v>95991</v>
      </c>
      <c r="L37" s="4">
        <v>2775399</v>
      </c>
      <c r="M37" s="70"/>
      <c r="N37" s="70"/>
      <c r="O37" s="87">
        <f t="shared" si="26"/>
        <v>0.52923076923076917</v>
      </c>
      <c r="P37" s="88">
        <f t="shared" si="27"/>
        <v>1.0509637941181051</v>
      </c>
      <c r="Q37" s="89">
        <f t="shared" si="13"/>
        <v>2.7955271565495207E-3</v>
      </c>
      <c r="R37" s="90">
        <f t="shared" si="14"/>
        <v>2.659965235905515E-3</v>
      </c>
      <c r="S37" s="91">
        <f t="shared" si="15"/>
        <v>2.142857142857143E-3</v>
      </c>
      <c r="T37" s="92">
        <f t="shared" si="28"/>
        <v>1.3217072122419694E-2</v>
      </c>
      <c r="U37" s="93">
        <f t="shared" si="29"/>
        <v>95161.920858628393</v>
      </c>
      <c r="V37" s="93">
        <f t="shared" si="30"/>
        <v>472849.02611455176</v>
      </c>
      <c r="W37" s="94">
        <f>SUM(V37:V$42)</f>
        <v>2721943.9543151092</v>
      </c>
      <c r="X37" s="95">
        <f t="shared" si="0"/>
        <v>471835.77820144914</v>
      </c>
      <c r="Y37" s="93">
        <f>SUM(X37:X$42)</f>
        <v>2496846.8555234242</v>
      </c>
      <c r="Z37" s="93">
        <f t="shared" si="1"/>
        <v>1013.2479131026109</v>
      </c>
      <c r="AA37" s="94">
        <f>SUM(Z37:Z$42)</f>
        <v>225097.09879168478</v>
      </c>
      <c r="AB37" s="87">
        <f t="shared" si="2"/>
        <v>28.603289317360481</v>
      </c>
      <c r="AC37" s="88">
        <f t="shared" si="3"/>
        <v>26.237877850665868</v>
      </c>
      <c r="AD37" s="96">
        <f t="shared" si="16"/>
        <v>91.730281645408695</v>
      </c>
      <c r="AE37" s="88">
        <f t="shared" si="4"/>
        <v>2.3654114666946122</v>
      </c>
      <c r="AF37" s="97">
        <f t="shared" si="17"/>
        <v>8.2697183545912996</v>
      </c>
      <c r="AH37" s="98">
        <f t="shared" si="31"/>
        <v>2.4626013143246455E-5</v>
      </c>
      <c r="AI37" s="99">
        <f t="shared" si="18"/>
        <v>2.5455539358600587E-6</v>
      </c>
      <c r="AJ37" s="99">
        <f t="shared" si="32"/>
        <v>154308830.36124167</v>
      </c>
      <c r="AK37" s="99">
        <f>SUM(AJ37:AJ$42)/U37/U37</f>
        <v>0.13396149412851996</v>
      </c>
      <c r="AL37" s="99">
        <f t="shared" si="33"/>
        <v>128097092.9717537</v>
      </c>
      <c r="AM37" s="99">
        <f>SUM(AL37:AL$42)/U37/U37</f>
        <v>0.11141760082137089</v>
      </c>
      <c r="AN37" s="99">
        <f t="shared" si="34"/>
        <v>1844431.9989593402</v>
      </c>
      <c r="AO37" s="100">
        <f>SUM(AN37:AN$42)/U37/U37</f>
        <v>1.7348851657425293E-2</v>
      </c>
      <c r="AP37" s="87">
        <f t="shared" si="5"/>
        <v>27.885914606456812</v>
      </c>
      <c r="AQ37" s="88">
        <f t="shared" si="6"/>
        <v>29.320664028264151</v>
      </c>
      <c r="AR37" s="88">
        <f t="shared" si="7"/>
        <v>25.583644058115087</v>
      </c>
      <c r="AS37" s="88">
        <f t="shared" si="8"/>
        <v>26.892111643216648</v>
      </c>
      <c r="AT37" s="88">
        <f t="shared" si="9"/>
        <v>2.1072499890741798</v>
      </c>
      <c r="AU37" s="101">
        <f t="shared" si="10"/>
        <v>2.6235729443150446</v>
      </c>
    </row>
    <row r="38" spans="1:47" ht="14.45" customHeight="1" x14ac:dyDescent="0.15">
      <c r="A38" s="126"/>
      <c r="B38" s="86" t="s">
        <v>85</v>
      </c>
      <c r="C38" s="11">
        <v>2881</v>
      </c>
      <c r="D38" s="11">
        <v>26</v>
      </c>
      <c r="E38" s="11">
        <v>951</v>
      </c>
      <c r="F38" s="12">
        <v>12</v>
      </c>
      <c r="G38" s="22" t="s">
        <v>85</v>
      </c>
      <c r="H38" s="3">
        <v>5011036</v>
      </c>
      <c r="I38" s="3">
        <v>26863</v>
      </c>
      <c r="J38" s="18">
        <v>65</v>
      </c>
      <c r="K38" s="3">
        <v>94301</v>
      </c>
      <c r="L38" s="4">
        <v>2299422</v>
      </c>
      <c r="M38" s="70"/>
      <c r="N38" s="70"/>
      <c r="O38" s="87">
        <f t="shared" si="26"/>
        <v>0.53530805687203797</v>
      </c>
      <c r="P38" s="88">
        <f t="shared" si="27"/>
        <v>0.98581808226563206</v>
      </c>
      <c r="Q38" s="89">
        <f t="shared" si="13"/>
        <v>9.0246442207566821E-3</v>
      </c>
      <c r="R38" s="90">
        <f t="shared" si="14"/>
        <v>9.1544721922892872E-3</v>
      </c>
      <c r="S38" s="91">
        <f t="shared" si="15"/>
        <v>1.2618296529968454E-2</v>
      </c>
      <c r="T38" s="92">
        <f t="shared" si="28"/>
        <v>4.481905748623035E-2</v>
      </c>
      <c r="U38" s="93">
        <f t="shared" si="29"/>
        <v>93904.158887331898</v>
      </c>
      <c r="V38" s="93">
        <f t="shared" si="30"/>
        <v>459742.05906839459</v>
      </c>
      <c r="W38" s="94">
        <f>SUM(V38:V$42)</f>
        <v>2249094.9282005578</v>
      </c>
      <c r="X38" s="95">
        <f t="shared" si="0"/>
        <v>453940.89743977127</v>
      </c>
      <c r="Y38" s="93">
        <f>SUM(X38:X$42)</f>
        <v>2025011.0773219755</v>
      </c>
      <c r="Z38" s="93">
        <f t="shared" si="1"/>
        <v>5801.1616286232756</v>
      </c>
      <c r="AA38" s="94">
        <f>SUM(Z38:Z$42)</f>
        <v>224083.85087858216</v>
      </c>
      <c r="AB38" s="87">
        <f t="shared" si="2"/>
        <v>23.950961862073299</v>
      </c>
      <c r="AC38" s="88">
        <f t="shared" si="3"/>
        <v>21.564658065375195</v>
      </c>
      <c r="AD38" s="96">
        <f t="shared" si="16"/>
        <v>90.036709964133621</v>
      </c>
      <c r="AE38" s="88">
        <f t="shared" si="4"/>
        <v>2.3863037966981047</v>
      </c>
      <c r="AF38" s="97">
        <f t="shared" si="17"/>
        <v>9.9632900358663754</v>
      </c>
      <c r="AH38" s="98">
        <f t="shared" si="31"/>
        <v>7.3796835604737323E-5</v>
      </c>
      <c r="AI38" s="99">
        <f t="shared" si="18"/>
        <v>1.3101025365562817E-5</v>
      </c>
      <c r="AJ38" s="99">
        <f t="shared" si="32"/>
        <v>322813447.51822931</v>
      </c>
      <c r="AK38" s="99">
        <f>SUM(AJ38:AJ$42)/U38/U38</f>
        <v>0.12007479708974562</v>
      </c>
      <c r="AL38" s="99">
        <f t="shared" si="33"/>
        <v>258136304.95175055</v>
      </c>
      <c r="AM38" s="99">
        <f>SUM(AL38:AL$42)/U38/U38</f>
        <v>9.9895478276502456E-2</v>
      </c>
      <c r="AN38" s="99">
        <f t="shared" si="34"/>
        <v>6716427.5722136721</v>
      </c>
      <c r="AO38" s="100">
        <f>SUM(AN38:AN$42)/U38/U38</f>
        <v>1.7607541769730801E-2</v>
      </c>
      <c r="AP38" s="87">
        <f t="shared" si="5"/>
        <v>23.271786376281913</v>
      </c>
      <c r="AQ38" s="88">
        <f t="shared" si="6"/>
        <v>24.630137347864686</v>
      </c>
      <c r="AR38" s="88">
        <f t="shared" si="7"/>
        <v>20.945175644844142</v>
      </c>
      <c r="AS38" s="88">
        <f t="shared" si="8"/>
        <v>22.184140485906248</v>
      </c>
      <c r="AT38" s="88">
        <f t="shared" si="9"/>
        <v>2.1262247078374319</v>
      </c>
      <c r="AU38" s="101">
        <f t="shared" si="10"/>
        <v>2.6463828855587774</v>
      </c>
    </row>
    <row r="39" spans="1:47" ht="14.45" customHeight="1" x14ac:dyDescent="0.15">
      <c r="A39" s="126"/>
      <c r="B39" s="86" t="s">
        <v>87</v>
      </c>
      <c r="C39" s="11">
        <v>2100</v>
      </c>
      <c r="D39" s="11">
        <v>23</v>
      </c>
      <c r="E39" s="11">
        <v>712</v>
      </c>
      <c r="F39" s="12">
        <v>14</v>
      </c>
      <c r="G39" s="22" t="s">
        <v>87</v>
      </c>
      <c r="H39" s="3">
        <v>4142913</v>
      </c>
      <c r="I39" s="3">
        <v>37407</v>
      </c>
      <c r="J39" s="18">
        <v>70</v>
      </c>
      <c r="K39" s="3">
        <v>91769</v>
      </c>
      <c r="L39" s="4">
        <v>1833800</v>
      </c>
      <c r="M39" s="70"/>
      <c r="N39" s="70"/>
      <c r="O39" s="87">
        <f t="shared" si="26"/>
        <v>0.53873185637891519</v>
      </c>
      <c r="P39" s="88">
        <f t="shared" si="27"/>
        <v>1.0341749873183577</v>
      </c>
      <c r="Q39" s="89">
        <f t="shared" si="13"/>
        <v>1.0952380952380953E-2</v>
      </c>
      <c r="R39" s="90">
        <f t="shared" si="14"/>
        <v>1.0590452376711178E-2</v>
      </c>
      <c r="S39" s="91">
        <f t="shared" si="15"/>
        <v>1.9662921348314606E-2</v>
      </c>
      <c r="T39" s="92">
        <f t="shared" si="28"/>
        <v>5.1689730319864707E-2</v>
      </c>
      <c r="U39" s="93">
        <f t="shared" si="29"/>
        <v>89695.462991964465</v>
      </c>
      <c r="V39" s="93">
        <f t="shared" si="30"/>
        <v>437784.34839719697</v>
      </c>
      <c r="W39" s="94">
        <f>SUM(V39:V$42)</f>
        <v>1789352.869132163</v>
      </c>
      <c r="X39" s="95">
        <f t="shared" si="0"/>
        <v>429176.22918713972</v>
      </c>
      <c r="Y39" s="93">
        <f>SUM(X39:X$42)</f>
        <v>1571070.1798822042</v>
      </c>
      <c r="Z39" s="93">
        <f t="shared" si="1"/>
        <v>8608.1192100572443</v>
      </c>
      <c r="AA39" s="94">
        <f>SUM(Z39:Z$42)</f>
        <v>218282.6892499589</v>
      </c>
      <c r="AB39" s="87">
        <f t="shared" si="2"/>
        <v>19.949201547601863</v>
      </c>
      <c r="AC39" s="88">
        <f t="shared" si="3"/>
        <v>17.515603660164523</v>
      </c>
      <c r="AD39" s="96">
        <f t="shared" si="16"/>
        <v>87.801026113098303</v>
      </c>
      <c r="AE39" s="88">
        <f t="shared" si="4"/>
        <v>2.4335978874373407</v>
      </c>
      <c r="AF39" s="97">
        <f t="shared" si="17"/>
        <v>12.198973886901697</v>
      </c>
      <c r="AH39" s="98">
        <f t="shared" si="31"/>
        <v>1.1016183218954811E-4</v>
      </c>
      <c r="AI39" s="99">
        <f t="shared" si="18"/>
        <v>2.7073442236467132E-5</v>
      </c>
      <c r="AJ39" s="99">
        <f t="shared" si="32"/>
        <v>293446151.66514796</v>
      </c>
      <c r="AK39" s="99">
        <f>SUM(AJ39:AJ$42)/U39/U39</f>
        <v>9.1482881615146672E-2</v>
      </c>
      <c r="AL39" s="99">
        <f t="shared" si="33"/>
        <v>223250700.61846137</v>
      </c>
      <c r="AM39" s="99">
        <f>SUM(AL39:AL$42)/U39/U39</f>
        <v>7.740456918602584E-2</v>
      </c>
      <c r="AN39" s="99">
        <f t="shared" si="34"/>
        <v>10774186.04606704</v>
      </c>
      <c r="AO39" s="100">
        <f>SUM(AN39:AN$42)/U39/U39</f>
        <v>1.8463843474786388E-2</v>
      </c>
      <c r="AP39" s="87">
        <f t="shared" si="5"/>
        <v>19.356377258277661</v>
      </c>
      <c r="AQ39" s="88">
        <f t="shared" si="6"/>
        <v>20.542025836926065</v>
      </c>
      <c r="AR39" s="88">
        <f t="shared" si="7"/>
        <v>16.970298797738891</v>
      </c>
      <c r="AS39" s="88">
        <f t="shared" si="8"/>
        <v>18.060908522590154</v>
      </c>
      <c r="AT39" s="88">
        <f t="shared" si="9"/>
        <v>2.1672697043760292</v>
      </c>
      <c r="AU39" s="101">
        <f t="shared" si="10"/>
        <v>2.6999260704986523</v>
      </c>
    </row>
    <row r="40" spans="1:47" ht="14.45" customHeight="1" x14ac:dyDescent="0.15">
      <c r="A40" s="126"/>
      <c r="B40" s="86" t="s">
        <v>89</v>
      </c>
      <c r="C40" s="11">
        <v>1929</v>
      </c>
      <c r="D40" s="11">
        <v>29</v>
      </c>
      <c r="E40" s="11">
        <v>630</v>
      </c>
      <c r="F40" s="12">
        <v>29</v>
      </c>
      <c r="G40" s="22" t="s">
        <v>89</v>
      </c>
      <c r="H40" s="3">
        <v>3522767</v>
      </c>
      <c r="I40" s="3">
        <v>56501</v>
      </c>
      <c r="J40" s="18">
        <v>75</v>
      </c>
      <c r="K40" s="3">
        <v>87842</v>
      </c>
      <c r="L40" s="4">
        <v>1384012</v>
      </c>
      <c r="M40" s="70"/>
      <c r="N40" s="70"/>
      <c r="O40" s="87">
        <f t="shared" si="26"/>
        <v>0.54889656207776605</v>
      </c>
      <c r="P40" s="88">
        <f t="shared" si="27"/>
        <v>1.021384145334415</v>
      </c>
      <c r="Q40" s="89">
        <f t="shared" si="13"/>
        <v>1.5033696215655781E-2</v>
      </c>
      <c r="R40" s="90">
        <f t="shared" si="14"/>
        <v>1.4718944174264174E-2</v>
      </c>
      <c r="S40" s="91">
        <f t="shared" si="15"/>
        <v>4.6031746031746035E-2</v>
      </c>
      <c r="T40" s="92">
        <f t="shared" si="28"/>
        <v>7.1229969121719569E-2</v>
      </c>
      <c r="U40" s="93">
        <f t="shared" si="29"/>
        <v>85059.12869899442</v>
      </c>
      <c r="V40" s="93">
        <f t="shared" si="30"/>
        <v>411630.00817296276</v>
      </c>
      <c r="W40" s="94">
        <f>SUM(V40:V$42)</f>
        <v>1351568.5207349658</v>
      </c>
      <c r="X40" s="95">
        <f t="shared" si="0"/>
        <v>392681.96017769939</v>
      </c>
      <c r="Y40" s="93">
        <f>SUM(X40:X$42)</f>
        <v>1141893.9506950644</v>
      </c>
      <c r="Z40" s="93">
        <f t="shared" si="1"/>
        <v>18948.047995263365</v>
      </c>
      <c r="AA40" s="94">
        <f>SUM(Z40:Z$42)</f>
        <v>209674.57003990165</v>
      </c>
      <c r="AB40" s="87">
        <f t="shared" si="2"/>
        <v>15.889752709763464</v>
      </c>
      <c r="AC40" s="88">
        <f t="shared" si="3"/>
        <v>13.424707825728809</v>
      </c>
      <c r="AD40" s="96">
        <f t="shared" si="16"/>
        <v>84.486574907361472</v>
      </c>
      <c r="AE40" s="88">
        <f t="shared" si="4"/>
        <v>2.4650448840346568</v>
      </c>
      <c r="AF40" s="97">
        <f t="shared" si="17"/>
        <v>15.513425092638537</v>
      </c>
      <c r="AH40" s="98">
        <f t="shared" si="31"/>
        <v>1.6249339314539687E-4</v>
      </c>
      <c r="AI40" s="99">
        <f t="shared" si="18"/>
        <v>6.970289585557915E-5</v>
      </c>
      <c r="AJ40" s="99">
        <f t="shared" si="32"/>
        <v>235505034.31002176</v>
      </c>
      <c r="AK40" s="99">
        <f>SUM(AJ40:AJ$42)/U40/U40</f>
        <v>6.1168693908379299E-2</v>
      </c>
      <c r="AL40" s="99">
        <f t="shared" si="33"/>
        <v>170971160.65217453</v>
      </c>
      <c r="AM40" s="99">
        <f>SUM(AL40:AL$42)/U40/U40</f>
        <v>5.5215946213645846E-2</v>
      </c>
      <c r="AN40" s="99">
        <f t="shared" si="34"/>
        <v>19264838.372273836</v>
      </c>
      <c r="AO40" s="100">
        <f>SUM(AN40:AN$42)/U40/U40</f>
        <v>1.9042360436761586E-2</v>
      </c>
      <c r="AP40" s="87">
        <f t="shared" si="5"/>
        <v>15.404999520482125</v>
      </c>
      <c r="AQ40" s="88">
        <f t="shared" si="6"/>
        <v>16.374505899044802</v>
      </c>
      <c r="AR40" s="88">
        <f t="shared" si="7"/>
        <v>12.964145583491844</v>
      </c>
      <c r="AS40" s="88">
        <f t="shared" si="8"/>
        <v>13.885270067965775</v>
      </c>
      <c r="AT40" s="88">
        <f t="shared" si="9"/>
        <v>2.1945765275604412</v>
      </c>
      <c r="AU40" s="101">
        <f t="shared" si="10"/>
        <v>2.7355132405088725</v>
      </c>
    </row>
    <row r="41" spans="1:47" ht="14.45" customHeight="1" x14ac:dyDescent="0.15">
      <c r="A41" s="126"/>
      <c r="B41" s="86" t="s">
        <v>90</v>
      </c>
      <c r="C41" s="11">
        <v>1664</v>
      </c>
      <c r="D41" s="11">
        <v>44</v>
      </c>
      <c r="E41" s="11">
        <v>563</v>
      </c>
      <c r="F41" s="12">
        <v>55</v>
      </c>
      <c r="G41" s="22" t="s">
        <v>90</v>
      </c>
      <c r="H41" s="3">
        <v>3002215</v>
      </c>
      <c r="I41" s="3">
        <v>95693</v>
      </c>
      <c r="J41" s="18">
        <v>80</v>
      </c>
      <c r="K41" s="3">
        <v>81181</v>
      </c>
      <c r="L41" s="4">
        <v>959826</v>
      </c>
      <c r="M41" s="70"/>
      <c r="N41" s="70"/>
      <c r="O41" s="87">
        <f>IF(K41&lt;0.5,0.5,((L41-L42)-5*K42)/5/(K41-K42))</f>
        <v>0.54725826705734615</v>
      </c>
      <c r="P41" s="88">
        <f>IF(H41&lt;0.5,1,(I41/H41)/((K41-K42)/(L41-L42)))</f>
        <v>1.0109663769967436</v>
      </c>
      <c r="Q41" s="89">
        <f t="shared" si="13"/>
        <v>2.6442307692307692E-2</v>
      </c>
      <c r="R41" s="90">
        <f t="shared" si="14"/>
        <v>2.6155476872395396E-2</v>
      </c>
      <c r="S41" s="91">
        <f t="shared" si="15"/>
        <v>9.7690941385435173E-2</v>
      </c>
      <c r="T41" s="92">
        <f>5*R41/(1+5*(1-O41)*R41)</f>
        <v>0.12346709757732909</v>
      </c>
      <c r="U41" s="93">
        <f t="shared" si="29"/>
        <v>79000.369588244677</v>
      </c>
      <c r="V41" s="93">
        <f>5*U41*((1-T41)+O41*T41)</f>
        <v>372921.75509486598</v>
      </c>
      <c r="W41" s="94">
        <f>SUM(V41:V$42)</f>
        <v>939938.51256200322</v>
      </c>
      <c r="X41" s="95">
        <f t="shared" si="0"/>
        <v>336490.67777653981</v>
      </c>
      <c r="Y41" s="93">
        <f>SUM(X41:X$42)</f>
        <v>749211.99051736481</v>
      </c>
      <c r="Z41" s="93">
        <f t="shared" si="1"/>
        <v>36431.077318326163</v>
      </c>
      <c r="AA41" s="94">
        <f>SUM(Z41:Z$42)</f>
        <v>190726.52204463829</v>
      </c>
      <c r="AB41" s="87">
        <f t="shared" si="2"/>
        <v>11.897900192885514</v>
      </c>
      <c r="AC41" s="88">
        <f t="shared" si="3"/>
        <v>9.4836517148249921</v>
      </c>
      <c r="AD41" s="96">
        <f t="shared" si="16"/>
        <v>79.708617159991405</v>
      </c>
      <c r="AE41" s="88">
        <f t="shared" si="4"/>
        <v>2.4142484780605198</v>
      </c>
      <c r="AF41" s="97">
        <f t="shared" si="17"/>
        <v>20.291382840008588</v>
      </c>
      <c r="AH41" s="98">
        <f>IF(D41=0,0,T41*T41*(1-T41)/D41)</f>
        <v>3.036812821827704E-4</v>
      </c>
      <c r="AI41" s="99">
        <f t="shared" si="18"/>
        <v>1.5656735587329064E-4</v>
      </c>
      <c r="AJ41" s="99">
        <f>U41*U41*((1-O41)*5+AB42)^2*AH41</f>
        <v>207053853.33549088</v>
      </c>
      <c r="AK41" s="99">
        <f>SUM(AJ41:AJ$42)/U41/U41</f>
        <v>3.3176080117875824E-2</v>
      </c>
      <c r="AL41" s="99">
        <f>U41*U41*((1-O41)*5*(1-S41)+AC42)^2*AH41+V41*V41*AI41</f>
        <v>143155972.21546093</v>
      </c>
      <c r="AM41" s="99">
        <f>SUM(AL41:AL$42)/U41/U41</f>
        <v>3.6615467012537858E-2</v>
      </c>
      <c r="AN41" s="99">
        <f>U41*U41*((1-O41)*5*S41+AE42)^2*AH41+V41*V41*AI41</f>
        <v>33144398.286130629</v>
      </c>
      <c r="AO41" s="100">
        <f>SUM(AN41:AN$42)/U41/U41</f>
        <v>1.8988396896342727E-2</v>
      </c>
      <c r="AP41" s="87">
        <f t="shared" si="5"/>
        <v>11.540899871623989</v>
      </c>
      <c r="AQ41" s="88">
        <f t="shared" si="6"/>
        <v>12.254900514147039</v>
      </c>
      <c r="AR41" s="88">
        <f t="shared" si="7"/>
        <v>9.1086024139652721</v>
      </c>
      <c r="AS41" s="88">
        <f t="shared" si="8"/>
        <v>9.8587010156847121</v>
      </c>
      <c r="AT41" s="88">
        <f t="shared" si="9"/>
        <v>2.1441636293240713</v>
      </c>
      <c r="AU41" s="101">
        <f t="shared" si="10"/>
        <v>2.6843333267969682</v>
      </c>
    </row>
    <row r="42" spans="1:47" ht="14.45" customHeight="1" thickBot="1" x14ac:dyDescent="0.2">
      <c r="A42" s="127"/>
      <c r="B42" s="128" t="s">
        <v>91</v>
      </c>
      <c r="C42" s="15">
        <v>2269</v>
      </c>
      <c r="D42" s="15">
        <v>242</v>
      </c>
      <c r="E42" s="15">
        <v>746</v>
      </c>
      <c r="F42" s="16">
        <v>203</v>
      </c>
      <c r="G42" s="24" t="s">
        <v>91</v>
      </c>
      <c r="H42" s="7">
        <v>3458084</v>
      </c>
      <c r="I42" s="7">
        <v>359915</v>
      </c>
      <c r="J42" s="20">
        <v>85</v>
      </c>
      <c r="K42" s="7">
        <v>69236</v>
      </c>
      <c r="L42" s="8">
        <v>580961</v>
      </c>
      <c r="M42" s="70"/>
      <c r="N42" s="70"/>
      <c r="O42" s="129">
        <v>1</v>
      </c>
      <c r="P42" s="130">
        <f>IF(H42&lt;0.5,1,(I42/H42)/(K42/L42))</f>
        <v>0.87333208996837031</v>
      </c>
      <c r="Q42" s="131">
        <f t="shared" si="13"/>
        <v>0.10665491405905686</v>
      </c>
      <c r="R42" s="132">
        <f t="shared" si="14"/>
        <v>0.12212412126401952</v>
      </c>
      <c r="S42" s="133">
        <f t="shared" si="15"/>
        <v>0.27211796246648795</v>
      </c>
      <c r="T42" s="129">
        <v>1</v>
      </c>
      <c r="U42" s="134">
        <f>U41*(1-T41)</f>
        <v>69246.423247647806</v>
      </c>
      <c r="V42" s="134">
        <f>U42/R42</f>
        <v>567016.75746713718</v>
      </c>
      <c r="W42" s="135">
        <f>SUM(V42:V$42)</f>
        <v>567016.75746713718</v>
      </c>
      <c r="X42" s="129">
        <f t="shared" si="0"/>
        <v>412721.312740825</v>
      </c>
      <c r="Y42" s="134">
        <f>SUM(X42:X$42)</f>
        <v>412721.312740825</v>
      </c>
      <c r="Z42" s="134">
        <f t="shared" si="1"/>
        <v>154295.44472631213</v>
      </c>
      <c r="AA42" s="135">
        <f>SUM(Z42:Z$42)</f>
        <v>154295.44472631213</v>
      </c>
      <c r="AB42" s="136">
        <f t="shared" si="2"/>
        <v>8.1883905460257527</v>
      </c>
      <c r="AC42" s="130">
        <f t="shared" si="3"/>
        <v>5.9601823947613717</v>
      </c>
      <c r="AD42" s="137">
        <f t="shared" si="16"/>
        <v>72.788203753351198</v>
      </c>
      <c r="AE42" s="130">
        <f t="shared" si="4"/>
        <v>2.2282081512643805</v>
      </c>
      <c r="AF42" s="138">
        <f t="shared" si="17"/>
        <v>27.211796246648795</v>
      </c>
      <c r="AH42" s="139">
        <f>0</f>
        <v>0</v>
      </c>
      <c r="AI42" s="140">
        <f t="shared" si="18"/>
        <v>2.6550908440961795E-4</v>
      </c>
      <c r="AJ42" s="140">
        <v>0</v>
      </c>
      <c r="AK42" s="140">
        <f>(1-R42)/R42/R42/D42</f>
        <v>0.24322871565379409</v>
      </c>
      <c r="AL42" s="140">
        <f>V42*V42*AI42</f>
        <v>85363295.57288599</v>
      </c>
      <c r="AM42" s="140">
        <f>(1-S42)*(1-S42)*(1-R42)/R42/R42/D42+AI42/R42/R42</f>
        <v>0.14666787068134196</v>
      </c>
      <c r="AN42" s="140">
        <f>V42*V42*AI42</f>
        <v>85363295.57288599</v>
      </c>
      <c r="AO42" s="141">
        <f>S42*S42*(1-R42)/R42/R42/D42+AI42/R42/R42</f>
        <v>3.5812960061650329E-2</v>
      </c>
      <c r="AP42" s="136">
        <f t="shared" si="5"/>
        <v>7.2217533679410195</v>
      </c>
      <c r="AQ42" s="130">
        <f t="shared" si="6"/>
        <v>9.1550277241104858</v>
      </c>
      <c r="AR42" s="130">
        <f t="shared" si="7"/>
        <v>5.2095564612835554</v>
      </c>
      <c r="AS42" s="130">
        <f t="shared" si="8"/>
        <v>6.7108083282391879</v>
      </c>
      <c r="AT42" s="130">
        <f t="shared" si="9"/>
        <v>1.8572916278081777</v>
      </c>
      <c r="AU42" s="142">
        <f t="shared" si="10"/>
        <v>2.5991246747205832</v>
      </c>
    </row>
    <row r="43" spans="1:47" ht="14.45" customHeight="1" thickTop="1" x14ac:dyDescent="0.15">
      <c r="G43" s="143"/>
      <c r="H43" s="143"/>
      <c r="I43" s="143"/>
      <c r="J43" s="143"/>
      <c r="K43" s="143"/>
      <c r="L43" s="143"/>
    </row>
    <row r="44" spans="1:47" ht="14.45" customHeight="1" thickBot="1" x14ac:dyDescent="0.2">
      <c r="A44" s="25" t="s">
        <v>36</v>
      </c>
      <c r="G44" s="143"/>
      <c r="H44" s="143"/>
      <c r="I44" s="143"/>
      <c r="J44" s="183" t="s">
        <v>32</v>
      </c>
      <c r="K44" s="184"/>
      <c r="L44" s="184"/>
      <c r="M44" s="184"/>
    </row>
    <row r="45" spans="1:47" ht="14.45" customHeight="1" thickTop="1" x14ac:dyDescent="0.15">
      <c r="A45" s="195" t="s">
        <v>11</v>
      </c>
      <c r="B45" s="197" t="s">
        <v>53</v>
      </c>
      <c r="C45" s="179" t="s">
        <v>5</v>
      </c>
      <c r="D45" s="180"/>
      <c r="E45" s="180"/>
      <c r="F45" s="181" t="s">
        <v>96</v>
      </c>
      <c r="G45" s="180"/>
      <c r="H45" s="180"/>
      <c r="I45" s="180"/>
      <c r="J45" s="181" t="s">
        <v>97</v>
      </c>
      <c r="K45" s="180"/>
      <c r="L45" s="180"/>
      <c r="M45" s="182"/>
    </row>
    <row r="46" spans="1:47" ht="14.45" customHeight="1" x14ac:dyDescent="0.15">
      <c r="A46" s="196"/>
      <c r="B46" s="198"/>
      <c r="C46" s="42" t="s">
        <v>23</v>
      </c>
      <c r="D46" s="204" t="s">
        <v>28</v>
      </c>
      <c r="E46" s="205"/>
      <c r="F46" s="44" t="s">
        <v>23</v>
      </c>
      <c r="G46" s="204" t="s">
        <v>28</v>
      </c>
      <c r="H46" s="206"/>
      <c r="I46" s="144" t="s">
        <v>31</v>
      </c>
      <c r="J46" s="44" t="s">
        <v>23</v>
      </c>
      <c r="K46" s="204" t="s">
        <v>28</v>
      </c>
      <c r="L46" s="206"/>
      <c r="M46" s="145" t="s">
        <v>279</v>
      </c>
    </row>
    <row r="47" spans="1:47" ht="14.45" customHeight="1" x14ac:dyDescent="0.15">
      <c r="A47" s="68" t="s">
        <v>1</v>
      </c>
      <c r="B47" s="69">
        <v>0</v>
      </c>
      <c r="C47" s="146">
        <f>AB7</f>
        <v>80.770234679727736</v>
      </c>
      <c r="D47" s="146">
        <f t="shared" ref="D47:E82" si="35">AP7</f>
        <v>79.331600378837635</v>
      </c>
      <c r="E47" s="147">
        <f t="shared" si="35"/>
        <v>82.208868980617837</v>
      </c>
      <c r="F47" s="148">
        <f>AC7</f>
        <v>79.506897328331831</v>
      </c>
      <c r="G47" s="146">
        <f t="shared" ref="G47:H82" si="36">AR7</f>
        <v>78.121094730406611</v>
      </c>
      <c r="H47" s="146">
        <f t="shared" si="36"/>
        <v>80.892699926257052</v>
      </c>
      <c r="I47" s="149">
        <f t="shared" ref="I47:J82" si="37">AD7</f>
        <v>98.435887482059044</v>
      </c>
      <c r="J47" s="148">
        <f t="shared" si="37"/>
        <v>1.2633373513959123</v>
      </c>
      <c r="K47" s="146">
        <f t="shared" ref="K47:L82" si="38">AT7</f>
        <v>1.0539852230605635</v>
      </c>
      <c r="L47" s="146">
        <f t="shared" si="38"/>
        <v>1.4726894797312611</v>
      </c>
      <c r="M47" s="150">
        <f>AF7</f>
        <v>1.5641125179409605</v>
      </c>
    </row>
    <row r="48" spans="1:47" ht="14.45" customHeight="1" x14ac:dyDescent="0.15">
      <c r="A48" s="68"/>
      <c r="B48" s="86">
        <v>5</v>
      </c>
      <c r="C48" s="151">
        <f>AB8</f>
        <v>76.032979360238897</v>
      </c>
      <c r="D48" s="151">
        <f t="shared" si="35"/>
        <v>74.684933347705496</v>
      </c>
      <c r="E48" s="152">
        <f t="shared" si="35"/>
        <v>77.381025372772299</v>
      </c>
      <c r="F48" s="153">
        <f>AC8</f>
        <v>74.765487234016419</v>
      </c>
      <c r="G48" s="151">
        <f t="shared" si="36"/>
        <v>73.471125029097351</v>
      </c>
      <c r="H48" s="151">
        <f t="shared" si="36"/>
        <v>76.059849438935487</v>
      </c>
      <c r="I48" s="154">
        <f t="shared" si="37"/>
        <v>98.33297059133092</v>
      </c>
      <c r="J48" s="153">
        <f t="shared" si="37"/>
        <v>1.2674921262224985</v>
      </c>
      <c r="K48" s="151">
        <f t="shared" si="38"/>
        <v>1.0576099349080259</v>
      </c>
      <c r="L48" s="151">
        <f t="shared" si="38"/>
        <v>1.4773743175369711</v>
      </c>
      <c r="M48" s="155">
        <f>AF8</f>
        <v>1.6670294086691122</v>
      </c>
    </row>
    <row r="49" spans="1:13" ht="14.45" customHeight="1" x14ac:dyDescent="0.15">
      <c r="A49" s="68"/>
      <c r="B49" s="86">
        <v>10</v>
      </c>
      <c r="C49" s="151">
        <f t="shared" ref="C49:C62" si="39">AB9</f>
        <v>71.261885768554222</v>
      </c>
      <c r="D49" s="151">
        <f t="shared" si="35"/>
        <v>69.98649671397672</v>
      </c>
      <c r="E49" s="152">
        <f t="shared" si="35"/>
        <v>72.537274823131725</v>
      </c>
      <c r="F49" s="153">
        <f t="shared" ref="F49:F62" si="40">AC9</f>
        <v>69.990456458159869</v>
      </c>
      <c r="G49" s="151">
        <f t="shared" si="36"/>
        <v>68.769487052114414</v>
      </c>
      <c r="H49" s="151">
        <f t="shared" si="36"/>
        <v>71.211425864205324</v>
      </c>
      <c r="I49" s="154">
        <f t="shared" si="37"/>
        <v>98.215835440387139</v>
      </c>
      <c r="J49" s="153">
        <f t="shared" si="37"/>
        <v>1.2714293103943604</v>
      </c>
      <c r="K49" s="151">
        <f t="shared" si="38"/>
        <v>1.0610370801666891</v>
      </c>
      <c r="L49" s="151">
        <f t="shared" si="38"/>
        <v>1.4818215406220316</v>
      </c>
      <c r="M49" s="155">
        <f t="shared" ref="M49:M62" si="41">AF9</f>
        <v>1.7841645596128819</v>
      </c>
    </row>
    <row r="50" spans="1:13" ht="14.45" customHeight="1" x14ac:dyDescent="0.15">
      <c r="A50" s="68"/>
      <c r="B50" s="86">
        <v>15</v>
      </c>
      <c r="C50" s="151">
        <f t="shared" si="39"/>
        <v>66.261885768554222</v>
      </c>
      <c r="D50" s="151">
        <f t="shared" si="35"/>
        <v>64.98649671397672</v>
      </c>
      <c r="E50" s="152">
        <f t="shared" si="35"/>
        <v>67.537274823131725</v>
      </c>
      <c r="F50" s="153">
        <f t="shared" si="40"/>
        <v>64.990456458159869</v>
      </c>
      <c r="G50" s="151">
        <f t="shared" si="36"/>
        <v>63.769487052114414</v>
      </c>
      <c r="H50" s="151">
        <f t="shared" si="36"/>
        <v>66.211425864205324</v>
      </c>
      <c r="I50" s="154">
        <f t="shared" si="37"/>
        <v>98.081205664995224</v>
      </c>
      <c r="J50" s="153">
        <f t="shared" si="37"/>
        <v>1.2714293103943604</v>
      </c>
      <c r="K50" s="151">
        <f t="shared" si="38"/>
        <v>1.0610370801666891</v>
      </c>
      <c r="L50" s="151">
        <f t="shared" si="38"/>
        <v>1.4818215406220316</v>
      </c>
      <c r="M50" s="155">
        <f t="shared" si="41"/>
        <v>1.9187943350047851</v>
      </c>
    </row>
    <row r="51" spans="1:13" ht="14.45" customHeight="1" x14ac:dyDescent="0.15">
      <c r="A51" s="68"/>
      <c r="B51" s="86">
        <v>20</v>
      </c>
      <c r="C51" s="151">
        <f t="shared" si="39"/>
        <v>61.598783161749147</v>
      </c>
      <c r="D51" s="151">
        <f t="shared" si="35"/>
        <v>60.405134422244629</v>
      </c>
      <c r="E51" s="152">
        <f t="shared" si="35"/>
        <v>62.792431901253664</v>
      </c>
      <c r="F51" s="153">
        <f t="shared" si="40"/>
        <v>60.320591029157981</v>
      </c>
      <c r="G51" s="151">
        <f t="shared" si="36"/>
        <v>59.182079645326304</v>
      </c>
      <c r="H51" s="151">
        <f t="shared" si="36"/>
        <v>61.459102412989658</v>
      </c>
      <c r="I51" s="154">
        <f t="shared" si="37"/>
        <v>97.924971781934673</v>
      </c>
      <c r="J51" s="153">
        <f t="shared" si="37"/>
        <v>1.2781921325911851</v>
      </c>
      <c r="K51" s="151">
        <f t="shared" si="38"/>
        <v>1.0668896893395268</v>
      </c>
      <c r="L51" s="151">
        <f t="shared" si="38"/>
        <v>1.4894945758428435</v>
      </c>
      <c r="M51" s="155">
        <f t="shared" si="41"/>
        <v>2.0750282180653548</v>
      </c>
    </row>
    <row r="52" spans="1:13" ht="14.45" customHeight="1" x14ac:dyDescent="0.15">
      <c r="A52" s="68"/>
      <c r="B52" s="86">
        <v>25</v>
      </c>
      <c r="C52" s="151">
        <f t="shared" si="39"/>
        <v>56.805582576193146</v>
      </c>
      <c r="D52" s="151">
        <f t="shared" si="35"/>
        <v>55.678670050701832</v>
      </c>
      <c r="E52" s="152">
        <f t="shared" si="35"/>
        <v>57.932495101684459</v>
      </c>
      <c r="F52" s="153">
        <f t="shared" si="40"/>
        <v>55.522912804874679</v>
      </c>
      <c r="G52" s="151">
        <f t="shared" si="36"/>
        <v>54.451697483041826</v>
      </c>
      <c r="H52" s="151">
        <f t="shared" si="36"/>
        <v>56.594128126707531</v>
      </c>
      <c r="I52" s="154">
        <f t="shared" si="37"/>
        <v>97.742000498634042</v>
      </c>
      <c r="J52" s="153">
        <f t="shared" si="37"/>
        <v>1.28266977131848</v>
      </c>
      <c r="K52" s="151">
        <f t="shared" si="38"/>
        <v>1.0708094456681052</v>
      </c>
      <c r="L52" s="151">
        <f t="shared" si="38"/>
        <v>1.4945300969688549</v>
      </c>
      <c r="M52" s="155">
        <f t="shared" si="41"/>
        <v>2.2579995013659779</v>
      </c>
    </row>
    <row r="53" spans="1:13" ht="14.45" customHeight="1" x14ac:dyDescent="0.15">
      <c r="A53" s="68"/>
      <c r="B53" s="86">
        <v>30</v>
      </c>
      <c r="C53" s="151">
        <f t="shared" si="39"/>
        <v>51.805582576193146</v>
      </c>
      <c r="D53" s="151">
        <f t="shared" si="35"/>
        <v>50.678670050701832</v>
      </c>
      <c r="E53" s="152">
        <f t="shared" si="35"/>
        <v>52.932495101684459</v>
      </c>
      <c r="F53" s="153">
        <f t="shared" si="40"/>
        <v>50.522912804874679</v>
      </c>
      <c r="G53" s="151">
        <f t="shared" si="36"/>
        <v>49.451697483041826</v>
      </c>
      <c r="H53" s="151">
        <f t="shared" si="36"/>
        <v>51.594128126707531</v>
      </c>
      <c r="I53" s="154">
        <f t="shared" si="37"/>
        <v>97.52407036552097</v>
      </c>
      <c r="J53" s="153">
        <f t="shared" si="37"/>
        <v>1.28266977131848</v>
      </c>
      <c r="K53" s="151">
        <f t="shared" si="38"/>
        <v>1.0708094456681052</v>
      </c>
      <c r="L53" s="151">
        <f t="shared" si="38"/>
        <v>1.4945300969688549</v>
      </c>
      <c r="M53" s="155">
        <f t="shared" si="41"/>
        <v>2.4759296344790473</v>
      </c>
    </row>
    <row r="54" spans="1:13" ht="14.45" customHeight="1" x14ac:dyDescent="0.15">
      <c r="A54" s="68"/>
      <c r="B54" s="86">
        <v>35</v>
      </c>
      <c r="C54" s="151">
        <f t="shared" si="39"/>
        <v>47.096509899877638</v>
      </c>
      <c r="D54" s="151">
        <f t="shared" si="35"/>
        <v>46.037523664378504</v>
      </c>
      <c r="E54" s="152">
        <f t="shared" si="35"/>
        <v>48.155496135376772</v>
      </c>
      <c r="F54" s="153">
        <f t="shared" si="40"/>
        <v>45.806259604678836</v>
      </c>
      <c r="G54" s="151">
        <f t="shared" si="36"/>
        <v>44.803273002879322</v>
      </c>
      <c r="H54" s="151">
        <f t="shared" si="36"/>
        <v>46.809246206478349</v>
      </c>
      <c r="I54" s="154">
        <f t="shared" si="37"/>
        <v>97.260412081613396</v>
      </c>
      <c r="J54" s="153">
        <f t="shared" si="37"/>
        <v>1.2902502951988073</v>
      </c>
      <c r="K54" s="151">
        <f t="shared" si="38"/>
        <v>1.0773985393611201</v>
      </c>
      <c r="L54" s="151">
        <f t="shared" si="38"/>
        <v>1.5031020510364945</v>
      </c>
      <c r="M54" s="155">
        <f t="shared" si="41"/>
        <v>2.7395879183866221</v>
      </c>
    </row>
    <row r="55" spans="1:13" ht="14.45" customHeight="1" x14ac:dyDescent="0.15">
      <c r="A55" s="68"/>
      <c r="B55" s="86">
        <v>40</v>
      </c>
      <c r="C55" s="151">
        <f t="shared" si="39"/>
        <v>42.211348382175125</v>
      </c>
      <c r="D55" s="151">
        <f t="shared" si="35"/>
        <v>41.17382346800256</v>
      </c>
      <c r="E55" s="152">
        <f t="shared" si="35"/>
        <v>43.248873296347689</v>
      </c>
      <c r="F55" s="153">
        <f t="shared" si="40"/>
        <v>40.917766187678055</v>
      </c>
      <c r="G55" s="151">
        <f t="shared" si="36"/>
        <v>39.936289880145353</v>
      </c>
      <c r="H55" s="151">
        <f t="shared" si="36"/>
        <v>41.899242495210757</v>
      </c>
      <c r="I55" s="154">
        <f t="shared" si="37"/>
        <v>96.935463461661612</v>
      </c>
      <c r="J55" s="153">
        <f t="shared" si="37"/>
        <v>1.2935821944970693</v>
      </c>
      <c r="K55" s="151">
        <f t="shared" si="38"/>
        <v>1.0802809826726494</v>
      </c>
      <c r="L55" s="151">
        <f t="shared" si="38"/>
        <v>1.5068834063214893</v>
      </c>
      <c r="M55" s="155">
        <f t="shared" si="41"/>
        <v>3.0645365383383942</v>
      </c>
    </row>
    <row r="56" spans="1:13" ht="14.45" customHeight="1" x14ac:dyDescent="0.15">
      <c r="A56" s="68"/>
      <c r="B56" s="86">
        <v>45</v>
      </c>
      <c r="C56" s="151">
        <f t="shared" si="39"/>
        <v>37.666843398655395</v>
      </c>
      <c r="D56" s="151">
        <f t="shared" si="35"/>
        <v>36.697219955390949</v>
      </c>
      <c r="E56" s="152">
        <f t="shared" si="35"/>
        <v>38.636466841919841</v>
      </c>
      <c r="F56" s="153">
        <f t="shared" si="40"/>
        <v>36.358351868844473</v>
      </c>
      <c r="G56" s="151">
        <f t="shared" si="36"/>
        <v>35.444696084224795</v>
      </c>
      <c r="H56" s="151">
        <f t="shared" si="36"/>
        <v>37.272007653464151</v>
      </c>
      <c r="I56" s="154">
        <f t="shared" si="37"/>
        <v>96.526144981244613</v>
      </c>
      <c r="J56" s="153">
        <f t="shared" si="37"/>
        <v>1.3084915298109152</v>
      </c>
      <c r="K56" s="151">
        <f t="shared" si="38"/>
        <v>1.0931326075351133</v>
      </c>
      <c r="L56" s="151">
        <f t="shared" si="38"/>
        <v>1.5238504520867171</v>
      </c>
      <c r="M56" s="155">
        <f t="shared" si="41"/>
        <v>3.4738550187553674</v>
      </c>
    </row>
    <row r="57" spans="1:13" ht="14.45" customHeight="1" x14ac:dyDescent="0.15">
      <c r="A57" s="68"/>
      <c r="B57" s="86">
        <v>50</v>
      </c>
      <c r="C57" s="151">
        <f t="shared" si="39"/>
        <v>33.09372176986421</v>
      </c>
      <c r="D57" s="151">
        <f t="shared" si="35"/>
        <v>32.207084045017218</v>
      </c>
      <c r="E57" s="152">
        <f t="shared" si="35"/>
        <v>33.980359494711202</v>
      </c>
      <c r="F57" s="153">
        <f t="shared" si="40"/>
        <v>31.774791862746312</v>
      </c>
      <c r="G57" s="151">
        <f t="shared" si="36"/>
        <v>30.943574553754292</v>
      </c>
      <c r="H57" s="151">
        <f t="shared" si="36"/>
        <v>32.606009171738329</v>
      </c>
      <c r="I57" s="154">
        <f t="shared" si="37"/>
        <v>96.014561564607874</v>
      </c>
      <c r="J57" s="153">
        <f t="shared" si="37"/>
        <v>1.3189299071178977</v>
      </c>
      <c r="K57" s="151">
        <f t="shared" si="38"/>
        <v>1.1019605464787778</v>
      </c>
      <c r="L57" s="151">
        <f t="shared" si="38"/>
        <v>1.5358992677570176</v>
      </c>
      <c r="M57" s="155">
        <f t="shared" si="41"/>
        <v>3.9854384353921204</v>
      </c>
    </row>
    <row r="58" spans="1:13" ht="14.45" customHeight="1" x14ac:dyDescent="0.15">
      <c r="A58" s="68"/>
      <c r="B58" s="86">
        <v>55</v>
      </c>
      <c r="C58" s="151">
        <f t="shared" si="39"/>
        <v>28.27788431119254</v>
      </c>
      <c r="D58" s="151">
        <f t="shared" si="35"/>
        <v>27.423405066668273</v>
      </c>
      <c r="E58" s="152">
        <f t="shared" si="35"/>
        <v>29.132363555716807</v>
      </c>
      <c r="F58" s="153">
        <f t="shared" si="40"/>
        <v>26.956573407657423</v>
      </c>
      <c r="G58" s="151">
        <f t="shared" si="36"/>
        <v>26.157122570925427</v>
      </c>
      <c r="H58" s="151">
        <f t="shared" si="36"/>
        <v>27.756024244389419</v>
      </c>
      <c r="I58" s="154">
        <f t="shared" si="37"/>
        <v>95.327405370945186</v>
      </c>
      <c r="J58" s="153">
        <f t="shared" si="37"/>
        <v>1.3213109035351183</v>
      </c>
      <c r="K58" s="151">
        <f t="shared" si="38"/>
        <v>1.1037703091590361</v>
      </c>
      <c r="L58" s="151">
        <f t="shared" si="38"/>
        <v>1.5388514979112005</v>
      </c>
      <c r="M58" s="155">
        <f t="shared" si="41"/>
        <v>4.6725946290548199</v>
      </c>
    </row>
    <row r="59" spans="1:13" ht="14.45" customHeight="1" x14ac:dyDescent="0.15">
      <c r="A59" s="68"/>
      <c r="B59" s="86">
        <v>60</v>
      </c>
      <c r="C59" s="151">
        <f t="shared" si="39"/>
        <v>23.872739976711866</v>
      </c>
      <c r="D59" s="151">
        <f t="shared" si="35"/>
        <v>23.091760054628452</v>
      </c>
      <c r="E59" s="152">
        <f t="shared" si="35"/>
        <v>24.653719898795281</v>
      </c>
      <c r="F59" s="153">
        <f t="shared" si="40"/>
        <v>22.530170562825781</v>
      </c>
      <c r="G59" s="151">
        <f t="shared" si="36"/>
        <v>21.802267595846498</v>
      </c>
      <c r="H59" s="151">
        <f t="shared" si="36"/>
        <v>23.258073529805063</v>
      </c>
      <c r="I59" s="154">
        <f t="shared" si="37"/>
        <v>94.376140253712904</v>
      </c>
      <c r="J59" s="153">
        <f t="shared" si="37"/>
        <v>1.3425694138860853</v>
      </c>
      <c r="K59" s="151">
        <f t="shared" si="38"/>
        <v>1.1215379660311176</v>
      </c>
      <c r="L59" s="151">
        <f t="shared" si="38"/>
        <v>1.5636008617410531</v>
      </c>
      <c r="M59" s="155">
        <f t="shared" si="41"/>
        <v>5.6238597462870921</v>
      </c>
    </row>
    <row r="60" spans="1:13" ht="14.45" customHeight="1" x14ac:dyDescent="0.15">
      <c r="A60" s="68"/>
      <c r="B60" s="86">
        <v>65</v>
      </c>
      <c r="C60" s="151">
        <f t="shared" si="39"/>
        <v>19.680991576843304</v>
      </c>
      <c r="D60" s="151">
        <f t="shared" si="35"/>
        <v>18.965021576153056</v>
      </c>
      <c r="E60" s="152">
        <f t="shared" si="35"/>
        <v>20.396961577533553</v>
      </c>
      <c r="F60" s="153">
        <f t="shared" si="40"/>
        <v>18.311437155067292</v>
      </c>
      <c r="G60" s="151">
        <f t="shared" si="36"/>
        <v>17.645648068636948</v>
      </c>
      <c r="H60" s="151">
        <f t="shared" si="36"/>
        <v>18.977226241497636</v>
      </c>
      <c r="I60" s="154">
        <f t="shared" si="37"/>
        <v>93.04123262068039</v>
      </c>
      <c r="J60" s="153">
        <f t="shared" si="37"/>
        <v>1.3695544217760125</v>
      </c>
      <c r="K60" s="151">
        <f t="shared" si="38"/>
        <v>1.1427072165458132</v>
      </c>
      <c r="L60" s="151">
        <f t="shared" si="38"/>
        <v>1.5964016270062118</v>
      </c>
      <c r="M60" s="155">
        <f t="shared" si="41"/>
        <v>6.9587673793196121</v>
      </c>
    </row>
    <row r="61" spans="1:13" ht="14.45" customHeight="1" x14ac:dyDescent="0.15">
      <c r="A61" s="68"/>
      <c r="B61" s="86">
        <v>70</v>
      </c>
      <c r="C61" s="151">
        <f t="shared" si="39"/>
        <v>15.642179087116697</v>
      </c>
      <c r="D61" s="151">
        <f t="shared" si="35"/>
        <v>14.983951306540272</v>
      </c>
      <c r="E61" s="152">
        <f t="shared" si="35"/>
        <v>16.300406867693123</v>
      </c>
      <c r="F61" s="153">
        <f t="shared" si="40"/>
        <v>14.282371071040711</v>
      </c>
      <c r="G61" s="151">
        <f t="shared" si="36"/>
        <v>13.67032465827825</v>
      </c>
      <c r="H61" s="151">
        <f t="shared" si="36"/>
        <v>14.894417483803171</v>
      </c>
      <c r="I61" s="154">
        <f t="shared" si="37"/>
        <v>91.306786551267919</v>
      </c>
      <c r="J61" s="153">
        <f t="shared" si="37"/>
        <v>1.3598080160759858</v>
      </c>
      <c r="K61" s="151">
        <f t="shared" si="38"/>
        <v>1.1262513912166627</v>
      </c>
      <c r="L61" s="151">
        <f t="shared" si="38"/>
        <v>1.5933646409353088</v>
      </c>
      <c r="M61" s="155">
        <f t="shared" si="41"/>
        <v>8.6932134487320809</v>
      </c>
    </row>
    <row r="62" spans="1:13" ht="14.45" customHeight="1" x14ac:dyDescent="0.15">
      <c r="A62" s="68"/>
      <c r="B62" s="86">
        <v>75</v>
      </c>
      <c r="C62" s="151">
        <f t="shared" si="39"/>
        <v>11.956435615646541</v>
      </c>
      <c r="D62" s="151">
        <f t="shared" si="35"/>
        <v>11.393797487756535</v>
      </c>
      <c r="E62" s="152">
        <f t="shared" si="35"/>
        <v>12.519073743536547</v>
      </c>
      <c r="F62" s="153">
        <f t="shared" si="40"/>
        <v>10.601487689587278</v>
      </c>
      <c r="G62" s="151">
        <f t="shared" si="36"/>
        <v>10.07230479450568</v>
      </c>
      <c r="H62" s="151">
        <f t="shared" si="36"/>
        <v>11.130670584668877</v>
      </c>
      <c r="I62" s="154">
        <f t="shared" si="37"/>
        <v>88.667626627068202</v>
      </c>
      <c r="J62" s="153">
        <f t="shared" si="37"/>
        <v>1.3549479260592632</v>
      </c>
      <c r="K62" s="151">
        <f t="shared" si="38"/>
        <v>1.1113241489001442</v>
      </c>
      <c r="L62" s="151">
        <f t="shared" si="38"/>
        <v>1.5985717032183822</v>
      </c>
      <c r="M62" s="155">
        <f t="shared" si="41"/>
        <v>11.332373372931801</v>
      </c>
    </row>
    <row r="63" spans="1:13" ht="14.45" customHeight="1" x14ac:dyDescent="0.15">
      <c r="A63" s="68"/>
      <c r="B63" s="86">
        <v>80</v>
      </c>
      <c r="C63" s="151">
        <f>AB23</f>
        <v>8.6421619523116213</v>
      </c>
      <c r="D63" s="151">
        <f t="shared" si="35"/>
        <v>8.2133267633047016</v>
      </c>
      <c r="E63" s="152">
        <f t="shared" si="35"/>
        <v>9.0709971413185411</v>
      </c>
      <c r="F63" s="153">
        <f>AC23</f>
        <v>7.3569145778121996</v>
      </c>
      <c r="G63" s="151">
        <f t="shared" si="36"/>
        <v>6.9292596779480009</v>
      </c>
      <c r="H63" s="151">
        <f t="shared" si="36"/>
        <v>7.7845694776763983</v>
      </c>
      <c r="I63" s="154">
        <f t="shared" si="37"/>
        <v>85.128173001251824</v>
      </c>
      <c r="J63" s="153">
        <f t="shared" si="37"/>
        <v>1.2852473744994215</v>
      </c>
      <c r="K63" s="151">
        <f t="shared" si="38"/>
        <v>1.0281496234072951</v>
      </c>
      <c r="L63" s="151">
        <f t="shared" si="38"/>
        <v>1.5423451255915479</v>
      </c>
      <c r="M63" s="155">
        <f>AF23</f>
        <v>14.871826998748169</v>
      </c>
    </row>
    <row r="64" spans="1:13" ht="14.45" customHeight="1" x14ac:dyDescent="0.15">
      <c r="A64" s="44"/>
      <c r="B64" s="102">
        <v>85</v>
      </c>
      <c r="C64" s="156">
        <f>AB24</f>
        <v>5.7727691542048625</v>
      </c>
      <c r="D64" s="156">
        <f t="shared" si="35"/>
        <v>4.8451262524667094</v>
      </c>
      <c r="E64" s="157">
        <f t="shared" si="35"/>
        <v>6.7004120559430156</v>
      </c>
      <c r="F64" s="158">
        <f>AC24</f>
        <v>4.4577367986137935</v>
      </c>
      <c r="G64" s="156">
        <f t="shared" si="36"/>
        <v>3.6830933469913139</v>
      </c>
      <c r="H64" s="156">
        <f t="shared" si="36"/>
        <v>5.2323802502362735</v>
      </c>
      <c r="I64" s="159">
        <f t="shared" si="37"/>
        <v>77.220077220077215</v>
      </c>
      <c r="J64" s="158">
        <f t="shared" si="37"/>
        <v>1.315032355591069</v>
      </c>
      <c r="K64" s="156">
        <f t="shared" si="38"/>
        <v>0.95226063191508303</v>
      </c>
      <c r="L64" s="156">
        <f t="shared" si="38"/>
        <v>1.677804079267055</v>
      </c>
      <c r="M64" s="160">
        <f>AF24</f>
        <v>22.779922779922778</v>
      </c>
    </row>
    <row r="65" spans="1:13" ht="14.45" customHeight="1" x14ac:dyDescent="0.15">
      <c r="A65" s="68" t="s">
        <v>6</v>
      </c>
      <c r="B65" s="161">
        <v>0</v>
      </c>
      <c r="C65" s="162">
        <f>AB25</f>
        <v>86.071031075489273</v>
      </c>
      <c r="D65" s="162">
        <f t="shared" si="35"/>
        <v>84.59154314133292</v>
      </c>
      <c r="E65" s="163">
        <f t="shared" si="35"/>
        <v>87.550519009645626</v>
      </c>
      <c r="F65" s="164">
        <f>AC25</f>
        <v>83.811015610178515</v>
      </c>
      <c r="G65" s="162">
        <f t="shared" si="36"/>
        <v>82.402743159850587</v>
      </c>
      <c r="H65" s="162">
        <f t="shared" si="36"/>
        <v>85.219288060506443</v>
      </c>
      <c r="I65" s="165">
        <f t="shared" si="37"/>
        <v>97.374243764631345</v>
      </c>
      <c r="J65" s="164">
        <f t="shared" si="37"/>
        <v>2.2600154653107518</v>
      </c>
      <c r="K65" s="162">
        <f t="shared" si="38"/>
        <v>2.0082365346396043</v>
      </c>
      <c r="L65" s="162">
        <f t="shared" si="38"/>
        <v>2.5117943959818994</v>
      </c>
      <c r="M65" s="166">
        <f>AF25</f>
        <v>2.6257562353686543</v>
      </c>
    </row>
    <row r="66" spans="1:13" ht="14.45" customHeight="1" x14ac:dyDescent="0.15">
      <c r="A66" s="126"/>
      <c r="B66" s="86">
        <v>5</v>
      </c>
      <c r="C66" s="151">
        <f>AB26</f>
        <v>81.398743916003568</v>
      </c>
      <c r="D66" s="151">
        <f t="shared" si="35"/>
        <v>80.060242756133874</v>
      </c>
      <c r="E66" s="152">
        <f t="shared" si="35"/>
        <v>82.737245075873261</v>
      </c>
      <c r="F66" s="153">
        <f>AC26</f>
        <v>79.130042320550459</v>
      </c>
      <c r="G66" s="151">
        <f t="shared" si="36"/>
        <v>77.862757028117926</v>
      </c>
      <c r="H66" s="151">
        <f t="shared" si="36"/>
        <v>80.397327612982991</v>
      </c>
      <c r="I66" s="154">
        <f t="shared" si="37"/>
        <v>97.212854294417355</v>
      </c>
      <c r="J66" s="153">
        <f t="shared" si="37"/>
        <v>2.268701595453086</v>
      </c>
      <c r="K66" s="151">
        <f t="shared" si="38"/>
        <v>2.0165312289292312</v>
      </c>
      <c r="L66" s="151">
        <f t="shared" si="38"/>
        <v>2.5208719619769409</v>
      </c>
      <c r="M66" s="155">
        <f>AF26</f>
        <v>2.7871457055826179</v>
      </c>
    </row>
    <row r="67" spans="1:13" ht="14.45" customHeight="1" x14ac:dyDescent="0.15">
      <c r="A67" s="126"/>
      <c r="B67" s="86">
        <v>10</v>
      </c>
      <c r="C67" s="151">
        <f t="shared" ref="C67:C80" si="42">AB27</f>
        <v>76.622635558501784</v>
      </c>
      <c r="D67" s="151">
        <f t="shared" si="35"/>
        <v>75.354319327539599</v>
      </c>
      <c r="E67" s="152">
        <f t="shared" si="35"/>
        <v>77.890951789463969</v>
      </c>
      <c r="F67" s="153">
        <f t="shared" ref="F67:F80" si="43">AC27</f>
        <v>74.347513112803284</v>
      </c>
      <c r="G67" s="151">
        <f t="shared" si="36"/>
        <v>73.15046740568674</v>
      </c>
      <c r="H67" s="151">
        <f t="shared" si="36"/>
        <v>75.544558819919828</v>
      </c>
      <c r="I67" s="154">
        <f t="shared" si="37"/>
        <v>97.030743684140916</v>
      </c>
      <c r="J67" s="153">
        <f t="shared" si="37"/>
        <v>2.2751224456984858</v>
      </c>
      <c r="K67" s="151">
        <f t="shared" si="38"/>
        <v>2.0225526165275824</v>
      </c>
      <c r="L67" s="151">
        <f t="shared" si="38"/>
        <v>2.5276922748693891</v>
      </c>
      <c r="M67" s="155">
        <f t="shared" ref="M67:M80" si="44">AF27</f>
        <v>2.9692563158590621</v>
      </c>
    </row>
    <row r="68" spans="1:13" ht="14.45" customHeight="1" x14ac:dyDescent="0.15">
      <c r="A68" s="126"/>
      <c r="B68" s="86">
        <v>15</v>
      </c>
      <c r="C68" s="151">
        <f t="shared" si="42"/>
        <v>71.870783004417135</v>
      </c>
      <c r="D68" s="151">
        <f t="shared" si="35"/>
        <v>70.695163343215953</v>
      </c>
      <c r="E68" s="152">
        <f t="shared" si="35"/>
        <v>73.046402665618317</v>
      </c>
      <c r="F68" s="153">
        <f t="shared" si="43"/>
        <v>69.588033623798182</v>
      </c>
      <c r="G68" s="151">
        <f t="shared" si="36"/>
        <v>68.483696849899914</v>
      </c>
      <c r="H68" s="151">
        <f t="shared" si="36"/>
        <v>70.69237039769645</v>
      </c>
      <c r="I68" s="154">
        <f t="shared" si="37"/>
        <v>96.823814510997252</v>
      </c>
      <c r="J68" s="153">
        <f t="shared" si="37"/>
        <v>2.2827493806189341</v>
      </c>
      <c r="K68" s="151">
        <f t="shared" si="38"/>
        <v>2.0297756291331375</v>
      </c>
      <c r="L68" s="151">
        <f t="shared" si="38"/>
        <v>2.5357231321047307</v>
      </c>
      <c r="M68" s="155">
        <f t="shared" si="44"/>
        <v>3.1761854890027252</v>
      </c>
    </row>
    <row r="69" spans="1:13" ht="14.45" customHeight="1" x14ac:dyDescent="0.15">
      <c r="A69" s="126"/>
      <c r="B69" s="86">
        <v>20</v>
      </c>
      <c r="C69" s="151">
        <f t="shared" si="42"/>
        <v>66.870783004417135</v>
      </c>
      <c r="D69" s="151">
        <f t="shared" si="35"/>
        <v>65.695163343215953</v>
      </c>
      <c r="E69" s="152">
        <f t="shared" si="35"/>
        <v>68.046402665618317</v>
      </c>
      <c r="F69" s="153">
        <f t="shared" si="43"/>
        <v>64.588033623798182</v>
      </c>
      <c r="G69" s="151">
        <f t="shared" si="36"/>
        <v>63.483696849899914</v>
      </c>
      <c r="H69" s="151">
        <f t="shared" si="36"/>
        <v>65.69237039769645</v>
      </c>
      <c r="I69" s="154">
        <f t="shared" si="37"/>
        <v>96.586327723322512</v>
      </c>
      <c r="J69" s="153">
        <f t="shared" si="37"/>
        <v>2.2827493806189341</v>
      </c>
      <c r="K69" s="151">
        <f t="shared" si="38"/>
        <v>2.0297756291331375</v>
      </c>
      <c r="L69" s="151">
        <f t="shared" si="38"/>
        <v>2.5357231321047307</v>
      </c>
      <c r="M69" s="155">
        <f t="shared" si="44"/>
        <v>3.413672276677465</v>
      </c>
    </row>
    <row r="70" spans="1:13" ht="14.45" customHeight="1" x14ac:dyDescent="0.15">
      <c r="A70" s="126"/>
      <c r="B70" s="86">
        <v>25</v>
      </c>
      <c r="C70" s="151">
        <f t="shared" si="42"/>
        <v>62.137108732191948</v>
      </c>
      <c r="D70" s="151">
        <f t="shared" si="35"/>
        <v>61.078822918417657</v>
      </c>
      <c r="E70" s="152">
        <f t="shared" si="35"/>
        <v>63.195394545966238</v>
      </c>
      <c r="F70" s="153">
        <f t="shared" si="43"/>
        <v>59.844881058393462</v>
      </c>
      <c r="G70" s="151">
        <f t="shared" si="36"/>
        <v>58.857347091148114</v>
      </c>
      <c r="H70" s="151">
        <f t="shared" si="36"/>
        <v>60.832415025638809</v>
      </c>
      <c r="I70" s="154">
        <f t="shared" si="37"/>
        <v>96.311016523672066</v>
      </c>
      <c r="J70" s="153">
        <f t="shared" si="37"/>
        <v>2.2922276737984744</v>
      </c>
      <c r="K70" s="151">
        <f t="shared" si="38"/>
        <v>2.0388865881150471</v>
      </c>
      <c r="L70" s="151">
        <f t="shared" si="38"/>
        <v>2.5455687594819016</v>
      </c>
      <c r="M70" s="155">
        <f t="shared" si="44"/>
        <v>3.6889834763279206</v>
      </c>
    </row>
    <row r="71" spans="1:13" ht="14.45" customHeight="1" x14ac:dyDescent="0.15">
      <c r="A71" s="126"/>
      <c r="B71" s="86">
        <v>30</v>
      </c>
      <c r="C71" s="151">
        <f t="shared" si="42"/>
        <v>57.32933802805087</v>
      </c>
      <c r="D71" s="151">
        <f t="shared" si="35"/>
        <v>56.33697238321092</v>
      </c>
      <c r="E71" s="152">
        <f t="shared" si="35"/>
        <v>58.32170367289082</v>
      </c>
      <c r="F71" s="153">
        <f t="shared" si="43"/>
        <v>55.029719811161677</v>
      </c>
      <c r="G71" s="151">
        <f t="shared" si="36"/>
        <v>54.10784714137062</v>
      </c>
      <c r="H71" s="151">
        <f t="shared" si="36"/>
        <v>55.951592480952733</v>
      </c>
      <c r="I71" s="154">
        <f t="shared" si="37"/>
        <v>95.988758468196494</v>
      </c>
      <c r="J71" s="153">
        <f t="shared" si="37"/>
        <v>2.2996182168891806</v>
      </c>
      <c r="K71" s="151">
        <f t="shared" si="38"/>
        <v>2.045874776034629</v>
      </c>
      <c r="L71" s="151">
        <f t="shared" si="38"/>
        <v>2.5533616577437321</v>
      </c>
      <c r="M71" s="155">
        <f t="shared" si="44"/>
        <v>4.011241531803476</v>
      </c>
    </row>
    <row r="72" spans="1:13" ht="14.45" customHeight="1" x14ac:dyDescent="0.15">
      <c r="A72" s="126"/>
      <c r="B72" s="86">
        <v>35</v>
      </c>
      <c r="C72" s="151">
        <f t="shared" si="42"/>
        <v>52.622550802697404</v>
      </c>
      <c r="D72" s="151">
        <f t="shared" si="35"/>
        <v>51.711861734571052</v>
      </c>
      <c r="E72" s="152">
        <f t="shared" si="35"/>
        <v>53.533239870823756</v>
      </c>
      <c r="F72" s="153">
        <f t="shared" si="43"/>
        <v>50.310602510146317</v>
      </c>
      <c r="G72" s="151">
        <f t="shared" si="36"/>
        <v>49.469987939324476</v>
      </c>
      <c r="H72" s="151">
        <f t="shared" si="36"/>
        <v>51.151217080968159</v>
      </c>
      <c r="I72" s="154">
        <f t="shared" si="37"/>
        <v>95.606544613887138</v>
      </c>
      <c r="J72" s="153">
        <f t="shared" si="37"/>
        <v>2.3119482925510884</v>
      </c>
      <c r="K72" s="151">
        <f t="shared" si="38"/>
        <v>2.0574204075807589</v>
      </c>
      <c r="L72" s="151">
        <f t="shared" si="38"/>
        <v>2.5664761775214178</v>
      </c>
      <c r="M72" s="155">
        <f t="shared" si="44"/>
        <v>4.3934553861128665</v>
      </c>
    </row>
    <row r="73" spans="1:13" ht="14.45" customHeight="1" x14ac:dyDescent="0.15">
      <c r="A73" s="126"/>
      <c r="B73" s="86">
        <v>40</v>
      </c>
      <c r="C73" s="151">
        <f t="shared" si="42"/>
        <v>47.622550802697397</v>
      </c>
      <c r="D73" s="151">
        <f t="shared" si="35"/>
        <v>46.711861734571045</v>
      </c>
      <c r="E73" s="152">
        <f t="shared" si="35"/>
        <v>48.533239870823749</v>
      </c>
      <c r="F73" s="153">
        <f t="shared" si="43"/>
        <v>45.310602510146303</v>
      </c>
      <c r="G73" s="151">
        <f t="shared" si="36"/>
        <v>44.469987939324461</v>
      </c>
      <c r="H73" s="151">
        <f t="shared" si="36"/>
        <v>46.151217080968145</v>
      </c>
      <c r="I73" s="154">
        <f t="shared" si="37"/>
        <v>95.145265733182555</v>
      </c>
      <c r="J73" s="153">
        <f t="shared" si="37"/>
        <v>2.3119482925510884</v>
      </c>
      <c r="K73" s="151">
        <f t="shared" si="38"/>
        <v>2.0574204075807589</v>
      </c>
      <c r="L73" s="151">
        <f t="shared" si="38"/>
        <v>2.5664761775214178</v>
      </c>
      <c r="M73" s="155">
        <f t="shared" si="44"/>
        <v>4.8547342668174274</v>
      </c>
    </row>
    <row r="74" spans="1:13" ht="14.45" customHeight="1" x14ac:dyDescent="0.15">
      <c r="A74" s="126"/>
      <c r="B74" s="86">
        <v>45</v>
      </c>
      <c r="C74" s="151">
        <f t="shared" si="42"/>
        <v>42.941681147258052</v>
      </c>
      <c r="D74" s="151">
        <f t="shared" si="35"/>
        <v>42.099164488959104</v>
      </c>
      <c r="E74" s="152">
        <f t="shared" si="35"/>
        <v>43.784197805557</v>
      </c>
      <c r="F74" s="153">
        <f t="shared" si="43"/>
        <v>40.613315159539184</v>
      </c>
      <c r="G74" s="151">
        <f t="shared" si="36"/>
        <v>39.8396682436302</v>
      </c>
      <c r="H74" s="151">
        <f t="shared" si="36"/>
        <v>41.386962075448167</v>
      </c>
      <c r="I74" s="154">
        <f t="shared" si="37"/>
        <v>94.57784156206111</v>
      </c>
      <c r="J74" s="153">
        <f t="shared" si="37"/>
        <v>2.3283659877188576</v>
      </c>
      <c r="K74" s="151">
        <f t="shared" si="38"/>
        <v>2.0727095703020186</v>
      </c>
      <c r="L74" s="151">
        <f t="shared" si="38"/>
        <v>2.5840224051356966</v>
      </c>
      <c r="M74" s="155">
        <f t="shared" si="44"/>
        <v>5.4221584379388705</v>
      </c>
    </row>
    <row r="75" spans="1:13" ht="14.45" customHeight="1" x14ac:dyDescent="0.15">
      <c r="A75" s="126"/>
      <c r="B75" s="86">
        <v>50</v>
      </c>
      <c r="C75" s="151">
        <f t="shared" si="42"/>
        <v>38.165008792181709</v>
      </c>
      <c r="D75" s="151">
        <f t="shared" si="35"/>
        <v>37.376717307443407</v>
      </c>
      <c r="E75" s="152">
        <f t="shared" si="35"/>
        <v>38.953300276920011</v>
      </c>
      <c r="F75" s="153">
        <f t="shared" si="43"/>
        <v>35.82627008339864</v>
      </c>
      <c r="G75" s="151">
        <f t="shared" si="36"/>
        <v>35.105439881846557</v>
      </c>
      <c r="H75" s="151">
        <f t="shared" si="36"/>
        <v>36.547100284950723</v>
      </c>
      <c r="I75" s="154">
        <f t="shared" si="37"/>
        <v>93.872034141225797</v>
      </c>
      <c r="J75" s="153">
        <f t="shared" si="37"/>
        <v>2.3387387087830716</v>
      </c>
      <c r="K75" s="151">
        <f t="shared" si="38"/>
        <v>2.0824530472251213</v>
      </c>
      <c r="L75" s="151">
        <f t="shared" si="38"/>
        <v>2.5950243703410218</v>
      </c>
      <c r="M75" s="155">
        <f t="shared" si="44"/>
        <v>6.1279658587742123</v>
      </c>
    </row>
    <row r="76" spans="1:13" ht="14.45" customHeight="1" x14ac:dyDescent="0.15">
      <c r="A76" s="126"/>
      <c r="B76" s="86">
        <v>55</v>
      </c>
      <c r="C76" s="151">
        <f t="shared" si="42"/>
        <v>33.165008792181709</v>
      </c>
      <c r="D76" s="151">
        <f t="shared" si="35"/>
        <v>32.376717307443407</v>
      </c>
      <c r="E76" s="152">
        <f t="shared" si="35"/>
        <v>33.953300276920011</v>
      </c>
      <c r="F76" s="153">
        <f t="shared" si="43"/>
        <v>30.828808154464632</v>
      </c>
      <c r="G76" s="151">
        <f t="shared" si="36"/>
        <v>30.108035144505514</v>
      </c>
      <c r="H76" s="151">
        <f t="shared" si="36"/>
        <v>31.549581164423749</v>
      </c>
      <c r="I76" s="154">
        <f t="shared" si="37"/>
        <v>92.955826870554574</v>
      </c>
      <c r="J76" s="153">
        <f t="shared" si="37"/>
        <v>2.3362006377170816</v>
      </c>
      <c r="K76" s="151">
        <f t="shared" si="38"/>
        <v>2.0800758776174302</v>
      </c>
      <c r="L76" s="151">
        <f t="shared" si="38"/>
        <v>2.5923253978167331</v>
      </c>
      <c r="M76" s="155">
        <f t="shared" si="44"/>
        <v>7.0441731294454399</v>
      </c>
    </row>
    <row r="77" spans="1:13" ht="14.45" customHeight="1" x14ac:dyDescent="0.15">
      <c r="A77" s="126"/>
      <c r="B77" s="86">
        <v>60</v>
      </c>
      <c r="C77" s="151">
        <f t="shared" si="42"/>
        <v>28.603289317360481</v>
      </c>
      <c r="D77" s="151">
        <f t="shared" si="35"/>
        <v>27.885914606456812</v>
      </c>
      <c r="E77" s="152">
        <f t="shared" si="35"/>
        <v>29.320664028264151</v>
      </c>
      <c r="F77" s="153">
        <f t="shared" si="43"/>
        <v>26.237877850665868</v>
      </c>
      <c r="G77" s="151">
        <f t="shared" si="36"/>
        <v>25.583644058115087</v>
      </c>
      <c r="H77" s="151">
        <f t="shared" si="36"/>
        <v>26.892111643216648</v>
      </c>
      <c r="I77" s="154">
        <f t="shared" si="37"/>
        <v>91.730281645408695</v>
      </c>
      <c r="J77" s="153">
        <f t="shared" si="37"/>
        <v>2.3654114666946122</v>
      </c>
      <c r="K77" s="151">
        <f t="shared" si="38"/>
        <v>2.1072499890741798</v>
      </c>
      <c r="L77" s="151">
        <f t="shared" si="38"/>
        <v>2.6235729443150446</v>
      </c>
      <c r="M77" s="155">
        <f t="shared" si="44"/>
        <v>8.2697183545912996</v>
      </c>
    </row>
    <row r="78" spans="1:13" ht="14.45" customHeight="1" x14ac:dyDescent="0.15">
      <c r="A78" s="126"/>
      <c r="B78" s="86">
        <v>65</v>
      </c>
      <c r="C78" s="151">
        <f t="shared" si="42"/>
        <v>23.950961862073299</v>
      </c>
      <c r="D78" s="151">
        <f t="shared" si="35"/>
        <v>23.271786376281913</v>
      </c>
      <c r="E78" s="152">
        <f t="shared" si="35"/>
        <v>24.630137347864686</v>
      </c>
      <c r="F78" s="153">
        <f t="shared" si="43"/>
        <v>21.564658065375195</v>
      </c>
      <c r="G78" s="151">
        <f t="shared" si="36"/>
        <v>20.945175644844142</v>
      </c>
      <c r="H78" s="151">
        <f t="shared" si="36"/>
        <v>22.184140485906248</v>
      </c>
      <c r="I78" s="154">
        <f t="shared" si="37"/>
        <v>90.036709964133621</v>
      </c>
      <c r="J78" s="153">
        <f t="shared" si="37"/>
        <v>2.3863037966981047</v>
      </c>
      <c r="K78" s="151">
        <f t="shared" si="38"/>
        <v>2.1262247078374319</v>
      </c>
      <c r="L78" s="151">
        <f t="shared" si="38"/>
        <v>2.6463828855587774</v>
      </c>
      <c r="M78" s="155">
        <f t="shared" si="44"/>
        <v>9.9632900358663754</v>
      </c>
    </row>
    <row r="79" spans="1:13" ht="14.45" customHeight="1" x14ac:dyDescent="0.15">
      <c r="A79" s="126"/>
      <c r="B79" s="86">
        <v>70</v>
      </c>
      <c r="C79" s="151">
        <f t="shared" si="42"/>
        <v>19.949201547601863</v>
      </c>
      <c r="D79" s="151">
        <f t="shared" si="35"/>
        <v>19.356377258277661</v>
      </c>
      <c r="E79" s="152">
        <f t="shared" si="35"/>
        <v>20.542025836926065</v>
      </c>
      <c r="F79" s="153">
        <f t="shared" si="43"/>
        <v>17.515603660164523</v>
      </c>
      <c r="G79" s="151">
        <f t="shared" si="36"/>
        <v>16.970298797738891</v>
      </c>
      <c r="H79" s="151">
        <f t="shared" si="36"/>
        <v>18.060908522590154</v>
      </c>
      <c r="I79" s="154">
        <f t="shared" si="37"/>
        <v>87.801026113098303</v>
      </c>
      <c r="J79" s="153">
        <f t="shared" si="37"/>
        <v>2.4335978874373407</v>
      </c>
      <c r="K79" s="151">
        <f t="shared" si="38"/>
        <v>2.1672697043760292</v>
      </c>
      <c r="L79" s="151">
        <f t="shared" si="38"/>
        <v>2.6999260704986523</v>
      </c>
      <c r="M79" s="155">
        <f t="shared" si="44"/>
        <v>12.198973886901697</v>
      </c>
    </row>
    <row r="80" spans="1:13" ht="14.45" customHeight="1" x14ac:dyDescent="0.15">
      <c r="A80" s="126"/>
      <c r="B80" s="86">
        <v>75</v>
      </c>
      <c r="C80" s="151">
        <f t="shared" si="42"/>
        <v>15.889752709763464</v>
      </c>
      <c r="D80" s="151">
        <f t="shared" si="35"/>
        <v>15.404999520482125</v>
      </c>
      <c r="E80" s="152">
        <f t="shared" si="35"/>
        <v>16.374505899044802</v>
      </c>
      <c r="F80" s="153">
        <f t="shared" si="43"/>
        <v>13.424707825728809</v>
      </c>
      <c r="G80" s="151">
        <f t="shared" si="36"/>
        <v>12.964145583491844</v>
      </c>
      <c r="H80" s="151">
        <f t="shared" si="36"/>
        <v>13.885270067965775</v>
      </c>
      <c r="I80" s="154">
        <f t="shared" si="37"/>
        <v>84.486574907361472</v>
      </c>
      <c r="J80" s="153">
        <f t="shared" si="37"/>
        <v>2.4650448840346568</v>
      </c>
      <c r="K80" s="151">
        <f t="shared" si="38"/>
        <v>2.1945765275604412</v>
      </c>
      <c r="L80" s="151">
        <f t="shared" si="38"/>
        <v>2.7355132405088725</v>
      </c>
      <c r="M80" s="155">
        <f t="shared" si="44"/>
        <v>15.513425092638537</v>
      </c>
    </row>
    <row r="81" spans="1:13" ht="14.45" customHeight="1" x14ac:dyDescent="0.15">
      <c r="A81" s="126"/>
      <c r="B81" s="86">
        <v>80</v>
      </c>
      <c r="C81" s="151">
        <f>AB41</f>
        <v>11.897900192885514</v>
      </c>
      <c r="D81" s="151">
        <f t="shared" si="35"/>
        <v>11.540899871623989</v>
      </c>
      <c r="E81" s="152">
        <f t="shared" si="35"/>
        <v>12.254900514147039</v>
      </c>
      <c r="F81" s="153">
        <f>AC41</f>
        <v>9.4836517148249921</v>
      </c>
      <c r="G81" s="151">
        <f t="shared" si="36"/>
        <v>9.1086024139652721</v>
      </c>
      <c r="H81" s="151">
        <f t="shared" si="36"/>
        <v>9.8587010156847121</v>
      </c>
      <c r="I81" s="154">
        <f t="shared" si="37"/>
        <v>79.708617159991405</v>
      </c>
      <c r="J81" s="153">
        <f t="shared" si="37"/>
        <v>2.4142484780605198</v>
      </c>
      <c r="K81" s="151">
        <f t="shared" si="38"/>
        <v>2.1441636293240713</v>
      </c>
      <c r="L81" s="151">
        <f t="shared" si="38"/>
        <v>2.6843333267969682</v>
      </c>
      <c r="M81" s="155">
        <f>AF41</f>
        <v>20.291382840008588</v>
      </c>
    </row>
    <row r="82" spans="1:13" ht="14.45" customHeight="1" thickBot="1" x14ac:dyDescent="0.2">
      <c r="A82" s="127"/>
      <c r="B82" s="128">
        <v>85</v>
      </c>
      <c r="C82" s="167">
        <f>AB42</f>
        <v>8.1883905460257527</v>
      </c>
      <c r="D82" s="167">
        <f t="shared" si="35"/>
        <v>7.2217533679410195</v>
      </c>
      <c r="E82" s="168">
        <f t="shared" si="35"/>
        <v>9.1550277241104858</v>
      </c>
      <c r="F82" s="169">
        <f>AC42</f>
        <v>5.9601823947613717</v>
      </c>
      <c r="G82" s="167">
        <f t="shared" si="36"/>
        <v>5.2095564612835554</v>
      </c>
      <c r="H82" s="167">
        <f t="shared" si="36"/>
        <v>6.7108083282391879</v>
      </c>
      <c r="I82" s="170">
        <f t="shared" si="37"/>
        <v>72.788203753351198</v>
      </c>
      <c r="J82" s="169">
        <f t="shared" si="37"/>
        <v>2.2282081512643805</v>
      </c>
      <c r="K82" s="167">
        <f t="shared" si="38"/>
        <v>1.8572916278081777</v>
      </c>
      <c r="L82" s="167">
        <f t="shared" si="38"/>
        <v>2.5991246747205832</v>
      </c>
      <c r="M82" s="171">
        <f>AF42</f>
        <v>27.211796246648795</v>
      </c>
    </row>
    <row r="83" spans="1:13" ht="14.45" customHeight="1" thickTop="1" x14ac:dyDescent="0.15"/>
    <row r="84" spans="1:13" ht="14.45" customHeight="1" x14ac:dyDescent="0.15"/>
  </sheetData>
  <protectedRanges>
    <protectedRange sqref="C7:F42" name="範囲1"/>
  </protectedRanges>
  <mergeCells count="30">
    <mergeCell ref="A45:A46"/>
    <mergeCell ref="B45:B46"/>
    <mergeCell ref="C45:E45"/>
    <mergeCell ref="F45:I45"/>
    <mergeCell ref="J45:M45"/>
    <mergeCell ref="D46:E46"/>
    <mergeCell ref="G46:H46"/>
    <mergeCell ref="K46:L46"/>
    <mergeCell ref="AL5:AM5"/>
    <mergeCell ref="AN5:AO5"/>
    <mergeCell ref="AP5:AQ5"/>
    <mergeCell ref="AR5:AS5"/>
    <mergeCell ref="AT5:AU5"/>
    <mergeCell ref="J44:M44"/>
    <mergeCell ref="X4:AA4"/>
    <mergeCell ref="AB4:AF4"/>
    <mergeCell ref="AH4:AO4"/>
    <mergeCell ref="AP4:AU4"/>
    <mergeCell ref="V5:W5"/>
    <mergeCell ref="X5:Y5"/>
    <mergeCell ref="Z5:AA5"/>
    <mergeCell ref="AC5:AD5"/>
    <mergeCell ref="AE5:AF5"/>
    <mergeCell ref="AJ5:AK5"/>
    <mergeCell ref="A1:M1"/>
    <mergeCell ref="B4:F4"/>
    <mergeCell ref="G4:L4"/>
    <mergeCell ref="O4:P4"/>
    <mergeCell ref="Q4:S4"/>
    <mergeCell ref="T4:W4"/>
  </mergeCells>
  <phoneticPr fontId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4"/>
  <sheetViews>
    <sheetView workbookViewId="0">
      <selection activeCell="B2" sqref="B2"/>
    </sheetView>
  </sheetViews>
  <sheetFormatPr defaultRowHeight="13.5" x14ac:dyDescent="0.15"/>
  <cols>
    <col min="1" max="1" width="4.625" style="25" customWidth="1"/>
    <col min="2" max="2" width="7.625" style="25" customWidth="1"/>
    <col min="3" max="14" width="9.625" style="25" customWidth="1"/>
    <col min="15" max="16" width="8.625" style="25" customWidth="1"/>
    <col min="17" max="22" width="9.625" style="25" customWidth="1"/>
    <col min="23" max="23" width="10.625" style="25" customWidth="1"/>
    <col min="24" max="24" width="9.625" style="25" customWidth="1"/>
    <col min="25" max="25" width="10.625" style="25" customWidth="1"/>
    <col min="26" max="26" width="9.625" style="25" customWidth="1"/>
    <col min="27" max="32" width="10.625" style="25" customWidth="1"/>
    <col min="33" max="33" width="6.625" style="25" customWidth="1"/>
    <col min="34" max="41" width="10.625" style="25" customWidth="1"/>
    <col min="42" max="47" width="9.625" style="25" customWidth="1"/>
    <col min="48" max="16384" width="9" style="25"/>
  </cols>
  <sheetData>
    <row r="1" spans="1:47" ht="30" customHeight="1" x14ac:dyDescent="0.15">
      <c r="A1" s="192" t="s">
        <v>104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47" ht="15" customHeight="1" x14ac:dyDescent="0.15">
      <c r="A2" s="25" t="s">
        <v>353</v>
      </c>
      <c r="M2" s="25" t="s">
        <v>110</v>
      </c>
    </row>
    <row r="3" spans="1:47" ht="15" customHeight="1" thickBot="1" x14ac:dyDescent="0.2">
      <c r="A3" s="25" t="s">
        <v>33</v>
      </c>
      <c r="G3" s="25" t="s">
        <v>24</v>
      </c>
      <c r="O3" s="25" t="s">
        <v>100</v>
      </c>
      <c r="T3" s="25" t="s">
        <v>25</v>
      </c>
      <c r="X3" s="25" t="s">
        <v>101</v>
      </c>
      <c r="AB3" s="25" t="s">
        <v>102</v>
      </c>
      <c r="AH3" s="25" t="s">
        <v>103</v>
      </c>
    </row>
    <row r="4" spans="1:47" ht="14.45" customHeight="1" thickTop="1" x14ac:dyDescent="0.15">
      <c r="A4" s="26"/>
      <c r="B4" s="201" t="s">
        <v>34</v>
      </c>
      <c r="C4" s="210"/>
      <c r="D4" s="210"/>
      <c r="E4" s="210"/>
      <c r="F4" s="211"/>
      <c r="G4" s="200" t="s">
        <v>35</v>
      </c>
      <c r="H4" s="201"/>
      <c r="I4" s="201"/>
      <c r="J4" s="201"/>
      <c r="K4" s="201"/>
      <c r="L4" s="212"/>
      <c r="M4" s="27"/>
      <c r="N4" s="27"/>
      <c r="O4" s="207" t="s">
        <v>16</v>
      </c>
      <c r="P4" s="175"/>
      <c r="Q4" s="174" t="s">
        <v>18</v>
      </c>
      <c r="R4" s="175"/>
      <c r="S4" s="176"/>
      <c r="T4" s="207" t="s">
        <v>19</v>
      </c>
      <c r="U4" s="208"/>
      <c r="V4" s="208"/>
      <c r="W4" s="209"/>
      <c r="X4" s="207" t="s">
        <v>95</v>
      </c>
      <c r="Y4" s="175"/>
      <c r="Z4" s="175"/>
      <c r="AA4" s="176"/>
      <c r="AB4" s="200" t="s">
        <v>22</v>
      </c>
      <c r="AC4" s="202"/>
      <c r="AD4" s="202"/>
      <c r="AE4" s="202"/>
      <c r="AF4" s="203"/>
      <c r="AH4" s="200" t="s">
        <v>27</v>
      </c>
      <c r="AI4" s="201"/>
      <c r="AJ4" s="201"/>
      <c r="AK4" s="201"/>
      <c r="AL4" s="201"/>
      <c r="AM4" s="201"/>
      <c r="AN4" s="202"/>
      <c r="AO4" s="203"/>
      <c r="AP4" s="200" t="s">
        <v>28</v>
      </c>
      <c r="AQ4" s="201"/>
      <c r="AR4" s="202"/>
      <c r="AS4" s="202"/>
      <c r="AT4" s="202"/>
      <c r="AU4" s="203"/>
    </row>
    <row r="5" spans="1:47" ht="39.950000000000003" customHeight="1" x14ac:dyDescent="0.15">
      <c r="A5" s="28" t="s">
        <v>11</v>
      </c>
      <c r="B5" s="29" t="s">
        <v>15</v>
      </c>
      <c r="C5" s="30" t="s">
        <v>9</v>
      </c>
      <c r="D5" s="30" t="s">
        <v>0</v>
      </c>
      <c r="E5" s="31" t="s">
        <v>92</v>
      </c>
      <c r="F5" s="32" t="s">
        <v>93</v>
      </c>
      <c r="G5" s="33" t="s">
        <v>15</v>
      </c>
      <c r="H5" s="34" t="s">
        <v>9</v>
      </c>
      <c r="I5" s="34" t="s">
        <v>0</v>
      </c>
      <c r="J5" s="34" t="s">
        <v>7</v>
      </c>
      <c r="K5" s="34" t="s">
        <v>3</v>
      </c>
      <c r="L5" s="35" t="s">
        <v>4</v>
      </c>
      <c r="M5" s="36"/>
      <c r="N5" s="36"/>
      <c r="O5" s="28" t="s">
        <v>20</v>
      </c>
      <c r="P5" s="37" t="s">
        <v>21</v>
      </c>
      <c r="Q5" s="38" t="s">
        <v>17</v>
      </c>
      <c r="R5" s="37" t="s">
        <v>26</v>
      </c>
      <c r="S5" s="39" t="s">
        <v>94</v>
      </c>
      <c r="T5" s="28" t="s">
        <v>2</v>
      </c>
      <c r="U5" s="37" t="s">
        <v>3</v>
      </c>
      <c r="V5" s="177" t="s">
        <v>4</v>
      </c>
      <c r="W5" s="188"/>
      <c r="X5" s="185" t="s">
        <v>107</v>
      </c>
      <c r="Y5" s="177"/>
      <c r="Z5" s="177" t="s">
        <v>108</v>
      </c>
      <c r="AA5" s="188"/>
      <c r="AB5" s="172" t="s">
        <v>5</v>
      </c>
      <c r="AC5" s="189" t="s">
        <v>98</v>
      </c>
      <c r="AD5" s="190"/>
      <c r="AE5" s="189" t="s">
        <v>99</v>
      </c>
      <c r="AF5" s="191"/>
      <c r="AH5" s="40" t="s">
        <v>2</v>
      </c>
      <c r="AI5" s="173" t="s">
        <v>94</v>
      </c>
      <c r="AJ5" s="186" t="s">
        <v>5</v>
      </c>
      <c r="AK5" s="187"/>
      <c r="AL5" s="186" t="s">
        <v>98</v>
      </c>
      <c r="AM5" s="186"/>
      <c r="AN5" s="177" t="s">
        <v>99</v>
      </c>
      <c r="AO5" s="188"/>
      <c r="AP5" s="185" t="s">
        <v>5</v>
      </c>
      <c r="AQ5" s="199"/>
      <c r="AR5" s="177" t="s">
        <v>98</v>
      </c>
      <c r="AS5" s="199"/>
      <c r="AT5" s="177" t="s">
        <v>99</v>
      </c>
      <c r="AU5" s="178"/>
    </row>
    <row r="6" spans="1:47" ht="14.45" customHeight="1" x14ac:dyDescent="0.15">
      <c r="A6" s="41"/>
      <c r="B6" s="42" t="s">
        <v>8</v>
      </c>
      <c r="C6" s="173" t="s">
        <v>10</v>
      </c>
      <c r="D6" s="173" t="s">
        <v>10</v>
      </c>
      <c r="E6" s="173" t="s">
        <v>10</v>
      </c>
      <c r="F6" s="43" t="s">
        <v>10</v>
      </c>
      <c r="G6" s="44" t="s">
        <v>8</v>
      </c>
      <c r="H6" s="45" t="s">
        <v>10</v>
      </c>
      <c r="I6" s="45" t="s">
        <v>10</v>
      </c>
      <c r="J6" s="46" t="s">
        <v>111</v>
      </c>
      <c r="K6" s="46" t="s">
        <v>105</v>
      </c>
      <c r="L6" s="47" t="s">
        <v>106</v>
      </c>
      <c r="M6" s="36"/>
      <c r="N6" s="36"/>
      <c r="O6" s="48" t="s">
        <v>112</v>
      </c>
      <c r="P6" s="49" t="s">
        <v>113</v>
      </c>
      <c r="Q6" s="50"/>
      <c r="R6" s="49" t="s">
        <v>114</v>
      </c>
      <c r="S6" s="51" t="s">
        <v>41</v>
      </c>
      <c r="T6" s="52" t="s">
        <v>42</v>
      </c>
      <c r="U6" s="46" t="s">
        <v>115</v>
      </c>
      <c r="V6" s="46" t="s">
        <v>116</v>
      </c>
      <c r="W6" s="53" t="s">
        <v>45</v>
      </c>
      <c r="X6" s="52" t="s">
        <v>117</v>
      </c>
      <c r="Y6" s="54" t="s">
        <v>45</v>
      </c>
      <c r="Z6" s="55" t="s">
        <v>118</v>
      </c>
      <c r="AA6" s="53" t="s">
        <v>45</v>
      </c>
      <c r="AB6" s="56" t="s">
        <v>119</v>
      </c>
      <c r="AC6" s="57" t="s">
        <v>54</v>
      </c>
      <c r="AD6" s="57" t="s">
        <v>58</v>
      </c>
      <c r="AE6" s="58" t="s">
        <v>55</v>
      </c>
      <c r="AF6" s="59" t="s">
        <v>57</v>
      </c>
      <c r="AH6" s="60" t="s">
        <v>121</v>
      </c>
      <c r="AI6" s="61" t="s">
        <v>49</v>
      </c>
      <c r="AJ6" s="62"/>
      <c r="AK6" s="63" t="s">
        <v>50</v>
      </c>
      <c r="AL6" s="62"/>
      <c r="AM6" s="63" t="s">
        <v>52</v>
      </c>
      <c r="AN6" s="62"/>
      <c r="AO6" s="64" t="s">
        <v>122</v>
      </c>
      <c r="AP6" s="65" t="s">
        <v>29</v>
      </c>
      <c r="AQ6" s="66" t="s">
        <v>30</v>
      </c>
      <c r="AR6" s="66" t="s">
        <v>29</v>
      </c>
      <c r="AS6" s="66" t="s">
        <v>30</v>
      </c>
      <c r="AT6" s="66" t="s">
        <v>29</v>
      </c>
      <c r="AU6" s="67" t="s">
        <v>30</v>
      </c>
    </row>
    <row r="7" spans="1:47" ht="14.45" customHeight="1" x14ac:dyDescent="0.15">
      <c r="A7" s="68" t="s">
        <v>1</v>
      </c>
      <c r="B7" s="69" t="s">
        <v>248</v>
      </c>
      <c r="C7" s="9">
        <v>1177</v>
      </c>
      <c r="D7" s="9">
        <v>0</v>
      </c>
      <c r="E7" s="9">
        <v>395</v>
      </c>
      <c r="F7" s="12">
        <v>0</v>
      </c>
      <c r="G7" s="21" t="s">
        <v>59</v>
      </c>
      <c r="H7" s="1">
        <v>2528080</v>
      </c>
      <c r="I7" s="1">
        <v>1473</v>
      </c>
      <c r="J7" s="17">
        <v>0</v>
      </c>
      <c r="K7" s="1">
        <v>100000</v>
      </c>
      <c r="L7" s="2">
        <v>8097832</v>
      </c>
      <c r="M7" s="70"/>
      <c r="N7" s="70"/>
      <c r="O7" s="71">
        <f>IF(K7&lt;0.5,0.5,((L7-L8)-5*K8)/5/(K7-K8))</f>
        <v>0.17555555555555555</v>
      </c>
      <c r="P7" s="72">
        <f>IF(H7&lt;0.5,1,(I7/H7)/((K7-K8)/(L7-L8)))</f>
        <v>1.0765900384657308</v>
      </c>
      <c r="Q7" s="73">
        <f>IF(C7&lt;0.5,0,D7/C7)</f>
        <v>0</v>
      </c>
      <c r="R7" s="74">
        <f>IF(P7=0,Q7,Q7/P7)</f>
        <v>0</v>
      </c>
      <c r="S7" s="75">
        <f>IF(E7&lt;0.5,0,F7/E7)</f>
        <v>0</v>
      </c>
      <c r="T7" s="76">
        <f>5*R7/(1+5*(1-O7)*R7)</f>
        <v>0</v>
      </c>
      <c r="U7" s="77">
        <v>100000</v>
      </c>
      <c r="V7" s="77">
        <f>5*U7*((1-T7)+O7*T7)</f>
        <v>500000</v>
      </c>
      <c r="W7" s="78">
        <f>SUM(V7:V$24)</f>
        <v>8025774.7988952631</v>
      </c>
      <c r="X7" s="79">
        <f t="shared" ref="X7:X42" si="0">V7*(1-S7)</f>
        <v>500000</v>
      </c>
      <c r="Y7" s="77">
        <f>SUM(X7:X$24)</f>
        <v>7898961.4313062001</v>
      </c>
      <c r="Z7" s="77">
        <f t="shared" ref="Z7:Z42" si="1">V7*S7</f>
        <v>0</v>
      </c>
      <c r="AA7" s="78">
        <f>SUM(Z7:Z$24)</f>
        <v>126813.36758906048</v>
      </c>
      <c r="AB7" s="71">
        <f t="shared" ref="AB7:AB42" si="2">W7/U7</f>
        <v>80.25774798895263</v>
      </c>
      <c r="AC7" s="72">
        <f t="shared" ref="AC7:AC42" si="3">Y7/U7</f>
        <v>78.989614313062006</v>
      </c>
      <c r="AD7" s="80">
        <f>AC7/AB7*100</f>
        <v>98.419923673829985</v>
      </c>
      <c r="AE7" s="72">
        <f t="shared" ref="AE7:AE42" si="4">AA7/U7</f>
        <v>1.2681336758906048</v>
      </c>
      <c r="AF7" s="81">
        <f>AE7/AB7*100</f>
        <v>1.5800763261699813</v>
      </c>
      <c r="AH7" s="82">
        <f>IF(D7=0,0,T7*T7*(1-T7)/D7)</f>
        <v>0</v>
      </c>
      <c r="AI7" s="83">
        <f>IF(E7&lt;0.5,0,S7*(1-S7)/E7)</f>
        <v>0</v>
      </c>
      <c r="AJ7" s="83">
        <f>U7*U7*((1-O7)*5+AB8)^2*AH7</f>
        <v>0</v>
      </c>
      <c r="AK7" s="83">
        <f>SUM(AJ7:AJ$24)/U7/U7</f>
        <v>0.45913389366117618</v>
      </c>
      <c r="AL7" s="83">
        <f>U7*U7*((1-O7)*5*(1-S7)+AC8)^2*AH7+V7*V7*AI7</f>
        <v>0</v>
      </c>
      <c r="AM7" s="83">
        <f>SUM(AL7:AL$24)/U7/U7</f>
        <v>0.41410518303236959</v>
      </c>
      <c r="AN7" s="83">
        <f>U7*U7*((1-O7)*5*S7+AE8)^2*AH7+V7*V7*AI7</f>
        <v>0</v>
      </c>
      <c r="AO7" s="84">
        <f>SUM(AN7:AN$24)/U7/U7</f>
        <v>1.3585255184181851E-2</v>
      </c>
      <c r="AP7" s="71">
        <f t="shared" ref="AP7:AP42" si="5">AB7-1.96*SQRT(AK7)</f>
        <v>78.929663365937671</v>
      </c>
      <c r="AQ7" s="72">
        <f t="shared" ref="AQ7:AQ42" si="6">AB7+1.96*SQRT(AK7)</f>
        <v>81.585832611967589</v>
      </c>
      <c r="AR7" s="72">
        <f t="shared" ref="AR7:AR42" si="7">AC7-1.96*SQRT(AM7)</f>
        <v>77.728334617222444</v>
      </c>
      <c r="AS7" s="72">
        <f t="shared" ref="AS7:AS42" si="8">AC7+1.96*SQRT(AM7)</f>
        <v>80.250894008901568</v>
      </c>
      <c r="AT7" s="72">
        <f t="shared" ref="AT7:AT42" si="9">AE7-1.96*SQRT(AO7)</f>
        <v>1.0396843022526956</v>
      </c>
      <c r="AU7" s="85">
        <f t="shared" ref="AU7:AU42" si="10">AE7+1.96*SQRT(AO7)</f>
        <v>1.496583049528514</v>
      </c>
    </row>
    <row r="8" spans="1:47" ht="14.45" customHeight="1" x14ac:dyDescent="0.15">
      <c r="A8" s="68"/>
      <c r="B8" s="86" t="s">
        <v>123</v>
      </c>
      <c r="C8" s="11">
        <v>1282</v>
      </c>
      <c r="D8" s="11">
        <v>0</v>
      </c>
      <c r="E8" s="11">
        <v>428</v>
      </c>
      <c r="F8" s="12">
        <v>0</v>
      </c>
      <c r="G8" s="22" t="s">
        <v>61</v>
      </c>
      <c r="H8" s="3">
        <v>2698523</v>
      </c>
      <c r="I8" s="3">
        <v>253</v>
      </c>
      <c r="J8" s="18">
        <v>5</v>
      </c>
      <c r="K8" s="3">
        <v>99730</v>
      </c>
      <c r="L8" s="4">
        <v>7598945</v>
      </c>
      <c r="M8" s="70"/>
      <c r="N8" s="70"/>
      <c r="O8" s="87">
        <f t="shared" ref="O8:O22" si="11">IF(K8&lt;0.5,0.5,((L8-L9)-5*K9)/5/(K8-K9))</f>
        <v>0.46829268292682924</v>
      </c>
      <c r="P8" s="88">
        <f t="shared" ref="P8:P23" si="12">IF(H8&lt;0.5,1,(I8/H8)/((K8-K9)/(L8-L9)))</f>
        <v>1.1400172450253567</v>
      </c>
      <c r="Q8" s="89">
        <f t="shared" ref="Q8:Q42" si="13">IF(C8&lt;0.5,0,D8/C8)</f>
        <v>0</v>
      </c>
      <c r="R8" s="90">
        <f t="shared" ref="R8:R42" si="14">IF(P8=0,Q8,Q8/P8)</f>
        <v>0</v>
      </c>
      <c r="S8" s="91">
        <f t="shared" ref="S8:S42" si="15">IF(E8&lt;0.5,0,F8/E8)</f>
        <v>0</v>
      </c>
      <c r="T8" s="92">
        <f>5*R8/(1+5*(1-O8)*R8)</f>
        <v>0</v>
      </c>
      <c r="U8" s="93">
        <f>U7*(1-T7)</f>
        <v>100000</v>
      </c>
      <c r="V8" s="93">
        <f>5*U8*((1-T8)+O8*T8)</f>
        <v>500000</v>
      </c>
      <c r="W8" s="94">
        <f>SUM(V8:V$24)</f>
        <v>7525774.7988952631</v>
      </c>
      <c r="X8" s="95">
        <f t="shared" si="0"/>
        <v>500000</v>
      </c>
      <c r="Y8" s="93">
        <f>SUM(X8:X$24)</f>
        <v>7398961.4313062001</v>
      </c>
      <c r="Z8" s="93">
        <f t="shared" si="1"/>
        <v>0</v>
      </c>
      <c r="AA8" s="94">
        <f>SUM(Z8:Z$24)</f>
        <v>126813.36758906048</v>
      </c>
      <c r="AB8" s="87">
        <f t="shared" si="2"/>
        <v>75.25774798895263</v>
      </c>
      <c r="AC8" s="88">
        <f t="shared" si="3"/>
        <v>73.989614313062006</v>
      </c>
      <c r="AD8" s="96">
        <f t="shared" ref="AD8:AD42" si="16">AC8/AB8*100</f>
        <v>98.314946022465648</v>
      </c>
      <c r="AE8" s="88">
        <f t="shared" si="4"/>
        <v>1.2681336758906048</v>
      </c>
      <c r="AF8" s="97">
        <f t="shared" ref="AF8:AF42" si="17">AE8/AB8*100</f>
        <v>1.685053977534325</v>
      </c>
      <c r="AH8" s="98">
        <f>IF(D8=0,0,T8*T8*(1-T8)/D8)</f>
        <v>0</v>
      </c>
      <c r="AI8" s="99">
        <f t="shared" ref="AI8:AI42" si="18">IF(E8&lt;0.5,0,S8*(1-S8)/E8)</f>
        <v>0</v>
      </c>
      <c r="AJ8" s="99">
        <f>U8*U8*((1-O8)*5+AB9)^2*AH8</f>
        <v>0</v>
      </c>
      <c r="AK8" s="99">
        <f>SUM(AJ8:AJ$24)/U8/U8</f>
        <v>0.45913389366117618</v>
      </c>
      <c r="AL8" s="99">
        <f>U8*U8*((1-O8)*5*(1-S8)+AC9)^2*AH8+V8*V8*AI8</f>
        <v>0</v>
      </c>
      <c r="AM8" s="99">
        <f>SUM(AL8:AL$24)/U8/U8</f>
        <v>0.41410518303236959</v>
      </c>
      <c r="AN8" s="99">
        <f>U8*U8*((1-O8)*5*S8+AE9)^2*AH8+V8*V8*AI8</f>
        <v>0</v>
      </c>
      <c r="AO8" s="100">
        <f>SUM(AN8:AN$24)/U8/U8</f>
        <v>1.3585255184181851E-2</v>
      </c>
      <c r="AP8" s="87">
        <f t="shared" si="5"/>
        <v>73.929663365937671</v>
      </c>
      <c r="AQ8" s="88">
        <f t="shared" si="6"/>
        <v>76.585832611967589</v>
      </c>
      <c r="AR8" s="88">
        <f t="shared" si="7"/>
        <v>72.728334617222444</v>
      </c>
      <c r="AS8" s="88">
        <f t="shared" si="8"/>
        <v>75.250894008901568</v>
      </c>
      <c r="AT8" s="88">
        <f t="shared" si="9"/>
        <v>1.0396843022526956</v>
      </c>
      <c r="AU8" s="101">
        <f t="shared" si="10"/>
        <v>1.496583049528514</v>
      </c>
    </row>
    <row r="9" spans="1:47" ht="14.45" customHeight="1" x14ac:dyDescent="0.15">
      <c r="A9" s="68"/>
      <c r="B9" s="86" t="s">
        <v>178</v>
      </c>
      <c r="C9" s="11">
        <v>1310</v>
      </c>
      <c r="D9" s="11">
        <v>0</v>
      </c>
      <c r="E9" s="11">
        <v>436</v>
      </c>
      <c r="F9" s="12">
        <v>0</v>
      </c>
      <c r="G9" s="22" t="s">
        <v>63</v>
      </c>
      <c r="H9" s="3">
        <v>2855328</v>
      </c>
      <c r="I9" s="3">
        <v>267</v>
      </c>
      <c r="J9" s="18">
        <v>10</v>
      </c>
      <c r="K9" s="3">
        <v>99689</v>
      </c>
      <c r="L9" s="4">
        <v>7100404</v>
      </c>
      <c r="M9" s="70"/>
      <c r="N9" s="70"/>
      <c r="O9" s="87">
        <f t="shared" si="11"/>
        <v>0.57777777777777772</v>
      </c>
      <c r="P9" s="88">
        <f t="shared" si="12"/>
        <v>1.0355646239824872</v>
      </c>
      <c r="Q9" s="89">
        <f t="shared" si="13"/>
        <v>0</v>
      </c>
      <c r="R9" s="90">
        <f t="shared" si="14"/>
        <v>0</v>
      </c>
      <c r="S9" s="91">
        <f t="shared" si="15"/>
        <v>0</v>
      </c>
      <c r="T9" s="92">
        <f t="shared" ref="T9:T22" si="19">5*R9/(1+5*(1-O9)*R9)</f>
        <v>0</v>
      </c>
      <c r="U9" s="93">
        <f t="shared" ref="U9:U23" si="20">U8*(1-T8)</f>
        <v>100000</v>
      </c>
      <c r="V9" s="93">
        <f t="shared" ref="V9:V22" si="21">5*U9*((1-T9)+O9*T9)</f>
        <v>500000</v>
      </c>
      <c r="W9" s="94">
        <f>SUM(V9:V$24)</f>
        <v>7025774.7988952631</v>
      </c>
      <c r="X9" s="95">
        <f t="shared" si="0"/>
        <v>500000</v>
      </c>
      <c r="Y9" s="93">
        <f>SUM(X9:X$24)</f>
        <v>6898961.431306201</v>
      </c>
      <c r="Z9" s="93">
        <f t="shared" si="1"/>
        <v>0</v>
      </c>
      <c r="AA9" s="94">
        <f>SUM(Z9:Z$24)</f>
        <v>126813.36758906048</v>
      </c>
      <c r="AB9" s="87">
        <f t="shared" si="2"/>
        <v>70.25774798895263</v>
      </c>
      <c r="AC9" s="88">
        <f t="shared" si="3"/>
        <v>68.989614313062006</v>
      </c>
      <c r="AD9" s="96">
        <f t="shared" si="16"/>
        <v>98.195026581139459</v>
      </c>
      <c r="AE9" s="88">
        <f t="shared" si="4"/>
        <v>1.2681336758906048</v>
      </c>
      <c r="AF9" s="97">
        <f t="shared" si="17"/>
        <v>1.8049734188605175</v>
      </c>
      <c r="AH9" s="98">
        <f>IF(D9=0,0,T9*T9*(1-T9)/D9)</f>
        <v>0</v>
      </c>
      <c r="AI9" s="99">
        <f t="shared" si="18"/>
        <v>0</v>
      </c>
      <c r="AJ9" s="99">
        <f t="shared" ref="AJ9:AJ23" si="22">U9*U9*((1-O9)*5+AB10)^2*AH9</f>
        <v>0</v>
      </c>
      <c r="AK9" s="99">
        <f>SUM(AJ9:AJ$24)/U9/U9</f>
        <v>0.45913389366117618</v>
      </c>
      <c r="AL9" s="99">
        <f t="shared" ref="AL9:AL23" si="23">U9*U9*((1-O9)*5*(1-S9)+AC10)^2*AH9+V9*V9*AI9</f>
        <v>0</v>
      </c>
      <c r="AM9" s="99">
        <f>SUM(AL9:AL$24)/U9/U9</f>
        <v>0.41410518303236959</v>
      </c>
      <c r="AN9" s="99">
        <f t="shared" ref="AN9:AN23" si="24">U9*U9*((1-O9)*5*S9+AE10)^2*AH9+V9*V9*AI9</f>
        <v>0</v>
      </c>
      <c r="AO9" s="100">
        <f>SUM(AN9:AN$24)/U9/U9</f>
        <v>1.3585255184181851E-2</v>
      </c>
      <c r="AP9" s="87">
        <f t="shared" si="5"/>
        <v>68.929663365937671</v>
      </c>
      <c r="AQ9" s="88">
        <f t="shared" si="6"/>
        <v>71.585832611967589</v>
      </c>
      <c r="AR9" s="88">
        <f t="shared" si="7"/>
        <v>67.728334617222444</v>
      </c>
      <c r="AS9" s="88">
        <f t="shared" si="8"/>
        <v>70.250894008901568</v>
      </c>
      <c r="AT9" s="88">
        <f t="shared" si="9"/>
        <v>1.0396843022526956</v>
      </c>
      <c r="AU9" s="101">
        <f t="shared" si="10"/>
        <v>1.496583049528514</v>
      </c>
    </row>
    <row r="10" spans="1:47" ht="14.45" customHeight="1" x14ac:dyDescent="0.15">
      <c r="A10" s="68"/>
      <c r="B10" s="86" t="s">
        <v>238</v>
      </c>
      <c r="C10" s="11">
        <v>1413</v>
      </c>
      <c r="D10" s="11">
        <v>0</v>
      </c>
      <c r="E10" s="11">
        <v>445</v>
      </c>
      <c r="F10" s="12">
        <v>0</v>
      </c>
      <c r="G10" s="22" t="s">
        <v>65</v>
      </c>
      <c r="H10" s="3">
        <v>3073597</v>
      </c>
      <c r="I10" s="3">
        <v>836</v>
      </c>
      <c r="J10" s="18">
        <v>15</v>
      </c>
      <c r="K10" s="3">
        <v>99644</v>
      </c>
      <c r="L10" s="4">
        <v>6602054</v>
      </c>
      <c r="M10" s="70"/>
      <c r="N10" s="70"/>
      <c r="O10" s="87">
        <f t="shared" si="11"/>
        <v>0.58484848484848484</v>
      </c>
      <c r="P10" s="88">
        <f t="shared" si="12"/>
        <v>1.0260479822175776</v>
      </c>
      <c r="Q10" s="89">
        <f t="shared" si="13"/>
        <v>0</v>
      </c>
      <c r="R10" s="90">
        <f t="shared" si="14"/>
        <v>0</v>
      </c>
      <c r="S10" s="91">
        <f t="shared" si="15"/>
        <v>0</v>
      </c>
      <c r="T10" s="92">
        <f t="shared" si="19"/>
        <v>0</v>
      </c>
      <c r="U10" s="93">
        <f t="shared" si="20"/>
        <v>100000</v>
      </c>
      <c r="V10" s="93">
        <f t="shared" si="21"/>
        <v>500000</v>
      </c>
      <c r="W10" s="94">
        <f>SUM(V10:V$24)</f>
        <v>6525774.7988952631</v>
      </c>
      <c r="X10" s="95">
        <f t="shared" si="0"/>
        <v>500000</v>
      </c>
      <c r="Y10" s="93">
        <f>SUM(X10:X$24)</f>
        <v>6398961.431306201</v>
      </c>
      <c r="Z10" s="93">
        <f t="shared" si="1"/>
        <v>0</v>
      </c>
      <c r="AA10" s="94">
        <f>SUM(Z10:Z$24)</f>
        <v>126813.36758906048</v>
      </c>
      <c r="AB10" s="87">
        <f t="shared" si="2"/>
        <v>65.25774798895263</v>
      </c>
      <c r="AC10" s="88">
        <f t="shared" si="3"/>
        <v>63.989614313062013</v>
      </c>
      <c r="AD10" s="96">
        <f t="shared" si="16"/>
        <v>98.056730863428982</v>
      </c>
      <c r="AE10" s="88">
        <f t="shared" si="4"/>
        <v>1.2681336758906048</v>
      </c>
      <c r="AF10" s="97">
        <f t="shared" si="17"/>
        <v>1.9432691365710089</v>
      </c>
      <c r="AH10" s="98">
        <f t="shared" ref="AH10:AH22" si="25">IF(D10=0,0,T10*T10*(1-T10)/D10)</f>
        <v>0</v>
      </c>
      <c r="AI10" s="99">
        <f t="shared" si="18"/>
        <v>0</v>
      </c>
      <c r="AJ10" s="99">
        <f t="shared" si="22"/>
        <v>0</v>
      </c>
      <c r="AK10" s="99">
        <f>SUM(AJ10:AJ$24)/U10/U10</f>
        <v>0.45913389366117618</v>
      </c>
      <c r="AL10" s="99">
        <f t="shared" si="23"/>
        <v>0</v>
      </c>
      <c r="AM10" s="99">
        <f>SUM(AL10:AL$24)/U10/U10</f>
        <v>0.41410518303236959</v>
      </c>
      <c r="AN10" s="99">
        <f t="shared" si="24"/>
        <v>0</v>
      </c>
      <c r="AO10" s="100">
        <f>SUM(AN10:AN$24)/U10/U10</f>
        <v>1.3585255184181851E-2</v>
      </c>
      <c r="AP10" s="87">
        <f t="shared" si="5"/>
        <v>63.929663365937678</v>
      </c>
      <c r="AQ10" s="88">
        <f t="shared" si="6"/>
        <v>66.585832611967589</v>
      </c>
      <c r="AR10" s="88">
        <f t="shared" si="7"/>
        <v>62.728334617222444</v>
      </c>
      <c r="AS10" s="88">
        <f t="shared" si="8"/>
        <v>65.250894008901582</v>
      </c>
      <c r="AT10" s="88">
        <f t="shared" si="9"/>
        <v>1.0396843022526956</v>
      </c>
      <c r="AU10" s="101">
        <f t="shared" si="10"/>
        <v>1.496583049528514</v>
      </c>
    </row>
    <row r="11" spans="1:47" ht="14.45" customHeight="1" x14ac:dyDescent="0.15">
      <c r="A11" s="68"/>
      <c r="B11" s="86" t="s">
        <v>217</v>
      </c>
      <c r="C11" s="11">
        <v>1355</v>
      </c>
      <c r="D11" s="11">
        <v>0</v>
      </c>
      <c r="E11" s="11">
        <v>453</v>
      </c>
      <c r="F11" s="12">
        <v>0</v>
      </c>
      <c r="G11" s="22" t="s">
        <v>67</v>
      </c>
      <c r="H11" s="3">
        <v>3014733</v>
      </c>
      <c r="I11" s="3">
        <v>1515</v>
      </c>
      <c r="J11" s="18">
        <v>20</v>
      </c>
      <c r="K11" s="3">
        <v>99512</v>
      </c>
      <c r="L11" s="4">
        <v>6104108</v>
      </c>
      <c r="M11" s="70"/>
      <c r="N11" s="70"/>
      <c r="O11" s="87">
        <f t="shared" si="11"/>
        <v>0.51311475409836071</v>
      </c>
      <c r="P11" s="88">
        <f t="shared" si="12"/>
        <v>1.0235301238894476</v>
      </c>
      <c r="Q11" s="89">
        <f t="shared" si="13"/>
        <v>0</v>
      </c>
      <c r="R11" s="90">
        <f t="shared" si="14"/>
        <v>0</v>
      </c>
      <c r="S11" s="91">
        <f t="shared" si="15"/>
        <v>0</v>
      </c>
      <c r="T11" s="92">
        <f t="shared" si="19"/>
        <v>0</v>
      </c>
      <c r="U11" s="93">
        <f t="shared" si="20"/>
        <v>100000</v>
      </c>
      <c r="V11" s="93">
        <f t="shared" si="21"/>
        <v>500000</v>
      </c>
      <c r="W11" s="94">
        <f>SUM(V11:V$24)</f>
        <v>6025774.7988952631</v>
      </c>
      <c r="X11" s="95">
        <f t="shared" si="0"/>
        <v>500000</v>
      </c>
      <c r="Y11" s="93">
        <f>SUM(X11:X$24)</f>
        <v>5898961.431306201</v>
      </c>
      <c r="Z11" s="93">
        <f t="shared" si="1"/>
        <v>0</v>
      </c>
      <c r="AA11" s="94">
        <f>SUM(Z11:Z$24)</f>
        <v>126813.36758906048</v>
      </c>
      <c r="AB11" s="87">
        <f t="shared" si="2"/>
        <v>60.25774798895263</v>
      </c>
      <c r="AC11" s="88">
        <f t="shared" si="3"/>
        <v>58.989614313062013</v>
      </c>
      <c r="AD11" s="96">
        <f t="shared" si="16"/>
        <v>97.895484451023435</v>
      </c>
      <c r="AE11" s="88">
        <f t="shared" si="4"/>
        <v>1.2681336758906048</v>
      </c>
      <c r="AF11" s="97">
        <f t="shared" si="17"/>
        <v>2.1045155489765373</v>
      </c>
      <c r="AH11" s="98">
        <f t="shared" si="25"/>
        <v>0</v>
      </c>
      <c r="AI11" s="99">
        <f t="shared" si="18"/>
        <v>0</v>
      </c>
      <c r="AJ11" s="99">
        <f t="shared" si="22"/>
        <v>0</v>
      </c>
      <c r="AK11" s="99">
        <f>SUM(AJ11:AJ$24)/U11/U11</f>
        <v>0.45913389366117618</v>
      </c>
      <c r="AL11" s="99">
        <f t="shared" si="23"/>
        <v>0</v>
      </c>
      <c r="AM11" s="99">
        <f>SUM(AL11:AL$24)/U11/U11</f>
        <v>0.41410518303236959</v>
      </c>
      <c r="AN11" s="99">
        <f t="shared" si="24"/>
        <v>0</v>
      </c>
      <c r="AO11" s="100">
        <f>SUM(AN11:AN$24)/U11/U11</f>
        <v>1.3585255184181851E-2</v>
      </c>
      <c r="AP11" s="87">
        <f t="shared" si="5"/>
        <v>58.929663365937678</v>
      </c>
      <c r="AQ11" s="88">
        <f t="shared" si="6"/>
        <v>61.585832611967582</v>
      </c>
      <c r="AR11" s="88">
        <f t="shared" si="7"/>
        <v>57.728334617222444</v>
      </c>
      <c r="AS11" s="88">
        <f t="shared" si="8"/>
        <v>60.250894008901582</v>
      </c>
      <c r="AT11" s="88">
        <f t="shared" si="9"/>
        <v>1.0396843022526956</v>
      </c>
      <c r="AU11" s="101">
        <f t="shared" si="10"/>
        <v>1.496583049528514</v>
      </c>
    </row>
    <row r="12" spans="1:47" ht="14.45" customHeight="1" x14ac:dyDescent="0.15">
      <c r="A12" s="68"/>
      <c r="B12" s="86" t="s">
        <v>258</v>
      </c>
      <c r="C12" s="11">
        <v>1354</v>
      </c>
      <c r="D12" s="11">
        <v>0</v>
      </c>
      <c r="E12" s="11">
        <v>474</v>
      </c>
      <c r="F12" s="12">
        <v>0</v>
      </c>
      <c r="G12" s="22" t="s">
        <v>69</v>
      </c>
      <c r="H12" s="3">
        <v>3210180</v>
      </c>
      <c r="I12" s="3">
        <v>1786</v>
      </c>
      <c r="J12" s="18">
        <v>25</v>
      </c>
      <c r="K12" s="3">
        <v>99268</v>
      </c>
      <c r="L12" s="4">
        <v>5607142</v>
      </c>
      <c r="M12" s="70"/>
      <c r="N12" s="70"/>
      <c r="O12" s="87">
        <f t="shared" si="11"/>
        <v>0.50820895522388054</v>
      </c>
      <c r="P12" s="88">
        <f t="shared" si="12"/>
        <v>1.0290098881329293</v>
      </c>
      <c r="Q12" s="89">
        <f t="shared" si="13"/>
        <v>0</v>
      </c>
      <c r="R12" s="90">
        <f t="shared" si="14"/>
        <v>0</v>
      </c>
      <c r="S12" s="91">
        <f t="shared" si="15"/>
        <v>0</v>
      </c>
      <c r="T12" s="92">
        <f t="shared" si="19"/>
        <v>0</v>
      </c>
      <c r="U12" s="93">
        <f t="shared" si="20"/>
        <v>100000</v>
      </c>
      <c r="V12" s="93">
        <f t="shared" si="21"/>
        <v>500000</v>
      </c>
      <c r="W12" s="94">
        <f>SUM(V12:V$24)</f>
        <v>5525774.798895264</v>
      </c>
      <c r="X12" s="95">
        <f t="shared" si="0"/>
        <v>500000</v>
      </c>
      <c r="Y12" s="93">
        <f>SUM(X12:X$24)</f>
        <v>5398961.431306202</v>
      </c>
      <c r="Z12" s="93">
        <f t="shared" si="1"/>
        <v>0</v>
      </c>
      <c r="AA12" s="94">
        <f>SUM(Z12:Z$24)</f>
        <v>126813.36758906048</v>
      </c>
      <c r="AB12" s="87">
        <f t="shared" si="2"/>
        <v>55.257747988952637</v>
      </c>
      <c r="AC12" s="88">
        <f t="shared" si="3"/>
        <v>53.98961431306202</v>
      </c>
      <c r="AD12" s="96">
        <f t="shared" si="16"/>
        <v>97.705057259763564</v>
      </c>
      <c r="AE12" s="88">
        <f t="shared" si="4"/>
        <v>1.2681336758906048</v>
      </c>
      <c r="AF12" s="97">
        <f t="shared" si="17"/>
        <v>2.29494274023642</v>
      </c>
      <c r="AH12" s="98">
        <f t="shared" si="25"/>
        <v>0</v>
      </c>
      <c r="AI12" s="99">
        <f t="shared" si="18"/>
        <v>0</v>
      </c>
      <c r="AJ12" s="99">
        <f t="shared" si="22"/>
        <v>0</v>
      </c>
      <c r="AK12" s="99">
        <f>SUM(AJ12:AJ$24)/U12/U12</f>
        <v>0.45913389366117618</v>
      </c>
      <c r="AL12" s="99">
        <f t="shared" si="23"/>
        <v>0</v>
      </c>
      <c r="AM12" s="99">
        <f>SUM(AL12:AL$24)/U12/U12</f>
        <v>0.41410518303236959</v>
      </c>
      <c r="AN12" s="99">
        <f t="shared" si="24"/>
        <v>0</v>
      </c>
      <c r="AO12" s="100">
        <f>SUM(AN12:AN$24)/U12/U12</f>
        <v>1.3585255184181851E-2</v>
      </c>
      <c r="AP12" s="87">
        <f t="shared" si="5"/>
        <v>53.929663365937685</v>
      </c>
      <c r="AQ12" s="88">
        <f t="shared" si="6"/>
        <v>56.585832611967589</v>
      </c>
      <c r="AR12" s="88">
        <f t="shared" si="7"/>
        <v>52.728334617222451</v>
      </c>
      <c r="AS12" s="88">
        <f t="shared" si="8"/>
        <v>55.250894008901589</v>
      </c>
      <c r="AT12" s="88">
        <f t="shared" si="9"/>
        <v>1.0396843022526956</v>
      </c>
      <c r="AU12" s="101">
        <f t="shared" si="10"/>
        <v>1.496583049528514</v>
      </c>
    </row>
    <row r="13" spans="1:47" ht="14.45" customHeight="1" x14ac:dyDescent="0.15">
      <c r="A13" s="68"/>
      <c r="B13" s="86" t="s">
        <v>144</v>
      </c>
      <c r="C13" s="11">
        <v>1446</v>
      </c>
      <c r="D13" s="11">
        <v>2</v>
      </c>
      <c r="E13" s="11">
        <v>473</v>
      </c>
      <c r="F13" s="12">
        <v>0</v>
      </c>
      <c r="G13" s="22" t="s">
        <v>71</v>
      </c>
      <c r="H13" s="3">
        <v>3652706</v>
      </c>
      <c r="I13" s="3">
        <v>2325</v>
      </c>
      <c r="J13" s="18">
        <v>30</v>
      </c>
      <c r="K13" s="3">
        <v>99000</v>
      </c>
      <c r="L13" s="4">
        <v>5111461</v>
      </c>
      <c r="M13" s="70"/>
      <c r="N13" s="70"/>
      <c r="O13" s="87">
        <f t="shared" si="11"/>
        <v>0.51578947368421058</v>
      </c>
      <c r="P13" s="88">
        <f t="shared" si="12"/>
        <v>1.0348886767638479</v>
      </c>
      <c r="Q13" s="89">
        <f t="shared" si="13"/>
        <v>1.3831258644536654E-3</v>
      </c>
      <c r="R13" s="90">
        <f t="shared" si="14"/>
        <v>1.3364972441082007E-3</v>
      </c>
      <c r="S13" s="91">
        <f t="shared" si="15"/>
        <v>0</v>
      </c>
      <c r="T13" s="92">
        <f t="shared" si="19"/>
        <v>6.6609332379031234E-3</v>
      </c>
      <c r="U13" s="93">
        <f t="shared" si="20"/>
        <v>100000</v>
      </c>
      <c r="V13" s="93">
        <f t="shared" si="21"/>
        <v>498387.35300556023</v>
      </c>
      <c r="W13" s="94">
        <f>SUM(V13:V$24)</f>
        <v>5025774.7988952631</v>
      </c>
      <c r="X13" s="95">
        <f t="shared" si="0"/>
        <v>498387.35300556023</v>
      </c>
      <c r="Y13" s="93">
        <f>SUM(X13:X$24)</f>
        <v>4898961.431306202</v>
      </c>
      <c r="Z13" s="93">
        <f t="shared" si="1"/>
        <v>0</v>
      </c>
      <c r="AA13" s="94">
        <f>SUM(Z13:Z$24)</f>
        <v>126813.36758906048</v>
      </c>
      <c r="AB13" s="87">
        <f t="shared" si="2"/>
        <v>50.25774798895263</v>
      </c>
      <c r="AC13" s="88">
        <f t="shared" si="3"/>
        <v>48.98961431306202</v>
      </c>
      <c r="AD13" s="96">
        <f t="shared" si="16"/>
        <v>97.476739952276887</v>
      </c>
      <c r="AE13" s="88">
        <f t="shared" si="4"/>
        <v>1.2681336758906048</v>
      </c>
      <c r="AF13" s="97">
        <f t="shared" si="17"/>
        <v>2.5232600477231064</v>
      </c>
      <c r="AH13" s="98">
        <f t="shared" si="25"/>
        <v>2.2036249551709562E-5</v>
      </c>
      <c r="AI13" s="99">
        <f t="shared" si="18"/>
        <v>0</v>
      </c>
      <c r="AJ13" s="99">
        <f t="shared" si="22"/>
        <v>507683786.44898242</v>
      </c>
      <c r="AK13" s="99">
        <f>SUM(AJ13:AJ$24)/U13/U13</f>
        <v>0.45913389366117618</v>
      </c>
      <c r="AL13" s="99">
        <f t="shared" si="23"/>
        <v>481036763.47415245</v>
      </c>
      <c r="AM13" s="99">
        <f>SUM(AL13:AL$24)/U13/U13</f>
        <v>0.41410518303236959</v>
      </c>
      <c r="AN13" s="99">
        <f t="shared" si="24"/>
        <v>359147.3952512925</v>
      </c>
      <c r="AO13" s="100">
        <f>SUM(AN13:AN$24)/U13/U13</f>
        <v>1.3585255184181851E-2</v>
      </c>
      <c r="AP13" s="87">
        <f t="shared" si="5"/>
        <v>48.929663365937678</v>
      </c>
      <c r="AQ13" s="88">
        <f t="shared" si="6"/>
        <v>51.585832611967582</v>
      </c>
      <c r="AR13" s="88">
        <f t="shared" si="7"/>
        <v>47.728334617222451</v>
      </c>
      <c r="AS13" s="88">
        <f t="shared" si="8"/>
        <v>50.250894008901589</v>
      </c>
      <c r="AT13" s="88">
        <f t="shared" si="9"/>
        <v>1.0396843022526956</v>
      </c>
      <c r="AU13" s="101">
        <f t="shared" si="10"/>
        <v>1.496583049528514</v>
      </c>
    </row>
    <row r="14" spans="1:47" ht="14.45" customHeight="1" x14ac:dyDescent="0.15">
      <c r="A14" s="68"/>
      <c r="B14" s="86" t="s">
        <v>74</v>
      </c>
      <c r="C14" s="11">
        <v>1632</v>
      </c>
      <c r="D14" s="11">
        <v>1</v>
      </c>
      <c r="E14" s="11">
        <v>560</v>
      </c>
      <c r="F14" s="12">
        <v>0</v>
      </c>
      <c r="G14" s="22" t="s">
        <v>73</v>
      </c>
      <c r="H14" s="3">
        <v>4191265</v>
      </c>
      <c r="I14" s="3">
        <v>3455</v>
      </c>
      <c r="J14" s="18">
        <v>35</v>
      </c>
      <c r="K14" s="3">
        <v>98696</v>
      </c>
      <c r="L14" s="4">
        <v>4617197</v>
      </c>
      <c r="M14" s="70"/>
      <c r="N14" s="70"/>
      <c r="O14" s="87">
        <f t="shared" si="11"/>
        <v>0.5252525252525253</v>
      </c>
      <c r="P14" s="88">
        <f t="shared" si="12"/>
        <v>1.0252959717918388</v>
      </c>
      <c r="Q14" s="89">
        <f t="shared" si="13"/>
        <v>6.1274509803921568E-4</v>
      </c>
      <c r="R14" s="90">
        <f t="shared" si="14"/>
        <v>5.9762752892549009E-4</v>
      </c>
      <c r="S14" s="91">
        <f t="shared" si="15"/>
        <v>0</v>
      </c>
      <c r="T14" s="92">
        <f t="shared" si="19"/>
        <v>2.9839046452685637E-3</v>
      </c>
      <c r="U14" s="93">
        <f t="shared" si="20"/>
        <v>99333.906676209677</v>
      </c>
      <c r="V14" s="93">
        <f t="shared" si="21"/>
        <v>495965.9507264272</v>
      </c>
      <c r="W14" s="94">
        <f>SUM(V14:V$24)</f>
        <v>4527387.4458897021</v>
      </c>
      <c r="X14" s="95">
        <f t="shared" si="0"/>
        <v>495965.9507264272</v>
      </c>
      <c r="Y14" s="93">
        <f>SUM(X14:X$24)</f>
        <v>4400574.0783006418</v>
      </c>
      <c r="Z14" s="93">
        <f t="shared" si="1"/>
        <v>0</v>
      </c>
      <c r="AA14" s="94">
        <f>SUM(Z14:Z$24)</f>
        <v>126813.36758906048</v>
      </c>
      <c r="AB14" s="87">
        <f t="shared" si="2"/>
        <v>45.57746289640297</v>
      </c>
      <c r="AC14" s="88">
        <f t="shared" si="3"/>
        <v>44.300825624877724</v>
      </c>
      <c r="AD14" s="96">
        <f t="shared" si="16"/>
        <v>97.198972495623494</v>
      </c>
      <c r="AE14" s="88">
        <f t="shared" si="4"/>
        <v>1.2766372715252534</v>
      </c>
      <c r="AF14" s="97">
        <f t="shared" si="17"/>
        <v>2.8010275043765263</v>
      </c>
      <c r="AH14" s="98">
        <f t="shared" si="25"/>
        <v>8.8771191792587367E-6</v>
      </c>
      <c r="AI14" s="99">
        <f t="shared" si="18"/>
        <v>0</v>
      </c>
      <c r="AJ14" s="99">
        <f t="shared" si="22"/>
        <v>162559873.69735357</v>
      </c>
      <c r="AK14" s="99">
        <f>SUM(AJ14:AJ$24)/U14/U14</f>
        <v>0.41386054779575454</v>
      </c>
      <c r="AL14" s="99">
        <f t="shared" si="23"/>
        <v>153039963.27062485</v>
      </c>
      <c r="AM14" s="99">
        <f>SUM(AL14:AL$24)/U14/U14</f>
        <v>0.37092648247898413</v>
      </c>
      <c r="AN14" s="99">
        <f t="shared" si="24"/>
        <v>143614.33212421174</v>
      </c>
      <c r="AO14" s="100">
        <f>SUM(AN14:AN$24)/U14/U14</f>
        <v>1.3731662573107531E-2</v>
      </c>
      <c r="AP14" s="87">
        <f t="shared" si="5"/>
        <v>44.316555810051177</v>
      </c>
      <c r="AQ14" s="88">
        <f t="shared" si="6"/>
        <v>46.838369982754763</v>
      </c>
      <c r="AR14" s="88">
        <f t="shared" si="7"/>
        <v>43.107112436925412</v>
      </c>
      <c r="AS14" s="88">
        <f t="shared" si="8"/>
        <v>45.494538812830037</v>
      </c>
      <c r="AT14" s="88">
        <f t="shared" si="9"/>
        <v>1.0469602048841762</v>
      </c>
      <c r="AU14" s="101">
        <f t="shared" si="10"/>
        <v>1.5063143381663306</v>
      </c>
    </row>
    <row r="15" spans="1:47" ht="14.45" customHeight="1" x14ac:dyDescent="0.15">
      <c r="A15" s="68"/>
      <c r="B15" s="86" t="s">
        <v>127</v>
      </c>
      <c r="C15" s="11">
        <v>1734</v>
      </c>
      <c r="D15" s="11">
        <v>4</v>
      </c>
      <c r="E15" s="11">
        <v>568</v>
      </c>
      <c r="F15" s="12">
        <v>0</v>
      </c>
      <c r="G15" s="22" t="s">
        <v>75</v>
      </c>
      <c r="H15" s="3">
        <v>4922423</v>
      </c>
      <c r="I15" s="3">
        <v>6214</v>
      </c>
      <c r="J15" s="18">
        <v>40</v>
      </c>
      <c r="K15" s="3">
        <v>98300</v>
      </c>
      <c r="L15" s="4">
        <v>4124657</v>
      </c>
      <c r="M15" s="70"/>
      <c r="N15" s="70"/>
      <c r="O15" s="87">
        <f t="shared" si="11"/>
        <v>0.53822525597269621</v>
      </c>
      <c r="P15" s="88">
        <f t="shared" si="12"/>
        <v>1.0558957708401631</v>
      </c>
      <c r="Q15" s="89">
        <f t="shared" si="13"/>
        <v>2.306805074971165E-3</v>
      </c>
      <c r="R15" s="90">
        <f t="shared" si="14"/>
        <v>2.1846901357845849E-3</v>
      </c>
      <c r="S15" s="91">
        <f t="shared" si="15"/>
        <v>0</v>
      </c>
      <c r="T15" s="92">
        <f t="shared" si="19"/>
        <v>1.0868627434900271E-2</v>
      </c>
      <c r="U15" s="93">
        <f t="shared" si="20"/>
        <v>99037.503770645868</v>
      </c>
      <c r="V15" s="93">
        <f t="shared" si="21"/>
        <v>492702.24318521679</v>
      </c>
      <c r="W15" s="94">
        <f>SUM(V15:V$24)</f>
        <v>4031421.4951632745</v>
      </c>
      <c r="X15" s="95">
        <f t="shared" si="0"/>
        <v>492702.24318521679</v>
      </c>
      <c r="Y15" s="93">
        <f>SUM(X15:X$24)</f>
        <v>3904608.1275742152</v>
      </c>
      <c r="Z15" s="93">
        <f t="shared" si="1"/>
        <v>0</v>
      </c>
      <c r="AA15" s="94">
        <f>SUM(Z15:Z$24)</f>
        <v>126813.36758906048</v>
      </c>
      <c r="AB15" s="87">
        <f t="shared" si="2"/>
        <v>40.706008750981503</v>
      </c>
      <c r="AC15" s="88">
        <f t="shared" si="3"/>
        <v>39.425550714773955</v>
      </c>
      <c r="AD15" s="96">
        <f t="shared" si="16"/>
        <v>96.854375863669816</v>
      </c>
      <c r="AE15" s="88">
        <f t="shared" si="4"/>
        <v>1.2804580362075646</v>
      </c>
      <c r="AF15" s="97">
        <f t="shared" si="17"/>
        <v>3.1456241363302175</v>
      </c>
      <c r="AH15" s="98">
        <f t="shared" si="25"/>
        <v>2.9210795822086503E-5</v>
      </c>
      <c r="AI15" s="99">
        <f t="shared" si="18"/>
        <v>0</v>
      </c>
      <c r="AJ15" s="99">
        <f t="shared" si="22"/>
        <v>423196542.49144667</v>
      </c>
      <c r="AK15" s="99">
        <f>SUM(AJ15:AJ$24)/U15/U15</f>
        <v>0.39976799697369131</v>
      </c>
      <c r="AL15" s="99">
        <f t="shared" si="23"/>
        <v>395167560.35065788</v>
      </c>
      <c r="AM15" s="99">
        <f>SUM(AL15:AL$24)/U15/U15</f>
        <v>0.35754714276112287</v>
      </c>
      <c r="AN15" s="99">
        <f t="shared" si="24"/>
        <v>480137.36734724301</v>
      </c>
      <c r="AO15" s="100">
        <f>SUM(AN15:AN$24)/U15/U15</f>
        <v>1.3799336835710661E-2</v>
      </c>
      <c r="AP15" s="87">
        <f t="shared" si="5"/>
        <v>39.466755452751421</v>
      </c>
      <c r="AQ15" s="88">
        <f t="shared" si="6"/>
        <v>41.945262049211586</v>
      </c>
      <c r="AR15" s="88">
        <f t="shared" si="7"/>
        <v>38.253563895892817</v>
      </c>
      <c r="AS15" s="88">
        <f t="shared" si="8"/>
        <v>40.597537533655093</v>
      </c>
      <c r="AT15" s="88">
        <f t="shared" si="9"/>
        <v>1.0502157021591405</v>
      </c>
      <c r="AU15" s="101">
        <f t="shared" si="10"/>
        <v>1.5107003702559887</v>
      </c>
    </row>
    <row r="16" spans="1:47" ht="14.45" customHeight="1" x14ac:dyDescent="0.15">
      <c r="A16" s="68"/>
      <c r="B16" s="86" t="s">
        <v>221</v>
      </c>
      <c r="C16" s="11">
        <v>1400</v>
      </c>
      <c r="D16" s="11">
        <v>3</v>
      </c>
      <c r="E16" s="11">
        <v>459</v>
      </c>
      <c r="F16" s="12">
        <v>1.3</v>
      </c>
      <c r="G16" s="22" t="s">
        <v>77</v>
      </c>
      <c r="H16" s="3">
        <v>4365334</v>
      </c>
      <c r="I16" s="3">
        <v>8656</v>
      </c>
      <c r="J16" s="18">
        <v>45</v>
      </c>
      <c r="K16" s="3">
        <v>97714</v>
      </c>
      <c r="L16" s="4">
        <v>3634510</v>
      </c>
      <c r="M16" s="70"/>
      <c r="N16" s="70"/>
      <c r="O16" s="87">
        <f t="shared" si="11"/>
        <v>0.54229166666666673</v>
      </c>
      <c r="P16" s="88">
        <f t="shared" si="12"/>
        <v>1.0046111515560245</v>
      </c>
      <c r="Q16" s="89">
        <f t="shared" si="13"/>
        <v>2.142857142857143E-3</v>
      </c>
      <c r="R16" s="90">
        <f t="shared" si="14"/>
        <v>2.1330214576436956E-3</v>
      </c>
      <c r="S16" s="91">
        <f t="shared" si="15"/>
        <v>2.832244008714597E-3</v>
      </c>
      <c r="T16" s="92">
        <f t="shared" si="19"/>
        <v>1.061329838214709E-2</v>
      </c>
      <c r="U16" s="93">
        <f t="shared" si="20"/>
        <v>97961.102040080194</v>
      </c>
      <c r="V16" s="93">
        <f t="shared" si="21"/>
        <v>487426.13538630476</v>
      </c>
      <c r="W16" s="94">
        <f>SUM(V16:V$24)</f>
        <v>3538719.2519780579</v>
      </c>
      <c r="X16" s="95">
        <f t="shared" si="0"/>
        <v>486045.62563466595</v>
      </c>
      <c r="Y16" s="93">
        <f>SUM(X16:X$24)</f>
        <v>3411905.8843889982</v>
      </c>
      <c r="Z16" s="93">
        <f t="shared" si="1"/>
        <v>1380.5097516387716</v>
      </c>
      <c r="AA16" s="94">
        <f>SUM(Z16:Z$24)</f>
        <v>126813.36758906048</v>
      </c>
      <c r="AB16" s="87">
        <f t="shared" si="2"/>
        <v>36.123718274731253</v>
      </c>
      <c r="AC16" s="88">
        <f t="shared" si="3"/>
        <v>34.829190498418825</v>
      </c>
      <c r="AD16" s="96">
        <f t="shared" si="16"/>
        <v>96.416404960122946</v>
      </c>
      <c r="AE16" s="88">
        <f t="shared" si="4"/>
        <v>1.2945277763124343</v>
      </c>
      <c r="AF16" s="97">
        <f t="shared" si="17"/>
        <v>3.5835950398770655</v>
      </c>
      <c r="AH16" s="98">
        <f t="shared" si="25"/>
        <v>3.714886610124885E-5</v>
      </c>
      <c r="AI16" s="99">
        <f t="shared" si="18"/>
        <v>6.1529899838555498E-6</v>
      </c>
      <c r="AJ16" s="99">
        <f t="shared" si="22"/>
        <v>406567306.1866014</v>
      </c>
      <c r="AK16" s="99">
        <f>SUM(AJ16:AJ$24)/U16/U16</f>
        <v>0.36450199351467266</v>
      </c>
      <c r="AL16" s="99">
        <f t="shared" si="23"/>
        <v>377314967.35912055</v>
      </c>
      <c r="AM16" s="99">
        <f>SUM(AL16:AL$24)/U16/U16</f>
        <v>0.32426897952304612</v>
      </c>
      <c r="AN16" s="99">
        <f t="shared" si="24"/>
        <v>2064934.1354821909</v>
      </c>
      <c r="AO16" s="100">
        <f>SUM(AN16:AN$24)/U16/U16</f>
        <v>1.4054225416382153E-2</v>
      </c>
      <c r="AP16" s="87">
        <f t="shared" si="5"/>
        <v>34.940387865130468</v>
      </c>
      <c r="AQ16" s="88">
        <f t="shared" si="6"/>
        <v>37.307048684332038</v>
      </c>
      <c r="AR16" s="88">
        <f t="shared" si="7"/>
        <v>33.713075938108936</v>
      </c>
      <c r="AS16" s="88">
        <f t="shared" si="8"/>
        <v>35.945305058728714</v>
      </c>
      <c r="AT16" s="88">
        <f t="shared" si="9"/>
        <v>1.0621687602197212</v>
      </c>
      <c r="AU16" s="101">
        <f t="shared" si="10"/>
        <v>1.5268867924051475</v>
      </c>
    </row>
    <row r="17" spans="1:47" ht="14.45" customHeight="1" x14ac:dyDescent="0.15">
      <c r="A17" s="68"/>
      <c r="B17" s="86" t="s">
        <v>128</v>
      </c>
      <c r="C17" s="11">
        <v>1552</v>
      </c>
      <c r="D17" s="11">
        <v>12</v>
      </c>
      <c r="E17" s="11">
        <v>526</v>
      </c>
      <c r="F17" s="12">
        <v>1.3</v>
      </c>
      <c r="G17" s="22" t="s">
        <v>79</v>
      </c>
      <c r="H17" s="3">
        <v>3982000</v>
      </c>
      <c r="I17" s="3">
        <v>12838</v>
      </c>
      <c r="J17" s="18">
        <v>50</v>
      </c>
      <c r="K17" s="3">
        <v>96754</v>
      </c>
      <c r="L17" s="4">
        <v>3148137</v>
      </c>
      <c r="M17" s="70"/>
      <c r="N17" s="70"/>
      <c r="O17" s="87">
        <f t="shared" si="11"/>
        <v>0.53543307086614178</v>
      </c>
      <c r="P17" s="88">
        <f t="shared" si="12"/>
        <v>1.0159221648336147</v>
      </c>
      <c r="Q17" s="89">
        <f t="shared" si="13"/>
        <v>7.7319587628865982E-3</v>
      </c>
      <c r="R17" s="90">
        <f t="shared" si="14"/>
        <v>7.610778690071123E-3</v>
      </c>
      <c r="S17" s="91">
        <f t="shared" si="15"/>
        <v>2.4714828897338405E-3</v>
      </c>
      <c r="T17" s="92">
        <f t="shared" si="19"/>
        <v>3.7392841101738246E-2</v>
      </c>
      <c r="U17" s="93">
        <f t="shared" si="20"/>
        <v>96921.411634284872</v>
      </c>
      <c r="V17" s="93">
        <f t="shared" si="21"/>
        <v>476188.71763082506</v>
      </c>
      <c r="W17" s="94">
        <f>SUM(V17:V$24)</f>
        <v>3051293.116591753</v>
      </c>
      <c r="X17" s="95">
        <f t="shared" si="0"/>
        <v>475011.82536291616</v>
      </c>
      <c r="Y17" s="93">
        <f>SUM(X17:X$24)</f>
        <v>2925860.2587543321</v>
      </c>
      <c r="Z17" s="93">
        <f t="shared" si="1"/>
        <v>1176.8922679088832</v>
      </c>
      <c r="AA17" s="94">
        <f>SUM(Z17:Z$24)</f>
        <v>125432.8578374217</v>
      </c>
      <c r="AB17" s="87">
        <f t="shared" si="2"/>
        <v>31.482136559311027</v>
      </c>
      <c r="AC17" s="88">
        <f t="shared" si="3"/>
        <v>30.187965790206686</v>
      </c>
      <c r="AD17" s="96">
        <f t="shared" si="16"/>
        <v>95.889190154975097</v>
      </c>
      <c r="AE17" s="88">
        <f t="shared" si="4"/>
        <v>1.2941707691043496</v>
      </c>
      <c r="AF17" s="97">
        <f t="shared" si="17"/>
        <v>4.1108098450249271</v>
      </c>
      <c r="AH17" s="98">
        <f t="shared" si="25"/>
        <v>1.121617480542983E-4</v>
      </c>
      <c r="AI17" s="99">
        <f t="shared" si="18"/>
        <v>4.6870240723566409E-6</v>
      </c>
      <c r="AJ17" s="99">
        <f t="shared" si="22"/>
        <v>943454472.11004412</v>
      </c>
      <c r="AK17" s="99">
        <f>SUM(AJ17:AJ$24)/U17/U17</f>
        <v>0.32908349977725287</v>
      </c>
      <c r="AL17" s="99">
        <f t="shared" si="23"/>
        <v>862059311.59971368</v>
      </c>
      <c r="AM17" s="99">
        <f>SUM(AL17:AL$24)/U17/U17</f>
        <v>0.29109670315292568</v>
      </c>
      <c r="AN17" s="99">
        <f t="shared" si="24"/>
        <v>2947834.3238689587</v>
      </c>
      <c r="AO17" s="100">
        <f>SUM(AN17:AN$24)/U17/U17</f>
        <v>1.4137546428958649E-2</v>
      </c>
      <c r="AP17" s="87">
        <f t="shared" si="5"/>
        <v>30.357766881338389</v>
      </c>
      <c r="AQ17" s="88">
        <f t="shared" si="6"/>
        <v>32.606506237283668</v>
      </c>
      <c r="AR17" s="88">
        <f t="shared" si="7"/>
        <v>29.130479575245811</v>
      </c>
      <c r="AS17" s="88">
        <f t="shared" si="8"/>
        <v>31.245452005167561</v>
      </c>
      <c r="AT17" s="88">
        <f t="shared" si="9"/>
        <v>1.061123996199236</v>
      </c>
      <c r="AU17" s="101">
        <f t="shared" si="10"/>
        <v>1.5272175420094631</v>
      </c>
    </row>
    <row r="18" spans="1:47" ht="14.45" customHeight="1" x14ac:dyDescent="0.15">
      <c r="A18" s="68"/>
      <c r="B18" s="86" t="s">
        <v>251</v>
      </c>
      <c r="C18" s="11">
        <v>1712</v>
      </c>
      <c r="D18" s="11">
        <v>7</v>
      </c>
      <c r="E18" s="11">
        <v>556</v>
      </c>
      <c r="F18" s="12">
        <v>2.6</v>
      </c>
      <c r="G18" s="22" t="s">
        <v>81</v>
      </c>
      <c r="H18" s="3">
        <v>3749854</v>
      </c>
      <c r="I18" s="3">
        <v>19460</v>
      </c>
      <c r="J18" s="18">
        <v>55</v>
      </c>
      <c r="K18" s="3">
        <v>95230</v>
      </c>
      <c r="L18" s="4">
        <v>2667907</v>
      </c>
      <c r="M18" s="70"/>
      <c r="N18" s="70"/>
      <c r="O18" s="87">
        <f t="shared" si="11"/>
        <v>0.53868552412645587</v>
      </c>
      <c r="P18" s="88">
        <f t="shared" si="12"/>
        <v>1.0158990420753615</v>
      </c>
      <c r="Q18" s="89">
        <f t="shared" si="13"/>
        <v>4.0887850467289715E-3</v>
      </c>
      <c r="R18" s="90">
        <f t="shared" si="14"/>
        <v>4.0247946669740601E-3</v>
      </c>
      <c r="S18" s="91">
        <f t="shared" si="15"/>
        <v>4.676258992805756E-3</v>
      </c>
      <c r="T18" s="92">
        <f t="shared" si="19"/>
        <v>1.9938871218474565E-2</v>
      </c>
      <c r="U18" s="93">
        <f t="shared" si="20"/>
        <v>93297.244689687897</v>
      </c>
      <c r="V18" s="93">
        <f t="shared" si="21"/>
        <v>462195.44121607888</v>
      </c>
      <c r="W18" s="94">
        <f>SUM(V18:V$24)</f>
        <v>2575104.398960928</v>
      </c>
      <c r="X18" s="95">
        <f t="shared" si="0"/>
        <v>460034.09562765836</v>
      </c>
      <c r="Y18" s="93">
        <f>SUM(X18:X$24)</f>
        <v>2450848.4333914155</v>
      </c>
      <c r="Z18" s="93">
        <f t="shared" si="1"/>
        <v>2161.3455884205132</v>
      </c>
      <c r="AA18" s="94">
        <f>SUM(Z18:Z$24)</f>
        <v>124255.96556951283</v>
      </c>
      <c r="AB18" s="87">
        <f t="shared" si="2"/>
        <v>27.601076618348976</v>
      </c>
      <c r="AC18" s="88">
        <f t="shared" si="3"/>
        <v>26.269247731195932</v>
      </c>
      <c r="AD18" s="96">
        <f t="shared" si="16"/>
        <v>95.174721241606733</v>
      </c>
      <c r="AE18" s="88">
        <f t="shared" si="4"/>
        <v>1.3318288871530499</v>
      </c>
      <c r="AF18" s="97">
        <f t="shared" si="17"/>
        <v>4.8252787583932895</v>
      </c>
      <c r="AH18" s="98">
        <f t="shared" si="25"/>
        <v>5.5661673718498525E-5</v>
      </c>
      <c r="AI18" s="99">
        <f t="shared" si="18"/>
        <v>8.3712079040251063E-6</v>
      </c>
      <c r="AJ18" s="99">
        <f t="shared" si="22"/>
        <v>312934209.54241556</v>
      </c>
      <c r="AK18" s="99">
        <f>SUM(AJ18:AJ$24)/U18/U18</f>
        <v>0.24675829589315765</v>
      </c>
      <c r="AL18" s="99">
        <f t="shared" si="23"/>
        <v>282451254.26461101</v>
      </c>
      <c r="AM18" s="99">
        <f>SUM(AL18:AL$24)/U18/U18</f>
        <v>0.21511401770176464</v>
      </c>
      <c r="AN18" s="99">
        <f t="shared" si="24"/>
        <v>2666167.8722814755</v>
      </c>
      <c r="AO18" s="100">
        <f>SUM(AN18:AN$24)/U18/U18</f>
        <v>1.4918575010612733E-2</v>
      </c>
      <c r="AP18" s="87">
        <f t="shared" si="5"/>
        <v>26.627451089974151</v>
      </c>
      <c r="AQ18" s="88">
        <f t="shared" si="6"/>
        <v>28.574702146723801</v>
      </c>
      <c r="AR18" s="88">
        <f t="shared" si="7"/>
        <v>25.360192171616045</v>
      </c>
      <c r="AS18" s="88">
        <f t="shared" si="8"/>
        <v>27.178303290775819</v>
      </c>
      <c r="AT18" s="88">
        <f t="shared" si="9"/>
        <v>1.0924313145655864</v>
      </c>
      <c r="AU18" s="101">
        <f t="shared" si="10"/>
        <v>1.5712264597405134</v>
      </c>
    </row>
    <row r="19" spans="1:47" ht="14.45" customHeight="1" x14ac:dyDescent="0.15">
      <c r="A19" s="68"/>
      <c r="B19" s="86" t="s">
        <v>185</v>
      </c>
      <c r="C19" s="11">
        <v>2032</v>
      </c>
      <c r="D19" s="11">
        <v>28</v>
      </c>
      <c r="E19" s="11">
        <v>671</v>
      </c>
      <c r="F19" s="12">
        <v>7.8</v>
      </c>
      <c r="G19" s="22" t="s">
        <v>83</v>
      </c>
      <c r="H19" s="3">
        <v>4181397</v>
      </c>
      <c r="I19" s="3">
        <v>36141</v>
      </c>
      <c r="J19" s="18">
        <v>60</v>
      </c>
      <c r="K19" s="3">
        <v>92826</v>
      </c>
      <c r="L19" s="4">
        <v>2197302</v>
      </c>
      <c r="M19" s="70"/>
      <c r="N19" s="70"/>
      <c r="O19" s="87">
        <f t="shared" si="11"/>
        <v>0.53726956986374563</v>
      </c>
      <c r="P19" s="88">
        <f t="shared" si="12"/>
        <v>1.051764992985494</v>
      </c>
      <c r="Q19" s="89">
        <f t="shared" si="13"/>
        <v>1.3779527559055118E-2</v>
      </c>
      <c r="R19" s="90">
        <f t="shared" si="14"/>
        <v>1.3101336944045984E-2</v>
      </c>
      <c r="S19" s="91">
        <f t="shared" si="15"/>
        <v>1.1624441132637853E-2</v>
      </c>
      <c r="T19" s="92">
        <f t="shared" si="19"/>
        <v>6.3579467932092307E-2</v>
      </c>
      <c r="U19" s="93">
        <f t="shared" si="20"/>
        <v>91437.002942781692</v>
      </c>
      <c r="V19" s="93">
        <f t="shared" si="21"/>
        <v>443734.56092580088</v>
      </c>
      <c r="W19" s="94">
        <f>SUM(V19:V$24)</f>
        <v>2112908.9577448494</v>
      </c>
      <c r="X19" s="95">
        <f t="shared" si="0"/>
        <v>438576.39464380202</v>
      </c>
      <c r="Y19" s="93">
        <f>SUM(X19:X$24)</f>
        <v>1990814.3377637567</v>
      </c>
      <c r="Z19" s="93">
        <f t="shared" si="1"/>
        <v>5158.1662819988769</v>
      </c>
      <c r="AA19" s="94">
        <f>SUM(Z19:Z$24)</f>
        <v>122094.61998109231</v>
      </c>
      <c r="AB19" s="87">
        <f t="shared" si="2"/>
        <v>23.107810730269005</v>
      </c>
      <c r="AC19" s="88">
        <f t="shared" si="3"/>
        <v>21.772523963953017</v>
      </c>
      <c r="AD19" s="96">
        <f t="shared" si="16"/>
        <v>94.221491676981358</v>
      </c>
      <c r="AE19" s="88">
        <f t="shared" si="4"/>
        <v>1.3352867663159866</v>
      </c>
      <c r="AF19" s="97">
        <f t="shared" si="17"/>
        <v>5.7785083230186309</v>
      </c>
      <c r="AH19" s="98">
        <f t="shared" si="25"/>
        <v>1.3519065572435943E-4</v>
      </c>
      <c r="AI19" s="99">
        <f t="shared" si="18"/>
        <v>1.7122672877781952E-5</v>
      </c>
      <c r="AJ19" s="99">
        <f t="shared" si="22"/>
        <v>537554477.22459996</v>
      </c>
      <c r="AK19" s="99">
        <f>SUM(AJ19:AJ$24)/U19/U19</f>
        <v>0.21947171265985002</v>
      </c>
      <c r="AL19" s="99">
        <f t="shared" si="23"/>
        <v>474464398.36291736</v>
      </c>
      <c r="AM19" s="99">
        <f>SUM(AL19:AL$24)/U19/U19</f>
        <v>0.19017273185724237</v>
      </c>
      <c r="AN19" s="99">
        <f t="shared" si="24"/>
        <v>5563475.7673697118</v>
      </c>
      <c r="AO19" s="100">
        <f>SUM(AN19:AN$24)/U19/U19</f>
        <v>1.5212880306447721E-2</v>
      </c>
      <c r="AP19" s="87">
        <f t="shared" si="5"/>
        <v>22.189593690918244</v>
      </c>
      <c r="AQ19" s="88">
        <f t="shared" si="6"/>
        <v>24.026027769619766</v>
      </c>
      <c r="AR19" s="88">
        <f t="shared" si="7"/>
        <v>20.917791510665566</v>
      </c>
      <c r="AS19" s="88">
        <f t="shared" si="8"/>
        <v>22.627256417240467</v>
      </c>
      <c r="AT19" s="88">
        <f t="shared" si="9"/>
        <v>1.0935393754608844</v>
      </c>
      <c r="AU19" s="101">
        <f t="shared" si="10"/>
        <v>1.5770341571710889</v>
      </c>
    </row>
    <row r="20" spans="1:47" ht="14.45" customHeight="1" x14ac:dyDescent="0.15">
      <c r="A20" s="68"/>
      <c r="B20" s="86" t="s">
        <v>280</v>
      </c>
      <c r="C20" s="11">
        <v>2008</v>
      </c>
      <c r="D20" s="11">
        <v>30</v>
      </c>
      <c r="E20" s="11">
        <v>683</v>
      </c>
      <c r="F20" s="12">
        <v>12</v>
      </c>
      <c r="G20" s="22" t="s">
        <v>85</v>
      </c>
      <c r="H20" s="3">
        <v>4699236</v>
      </c>
      <c r="I20" s="3">
        <v>61424</v>
      </c>
      <c r="J20" s="18">
        <v>65</v>
      </c>
      <c r="K20" s="3">
        <v>89083</v>
      </c>
      <c r="L20" s="4">
        <v>1741832</v>
      </c>
      <c r="M20" s="70"/>
      <c r="N20" s="70"/>
      <c r="O20" s="87">
        <f t="shared" si="11"/>
        <v>0.53169541732009062</v>
      </c>
      <c r="P20" s="88">
        <f t="shared" si="12"/>
        <v>0.98386438054770797</v>
      </c>
      <c r="Q20" s="89">
        <f t="shared" si="13"/>
        <v>1.4940239043824702E-2</v>
      </c>
      <c r="R20" s="90">
        <f t="shared" si="14"/>
        <v>1.5185262663445151E-2</v>
      </c>
      <c r="S20" s="91">
        <f t="shared" si="15"/>
        <v>1.7569546120058566E-2</v>
      </c>
      <c r="T20" s="92">
        <f t="shared" si="19"/>
        <v>7.3319324457797139E-2</v>
      </c>
      <c r="U20" s="93">
        <f t="shared" si="20"/>
        <v>85623.486946374469</v>
      </c>
      <c r="V20" s="93">
        <f t="shared" si="21"/>
        <v>413417.69054424122</v>
      </c>
      <c r="W20" s="94">
        <f>SUM(V20:V$24)</f>
        <v>1669174.3968190486</v>
      </c>
      <c r="X20" s="95">
        <f t="shared" si="0"/>
        <v>406154.12936337607</v>
      </c>
      <c r="Y20" s="93">
        <f>SUM(X20:X$24)</f>
        <v>1552237.9431199548</v>
      </c>
      <c r="Z20" s="93">
        <f t="shared" si="1"/>
        <v>7263.5611808651465</v>
      </c>
      <c r="AA20" s="94">
        <f>SUM(Z20:Z$24)</f>
        <v>116936.45369909343</v>
      </c>
      <c r="AB20" s="87">
        <f t="shared" si="2"/>
        <v>19.494352032923437</v>
      </c>
      <c r="AC20" s="88">
        <f t="shared" si="3"/>
        <v>18.128646688870695</v>
      </c>
      <c r="AD20" s="96">
        <f t="shared" si="16"/>
        <v>92.994353740271833</v>
      </c>
      <c r="AE20" s="88">
        <f t="shared" si="4"/>
        <v>1.3657053440527376</v>
      </c>
      <c r="AF20" s="97">
        <f t="shared" si="17"/>
        <v>7.0056462597281408</v>
      </c>
      <c r="AH20" s="98">
        <f t="shared" si="25"/>
        <v>1.6605263117546896E-4</v>
      </c>
      <c r="AI20" s="99">
        <f t="shared" si="18"/>
        <v>2.5272118842157691E-5</v>
      </c>
      <c r="AJ20" s="99">
        <f t="shared" si="22"/>
        <v>401830364.33616531</v>
      </c>
      <c r="AK20" s="99">
        <f>SUM(AJ20:AJ$24)/U20/U20</f>
        <v>0.17696368221015718</v>
      </c>
      <c r="AL20" s="99">
        <f t="shared" si="23"/>
        <v>345653757.05318552</v>
      </c>
      <c r="AM20" s="99">
        <f>SUM(AL20:AL$24)/U20/U20</f>
        <v>0.15215653544658042</v>
      </c>
      <c r="AN20" s="99">
        <f t="shared" si="24"/>
        <v>6785738.3348792158</v>
      </c>
      <c r="AO20" s="100">
        <f>SUM(AN20:AN$24)/U20/U20</f>
        <v>1.6589948343085671E-2</v>
      </c>
      <c r="AP20" s="87">
        <f t="shared" si="5"/>
        <v>18.66983782347733</v>
      </c>
      <c r="AQ20" s="88">
        <f t="shared" si="6"/>
        <v>20.318866242369545</v>
      </c>
      <c r="AR20" s="88">
        <f t="shared" si="7"/>
        <v>17.364104638639589</v>
      </c>
      <c r="AS20" s="88">
        <f t="shared" si="8"/>
        <v>18.893188739101802</v>
      </c>
      <c r="AT20" s="88">
        <f t="shared" si="9"/>
        <v>1.1132534762545414</v>
      </c>
      <c r="AU20" s="101">
        <f t="shared" si="10"/>
        <v>1.6181572118509338</v>
      </c>
    </row>
    <row r="21" spans="1:47" ht="14.45" customHeight="1" x14ac:dyDescent="0.15">
      <c r="A21" s="68"/>
      <c r="B21" s="86" t="s">
        <v>225</v>
      </c>
      <c r="C21" s="11">
        <v>1416</v>
      </c>
      <c r="D21" s="11">
        <v>26</v>
      </c>
      <c r="E21" s="11">
        <v>468</v>
      </c>
      <c r="F21" s="12">
        <v>9</v>
      </c>
      <c r="G21" s="22" t="s">
        <v>87</v>
      </c>
      <c r="H21" s="3">
        <v>3608735</v>
      </c>
      <c r="I21" s="3">
        <v>76916</v>
      </c>
      <c r="J21" s="18">
        <v>70</v>
      </c>
      <c r="K21" s="3">
        <v>83344</v>
      </c>
      <c r="L21" s="4">
        <v>1309855</v>
      </c>
      <c r="M21" s="70"/>
      <c r="N21" s="70"/>
      <c r="O21" s="87">
        <f t="shared" si="11"/>
        <v>0.5290487804878049</v>
      </c>
      <c r="P21" s="88">
        <f t="shared" si="12"/>
        <v>1.0329700518325673</v>
      </c>
      <c r="Q21" s="89">
        <f t="shared" si="13"/>
        <v>1.8361581920903956E-2</v>
      </c>
      <c r="R21" s="90">
        <f t="shared" si="14"/>
        <v>1.7775522037961424E-2</v>
      </c>
      <c r="S21" s="91">
        <f t="shared" si="15"/>
        <v>1.9230769230769232E-2</v>
      </c>
      <c r="T21" s="92">
        <f t="shared" si="19"/>
        <v>8.530691695403099E-2</v>
      </c>
      <c r="U21" s="93">
        <f t="shared" si="20"/>
        <v>79345.630725745286</v>
      </c>
      <c r="V21" s="93">
        <f t="shared" si="21"/>
        <v>380789.44272528548</v>
      </c>
      <c r="W21" s="94">
        <f>SUM(V21:V$24)</f>
        <v>1255756.7062748072</v>
      </c>
      <c r="X21" s="95">
        <f t="shared" si="0"/>
        <v>373466.56882672227</v>
      </c>
      <c r="Y21" s="93">
        <f>SUM(X21:X$24)</f>
        <v>1146083.8137565788</v>
      </c>
      <c r="Z21" s="93">
        <f t="shared" si="1"/>
        <v>7322.8738985631826</v>
      </c>
      <c r="AA21" s="94">
        <f>SUM(Z21:Z$24)</f>
        <v>109672.89251822828</v>
      </c>
      <c r="AB21" s="87">
        <f t="shared" si="2"/>
        <v>15.826412806714909</v>
      </c>
      <c r="AC21" s="88">
        <f t="shared" si="3"/>
        <v>14.444195644722614</v>
      </c>
      <c r="AD21" s="96">
        <f t="shared" si="16"/>
        <v>91.266390060255205</v>
      </c>
      <c r="AE21" s="88">
        <f t="shared" si="4"/>
        <v>1.3822171619922949</v>
      </c>
      <c r="AF21" s="97">
        <f t="shared" si="17"/>
        <v>8.7336099397447846</v>
      </c>
      <c r="AH21" s="98">
        <f t="shared" si="25"/>
        <v>2.5601802330069612E-4</v>
      </c>
      <c r="AI21" s="99">
        <f t="shared" si="18"/>
        <v>4.0301168259748141E-5</v>
      </c>
      <c r="AJ21" s="99">
        <f t="shared" si="22"/>
        <v>334713812.02828944</v>
      </c>
      <c r="AK21" s="99">
        <f>SUM(AJ21:AJ$24)/U21/U21</f>
        <v>0.14224848118108194</v>
      </c>
      <c r="AL21" s="99">
        <f t="shared" si="23"/>
        <v>276357492.7014336</v>
      </c>
      <c r="AM21" s="99">
        <f>SUM(AL21:AL$24)/U21/U21</f>
        <v>0.12228351005793625</v>
      </c>
      <c r="AN21" s="99">
        <f t="shared" si="24"/>
        <v>9258360.6518968716</v>
      </c>
      <c r="AO21" s="100">
        <f>SUM(AN21:AN$24)/U21/U21</f>
        <v>1.8241175916342771E-2</v>
      </c>
      <c r="AP21" s="87">
        <f t="shared" si="5"/>
        <v>15.087182284276039</v>
      </c>
      <c r="AQ21" s="88">
        <f t="shared" si="6"/>
        <v>16.565643329153779</v>
      </c>
      <c r="AR21" s="88">
        <f t="shared" si="7"/>
        <v>13.758802084613848</v>
      </c>
      <c r="AS21" s="88">
        <f t="shared" si="8"/>
        <v>15.12958920483138</v>
      </c>
      <c r="AT21" s="88">
        <f t="shared" si="9"/>
        <v>1.1174997628659391</v>
      </c>
      <c r="AU21" s="101">
        <f t="shared" si="10"/>
        <v>1.6469345611186508</v>
      </c>
    </row>
    <row r="22" spans="1:47" ht="14.45" customHeight="1" x14ac:dyDescent="0.15">
      <c r="A22" s="68"/>
      <c r="B22" s="86" t="s">
        <v>235</v>
      </c>
      <c r="C22" s="11">
        <v>1218</v>
      </c>
      <c r="D22" s="11">
        <v>38</v>
      </c>
      <c r="E22" s="11">
        <v>414</v>
      </c>
      <c r="F22" s="12">
        <v>24</v>
      </c>
      <c r="G22" s="22" t="s">
        <v>89</v>
      </c>
      <c r="H22" s="3">
        <v>2806665</v>
      </c>
      <c r="I22" s="3">
        <v>96964</v>
      </c>
      <c r="J22" s="18">
        <v>75</v>
      </c>
      <c r="K22" s="3">
        <v>75144</v>
      </c>
      <c r="L22" s="4">
        <v>912444</v>
      </c>
      <c r="M22" s="70"/>
      <c r="N22" s="70"/>
      <c r="O22" s="87">
        <f t="shared" si="11"/>
        <v>0.53289495869162029</v>
      </c>
      <c r="P22" s="88">
        <f t="shared" si="12"/>
        <v>1.0135874751634408</v>
      </c>
      <c r="Q22" s="89">
        <f t="shared" si="13"/>
        <v>3.1198686371100164E-2</v>
      </c>
      <c r="R22" s="90">
        <f t="shared" si="14"/>
        <v>3.078045766703005E-2</v>
      </c>
      <c r="S22" s="91">
        <f t="shared" si="15"/>
        <v>5.7971014492753624E-2</v>
      </c>
      <c r="T22" s="92">
        <f t="shared" si="19"/>
        <v>0.1435804968013864</v>
      </c>
      <c r="U22" s="93">
        <f t="shared" si="20"/>
        <v>72576.899594758914</v>
      </c>
      <c r="V22" s="93">
        <f t="shared" si="21"/>
        <v>338546.86024638609</v>
      </c>
      <c r="W22" s="94">
        <f>SUM(V22:V$24)</f>
        <v>874967.2635495218</v>
      </c>
      <c r="X22" s="95">
        <f t="shared" si="0"/>
        <v>318920.9553045666</v>
      </c>
      <c r="Y22" s="93">
        <f>SUM(X22:X$24)</f>
        <v>772617.24492985662</v>
      </c>
      <c r="Z22" s="93">
        <f t="shared" si="1"/>
        <v>19625.904941819485</v>
      </c>
      <c r="AA22" s="94">
        <f>SUM(Z22:Z$24)</f>
        <v>102350.01861966509</v>
      </c>
      <c r="AB22" s="87">
        <f t="shared" si="2"/>
        <v>12.055726662822435</v>
      </c>
      <c r="AC22" s="88">
        <f t="shared" si="3"/>
        <v>10.645498075060381</v>
      </c>
      <c r="AD22" s="96">
        <f t="shared" si="16"/>
        <v>88.302417372227509</v>
      </c>
      <c r="AE22" s="88">
        <f t="shared" si="4"/>
        <v>1.4102285877620517</v>
      </c>
      <c r="AF22" s="97">
        <f t="shared" si="17"/>
        <v>11.697582627772476</v>
      </c>
      <c r="AH22" s="98">
        <f t="shared" si="25"/>
        <v>4.6461567278711458E-4</v>
      </c>
      <c r="AI22" s="99">
        <f t="shared" si="18"/>
        <v>1.3190912070394823E-4</v>
      </c>
      <c r="AJ22" s="99">
        <f t="shared" si="22"/>
        <v>294282581.99380225</v>
      </c>
      <c r="AK22" s="99">
        <f>SUM(AJ22:AJ$24)/U22/U22</f>
        <v>0.106474430634366</v>
      </c>
      <c r="AL22" s="99">
        <f t="shared" si="23"/>
        <v>235962088.21388093</v>
      </c>
      <c r="AM22" s="99">
        <f>SUM(AL22:AL$24)/U22/U22</f>
        <v>9.3690581027361872E-2</v>
      </c>
      <c r="AN22" s="99">
        <f t="shared" si="24"/>
        <v>20380439.527604595</v>
      </c>
      <c r="AO22" s="100">
        <f>SUM(AN22:AN$24)/U22/U22</f>
        <v>2.0044616752483771E-2</v>
      </c>
      <c r="AP22" s="87">
        <f t="shared" si="5"/>
        <v>11.416170431733267</v>
      </c>
      <c r="AQ22" s="88">
        <f t="shared" si="6"/>
        <v>12.695282893911603</v>
      </c>
      <c r="AR22" s="88">
        <f t="shared" si="7"/>
        <v>10.045563298543206</v>
      </c>
      <c r="AS22" s="88">
        <f t="shared" si="8"/>
        <v>11.245432851577556</v>
      </c>
      <c r="AT22" s="88">
        <f t="shared" si="9"/>
        <v>1.1327337234558061</v>
      </c>
      <c r="AU22" s="101">
        <f t="shared" si="10"/>
        <v>1.6877234520682973</v>
      </c>
    </row>
    <row r="23" spans="1:47" ht="14.45" customHeight="1" x14ac:dyDescent="0.15">
      <c r="A23" s="68"/>
      <c r="B23" s="86" t="s">
        <v>281</v>
      </c>
      <c r="C23" s="11">
        <v>896</v>
      </c>
      <c r="D23" s="11">
        <v>60</v>
      </c>
      <c r="E23" s="11">
        <v>301</v>
      </c>
      <c r="F23" s="12">
        <v>31</v>
      </c>
      <c r="G23" s="22" t="s">
        <v>90</v>
      </c>
      <c r="H23" s="3">
        <v>2009820</v>
      </c>
      <c r="I23" s="3">
        <v>126762</v>
      </c>
      <c r="J23" s="18">
        <v>80</v>
      </c>
      <c r="K23" s="3">
        <v>63282</v>
      </c>
      <c r="L23" s="4">
        <v>564428</v>
      </c>
      <c r="M23" s="70"/>
      <c r="N23" s="70"/>
      <c r="O23" s="87">
        <f>IF(K23&lt;0.5,0.5,((L23-L24)-5*K24)/5/(K23-K24))</f>
        <v>0.5270425643110157</v>
      </c>
      <c r="P23" s="88">
        <f t="shared" si="12"/>
        <v>1.0096904869525449</v>
      </c>
      <c r="Q23" s="89">
        <f t="shared" si="13"/>
        <v>6.6964285714285712E-2</v>
      </c>
      <c r="R23" s="90">
        <f t="shared" si="14"/>
        <v>6.6321597142504338E-2</v>
      </c>
      <c r="S23" s="91">
        <f t="shared" si="15"/>
        <v>0.10299003322259136</v>
      </c>
      <c r="T23" s="92">
        <f>5*R23/(1+5*(1-O23)*R23)</f>
        <v>0.28665070339669463</v>
      </c>
      <c r="U23" s="93">
        <f t="shared" si="20"/>
        <v>62156.272294639086</v>
      </c>
      <c r="V23" s="93">
        <f>5*U23*((1-T23)+O23*T23)</f>
        <v>268647.61919848411</v>
      </c>
      <c r="W23" s="94">
        <f>SUM(V23:V$24)</f>
        <v>536420.40330313565</v>
      </c>
      <c r="X23" s="95">
        <f t="shared" si="0"/>
        <v>240979.59197206216</v>
      </c>
      <c r="Y23" s="93">
        <f>SUM(X23:X$24)</f>
        <v>453696.28962528997</v>
      </c>
      <c r="Z23" s="93">
        <f t="shared" si="1"/>
        <v>27668.027226421949</v>
      </c>
      <c r="AA23" s="94">
        <f>SUM(Z23:Z$24)</f>
        <v>82724.113677845613</v>
      </c>
      <c r="AB23" s="87">
        <f t="shared" si="2"/>
        <v>8.6301894161275392</v>
      </c>
      <c r="AC23" s="88">
        <f t="shared" si="3"/>
        <v>7.2992840927563281</v>
      </c>
      <c r="AD23" s="96">
        <f t="shared" si="16"/>
        <v>84.578492322728152</v>
      </c>
      <c r="AE23" s="88">
        <f t="shared" si="4"/>
        <v>1.33090532337121</v>
      </c>
      <c r="AF23" s="97">
        <f t="shared" si="17"/>
        <v>15.421507677271837</v>
      </c>
      <c r="AH23" s="98">
        <f>IF(D23=0,0,T23*T23*(1-T23)/D23)</f>
        <v>9.7691552312001656E-4</v>
      </c>
      <c r="AI23" s="99">
        <f t="shared" si="18"/>
        <v>3.0692055242325874E-4</v>
      </c>
      <c r="AJ23" s="99">
        <f t="shared" si="22"/>
        <v>266561510.55206117</v>
      </c>
      <c r="AK23" s="99">
        <f>SUM(AJ23:AJ$24)/U23/U23</f>
        <v>6.8996572903542053E-2</v>
      </c>
      <c r="AL23" s="99">
        <f t="shared" si="23"/>
        <v>202818344.25443831</v>
      </c>
      <c r="AM23" s="99">
        <f>SUM(AL23:AL$24)/U23/U23</f>
        <v>6.6662558362588081E-2</v>
      </c>
      <c r="AN23" s="99">
        <f t="shared" si="24"/>
        <v>30476772.714752667</v>
      </c>
      <c r="AO23" s="100">
        <f>SUM(AN23:AN$24)/U23/U23</f>
        <v>2.2053800780061771E-2</v>
      </c>
      <c r="AP23" s="87">
        <f t="shared" si="5"/>
        <v>8.115352321051585</v>
      </c>
      <c r="AQ23" s="88">
        <f t="shared" si="6"/>
        <v>9.1450265112034934</v>
      </c>
      <c r="AR23" s="88">
        <f t="shared" si="7"/>
        <v>6.793229862257542</v>
      </c>
      <c r="AS23" s="88">
        <f t="shared" si="8"/>
        <v>7.8053383232551141</v>
      </c>
      <c r="AT23" s="88">
        <f t="shared" si="9"/>
        <v>1.0398350894470156</v>
      </c>
      <c r="AU23" s="101">
        <f t="shared" si="10"/>
        <v>1.6219755572954044</v>
      </c>
    </row>
    <row r="24" spans="1:47" ht="14.45" customHeight="1" x14ac:dyDescent="0.15">
      <c r="A24" s="44"/>
      <c r="B24" s="102" t="s">
        <v>132</v>
      </c>
      <c r="C24" s="13">
        <v>638</v>
      </c>
      <c r="D24" s="13">
        <v>94</v>
      </c>
      <c r="E24" s="13">
        <v>214</v>
      </c>
      <c r="F24" s="14">
        <v>44</v>
      </c>
      <c r="G24" s="23" t="s">
        <v>91</v>
      </c>
      <c r="H24" s="5">
        <v>1472880</v>
      </c>
      <c r="I24" s="5">
        <v>209063</v>
      </c>
      <c r="J24" s="19">
        <v>85</v>
      </c>
      <c r="K24" s="5">
        <v>46061</v>
      </c>
      <c r="L24" s="6">
        <v>288742</v>
      </c>
      <c r="M24" s="70"/>
      <c r="N24" s="70"/>
      <c r="O24" s="103">
        <v>1</v>
      </c>
      <c r="P24" s="104">
        <f>IF(H24&lt;0.5,1,(I24/H24)/(K24/L24))</f>
        <v>0.88978772677593732</v>
      </c>
      <c r="Q24" s="105">
        <f t="shared" si="13"/>
        <v>0.14733542319749215</v>
      </c>
      <c r="R24" s="106">
        <f t="shared" si="14"/>
        <v>0.16558491285483146</v>
      </c>
      <c r="S24" s="107">
        <f t="shared" si="15"/>
        <v>0.20560747663551401</v>
      </c>
      <c r="T24" s="103">
        <v>1</v>
      </c>
      <c r="U24" s="108">
        <f>U23*(1-T23)</f>
        <v>44339.13312086431</v>
      </c>
      <c r="V24" s="108">
        <f>U24/R24</f>
        <v>267772.78410465148</v>
      </c>
      <c r="W24" s="109">
        <f>SUM(V24:V$24)</f>
        <v>267772.78410465148</v>
      </c>
      <c r="X24" s="103">
        <f t="shared" si="0"/>
        <v>212716.69765322781</v>
      </c>
      <c r="Y24" s="108">
        <f>SUM(X24:X$24)</f>
        <v>212716.69765322781</v>
      </c>
      <c r="Z24" s="108">
        <f t="shared" si="1"/>
        <v>55056.086451423667</v>
      </c>
      <c r="AA24" s="109">
        <f>SUM(Z24:Z$24)</f>
        <v>55056.086451423667</v>
      </c>
      <c r="AB24" s="110">
        <f t="shared" si="2"/>
        <v>6.0391975498196597</v>
      </c>
      <c r="AC24" s="104">
        <f t="shared" si="3"/>
        <v>4.797493380697861</v>
      </c>
      <c r="AD24" s="111">
        <f t="shared" si="16"/>
        <v>79.439252336448604</v>
      </c>
      <c r="AE24" s="104">
        <f t="shared" si="4"/>
        <v>1.2417041691217992</v>
      </c>
      <c r="AF24" s="112">
        <f t="shared" si="17"/>
        <v>20.5607476635514</v>
      </c>
      <c r="AH24" s="113">
        <f>0</f>
        <v>0</v>
      </c>
      <c r="AI24" s="114">
        <f t="shared" si="18"/>
        <v>7.632385148929466E-4</v>
      </c>
      <c r="AJ24" s="114">
        <v>0</v>
      </c>
      <c r="AK24" s="114">
        <f>(1-R24)/R24/R24/D24</f>
        <v>0.32375222868008641</v>
      </c>
      <c r="AL24" s="114">
        <f>V24*V24*AI24</f>
        <v>54725929.418960094</v>
      </c>
      <c r="AM24" s="114">
        <f>(1-S24)*(1-S24)*(1-R24)/R24/R24/D24+AI24/R24/R24</f>
        <v>0.23214367762979093</v>
      </c>
      <c r="AN24" s="114">
        <f>V24*V24*AI24</f>
        <v>54725929.418960094</v>
      </c>
      <c r="AO24" s="115">
        <f>S24*S24*(1-R24)/R24/R24/D24+AI24/R24/R24</f>
        <v>4.1523206537777441E-2</v>
      </c>
      <c r="AP24" s="110">
        <f t="shared" si="5"/>
        <v>4.9239726569404612</v>
      </c>
      <c r="AQ24" s="104">
        <f t="shared" si="6"/>
        <v>7.1544224426988583</v>
      </c>
      <c r="AR24" s="104">
        <f t="shared" si="7"/>
        <v>3.8531400824124127</v>
      </c>
      <c r="AS24" s="104">
        <f t="shared" si="8"/>
        <v>5.7418466789833094</v>
      </c>
      <c r="AT24" s="104">
        <f t="shared" si="9"/>
        <v>0.84231019040463595</v>
      </c>
      <c r="AU24" s="116">
        <f t="shared" si="10"/>
        <v>1.6410981478389624</v>
      </c>
    </row>
    <row r="25" spans="1:47" ht="14.45" customHeight="1" x14ac:dyDescent="0.15">
      <c r="A25" s="68" t="s">
        <v>6</v>
      </c>
      <c r="B25" s="69" t="s">
        <v>59</v>
      </c>
      <c r="C25" s="9">
        <v>1247</v>
      </c>
      <c r="D25" s="9">
        <v>0</v>
      </c>
      <c r="E25" s="9">
        <v>403</v>
      </c>
      <c r="F25" s="10">
        <v>0</v>
      </c>
      <c r="G25" s="21" t="s">
        <v>59</v>
      </c>
      <c r="H25" s="1">
        <v>2414909</v>
      </c>
      <c r="I25" s="1">
        <v>1219</v>
      </c>
      <c r="J25" s="17">
        <v>0</v>
      </c>
      <c r="K25" s="1">
        <v>100000</v>
      </c>
      <c r="L25" s="2">
        <v>8713724</v>
      </c>
      <c r="M25" s="70"/>
      <c r="N25" s="70"/>
      <c r="O25" s="117">
        <f t="shared" ref="O25:O40" si="26">IF(K25&lt;0.5,0.5,((L25-L26)-5*K26)/5/(K25-K26))</f>
        <v>0.16090225563909774</v>
      </c>
      <c r="P25" s="118">
        <f t="shared" ref="P25:P40" si="27">IF(H25&lt;0.5,1,(I25/H25)/((K25-K26)/(L25-L26)))</f>
        <v>0.94671852343370566</v>
      </c>
      <c r="Q25" s="73">
        <f t="shared" si="13"/>
        <v>0</v>
      </c>
      <c r="R25" s="119">
        <f t="shared" si="14"/>
        <v>0</v>
      </c>
      <c r="S25" s="120">
        <f t="shared" si="15"/>
        <v>0</v>
      </c>
      <c r="T25" s="121">
        <f>5*R25/(1+5*(1-O25)*R25)</f>
        <v>0</v>
      </c>
      <c r="U25" s="122">
        <v>100000</v>
      </c>
      <c r="V25" s="122">
        <f>5*U25*((1-T25)+O25*T25)</f>
        <v>500000</v>
      </c>
      <c r="W25" s="123">
        <f>SUM(V25:V$42)</f>
        <v>8738089.0885807835</v>
      </c>
      <c r="X25" s="124">
        <f t="shared" si="0"/>
        <v>500000</v>
      </c>
      <c r="Y25" s="122">
        <f>SUM(X25:X$42)</f>
        <v>8458573.5747455824</v>
      </c>
      <c r="Z25" s="122">
        <f t="shared" si="1"/>
        <v>0</v>
      </c>
      <c r="AA25" s="123">
        <f>SUM(Z25:Z$42)</f>
        <v>279515.51383520127</v>
      </c>
      <c r="AB25" s="117">
        <f t="shared" si="2"/>
        <v>87.38089088580783</v>
      </c>
      <c r="AC25" s="118">
        <f t="shared" si="3"/>
        <v>84.585735747455828</v>
      </c>
      <c r="AD25" s="80">
        <f t="shared" si="16"/>
        <v>96.801182604094976</v>
      </c>
      <c r="AE25" s="118">
        <f t="shared" si="4"/>
        <v>2.7951551383520128</v>
      </c>
      <c r="AF25" s="81">
        <f t="shared" si="17"/>
        <v>3.1988173959050292</v>
      </c>
      <c r="AH25" s="82">
        <f>IF(D25=0,0,T25*T25*(1-T25)/D25)</f>
        <v>0</v>
      </c>
      <c r="AI25" s="83">
        <f t="shared" si="18"/>
        <v>0</v>
      </c>
      <c r="AJ25" s="83">
        <f>U25*U25*((1-O25)*5+AB26)^2*AH25</f>
        <v>0</v>
      </c>
      <c r="AK25" s="83">
        <f>SUM(AJ25:AJ$42)/U25/U25</f>
        <v>0.4182507807540623</v>
      </c>
      <c r="AL25" s="83">
        <f>U25*U25*((1-O25)*5*(1-S25)+AC26)^2*AH25+V25*V25*AI25</f>
        <v>0</v>
      </c>
      <c r="AM25" s="83">
        <f>SUM(AL25:AL$42)/U25/U25</f>
        <v>0.3610566562058824</v>
      </c>
      <c r="AN25" s="83">
        <f>U25*U25*((1-O25)*5*S25+AE26)^2*AH25+V25*V25*AI25</f>
        <v>0</v>
      </c>
      <c r="AO25" s="84">
        <f>SUM(AN25:AN$42)/U25/U25</f>
        <v>2.7076059853881063E-2</v>
      </c>
      <c r="AP25" s="117">
        <f t="shared" si="5"/>
        <v>86.113313590592739</v>
      </c>
      <c r="AQ25" s="118">
        <f t="shared" si="6"/>
        <v>88.64846818102292</v>
      </c>
      <c r="AR25" s="118">
        <f t="shared" si="7"/>
        <v>83.408011140223508</v>
      </c>
      <c r="AS25" s="118">
        <f t="shared" si="8"/>
        <v>85.763460354688149</v>
      </c>
      <c r="AT25" s="118">
        <f t="shared" si="9"/>
        <v>2.4726409657414599</v>
      </c>
      <c r="AU25" s="125">
        <f t="shared" si="10"/>
        <v>3.1176693109625657</v>
      </c>
    </row>
    <row r="26" spans="1:47" ht="14.45" customHeight="1" x14ac:dyDescent="0.15">
      <c r="A26" s="126"/>
      <c r="B26" s="86" t="s">
        <v>61</v>
      </c>
      <c r="C26" s="11">
        <v>1109</v>
      </c>
      <c r="D26" s="11">
        <v>0</v>
      </c>
      <c r="E26" s="11">
        <v>360</v>
      </c>
      <c r="F26" s="12">
        <v>0</v>
      </c>
      <c r="G26" s="22" t="s">
        <v>61</v>
      </c>
      <c r="H26" s="3">
        <v>2569226</v>
      </c>
      <c r="I26" s="3">
        <v>199</v>
      </c>
      <c r="J26" s="18">
        <v>5</v>
      </c>
      <c r="K26" s="3">
        <v>99734</v>
      </c>
      <c r="L26" s="4">
        <v>8214840</v>
      </c>
      <c r="M26" s="70"/>
      <c r="N26" s="70"/>
      <c r="O26" s="87">
        <f t="shared" si="26"/>
        <v>0.45806451612903226</v>
      </c>
      <c r="P26" s="88">
        <f t="shared" si="27"/>
        <v>1.2457450032083215</v>
      </c>
      <c r="Q26" s="89">
        <f t="shared" si="13"/>
        <v>0</v>
      </c>
      <c r="R26" s="90">
        <f t="shared" si="14"/>
        <v>0</v>
      </c>
      <c r="S26" s="91">
        <f t="shared" si="15"/>
        <v>0</v>
      </c>
      <c r="T26" s="92">
        <f>5*R26/(1+5*(1-O26)*R26)</f>
        <v>0</v>
      </c>
      <c r="U26" s="93">
        <f>U25*(1-T25)</f>
        <v>100000</v>
      </c>
      <c r="V26" s="93">
        <f>5*U26*((1-T26)+O26*T26)</f>
        <v>500000</v>
      </c>
      <c r="W26" s="94">
        <f>SUM(V26:V$42)</f>
        <v>8238089.0885807825</v>
      </c>
      <c r="X26" s="95">
        <f t="shared" si="0"/>
        <v>500000</v>
      </c>
      <c r="Y26" s="93">
        <f>SUM(X26:X$42)</f>
        <v>7958573.5747455824</v>
      </c>
      <c r="Z26" s="93">
        <f t="shared" si="1"/>
        <v>0</v>
      </c>
      <c r="AA26" s="94">
        <f>SUM(Z26:Z$42)</f>
        <v>279515.51383520127</v>
      </c>
      <c r="AB26" s="87">
        <f t="shared" si="2"/>
        <v>82.38089088580783</v>
      </c>
      <c r="AC26" s="88">
        <f t="shared" si="3"/>
        <v>79.585735747455828</v>
      </c>
      <c r="AD26" s="96">
        <f t="shared" si="16"/>
        <v>96.607034582538688</v>
      </c>
      <c r="AE26" s="88">
        <f t="shared" si="4"/>
        <v>2.7951551383520128</v>
      </c>
      <c r="AF26" s="97">
        <f t="shared" si="17"/>
        <v>3.3929654174613306</v>
      </c>
      <c r="AH26" s="98">
        <f>IF(D26=0,0,T26*T26*(1-T26)/D26)</f>
        <v>0</v>
      </c>
      <c r="AI26" s="99">
        <f t="shared" si="18"/>
        <v>0</v>
      </c>
      <c r="AJ26" s="99">
        <f>U26*U26*((1-O26)*5+AB27)^2*AH26</f>
        <v>0</v>
      </c>
      <c r="AK26" s="99">
        <f>SUM(AJ26:AJ$42)/U26/U26</f>
        <v>0.4182507807540623</v>
      </c>
      <c r="AL26" s="99">
        <f>U26*U26*((1-O26)*5*(1-S26)+AC27)^2*AH26+V26*V26*AI26</f>
        <v>0</v>
      </c>
      <c r="AM26" s="99">
        <f>SUM(AL26:AL$42)/U26/U26</f>
        <v>0.3610566562058824</v>
      </c>
      <c r="AN26" s="99">
        <f>U26*U26*((1-O26)*5*S26+AE27)^2*AH26+V26*V26*AI26</f>
        <v>0</v>
      </c>
      <c r="AO26" s="100">
        <f>SUM(AN26:AN$42)/U26/U26</f>
        <v>2.7076059853881063E-2</v>
      </c>
      <c r="AP26" s="87">
        <f t="shared" si="5"/>
        <v>81.113313590592739</v>
      </c>
      <c r="AQ26" s="88">
        <f t="shared" si="6"/>
        <v>83.64846818102292</v>
      </c>
      <c r="AR26" s="88">
        <f t="shared" si="7"/>
        <v>78.408011140223508</v>
      </c>
      <c r="AS26" s="88">
        <f t="shared" si="8"/>
        <v>80.763460354688149</v>
      </c>
      <c r="AT26" s="88">
        <f t="shared" si="9"/>
        <v>2.4726409657414599</v>
      </c>
      <c r="AU26" s="101">
        <f t="shared" si="10"/>
        <v>3.1176693109625657</v>
      </c>
    </row>
    <row r="27" spans="1:47" ht="14.45" customHeight="1" x14ac:dyDescent="0.15">
      <c r="A27" s="126"/>
      <c r="B27" s="86" t="s">
        <v>63</v>
      </c>
      <c r="C27" s="11">
        <v>1345</v>
      </c>
      <c r="D27" s="11">
        <v>0</v>
      </c>
      <c r="E27" s="11">
        <v>463</v>
      </c>
      <c r="F27" s="12">
        <v>0</v>
      </c>
      <c r="G27" s="22" t="s">
        <v>63</v>
      </c>
      <c r="H27" s="3">
        <v>2718493</v>
      </c>
      <c r="I27" s="3">
        <v>203</v>
      </c>
      <c r="J27" s="18">
        <v>10</v>
      </c>
      <c r="K27" s="3">
        <v>99703</v>
      </c>
      <c r="L27" s="4">
        <v>7716254</v>
      </c>
      <c r="M27" s="70"/>
      <c r="N27" s="70"/>
      <c r="O27" s="87">
        <f t="shared" si="26"/>
        <v>0.52</v>
      </c>
      <c r="P27" s="88">
        <f t="shared" si="27"/>
        <v>1.0634199904138066</v>
      </c>
      <c r="Q27" s="89">
        <f t="shared" si="13"/>
        <v>0</v>
      </c>
      <c r="R27" s="90">
        <f t="shared" si="14"/>
        <v>0</v>
      </c>
      <c r="S27" s="91">
        <f t="shared" si="15"/>
        <v>0</v>
      </c>
      <c r="T27" s="92">
        <f t="shared" ref="T27:T40" si="28">5*R27/(1+5*(1-O27)*R27)</f>
        <v>0</v>
      </c>
      <c r="U27" s="93">
        <f t="shared" ref="U27:U41" si="29">U26*(1-T26)</f>
        <v>100000</v>
      </c>
      <c r="V27" s="93">
        <f t="shared" ref="V27:V40" si="30">5*U27*((1-T27)+O27*T27)</f>
        <v>500000</v>
      </c>
      <c r="W27" s="94">
        <f>SUM(V27:V$42)</f>
        <v>7738089.0885807825</v>
      </c>
      <c r="X27" s="95">
        <f t="shared" si="0"/>
        <v>500000</v>
      </c>
      <c r="Y27" s="93">
        <f>SUM(X27:X$42)</f>
        <v>7458573.5747455824</v>
      </c>
      <c r="Z27" s="93">
        <f t="shared" si="1"/>
        <v>0</v>
      </c>
      <c r="AA27" s="94">
        <f>SUM(Z27:Z$42)</f>
        <v>279515.51383520127</v>
      </c>
      <c r="AB27" s="87">
        <f t="shared" si="2"/>
        <v>77.38089088580783</v>
      </c>
      <c r="AC27" s="88">
        <f t="shared" si="3"/>
        <v>74.585735747455828</v>
      </c>
      <c r="AD27" s="96">
        <f t="shared" si="16"/>
        <v>96.387796642872914</v>
      </c>
      <c r="AE27" s="88">
        <f t="shared" si="4"/>
        <v>2.7951551383520128</v>
      </c>
      <c r="AF27" s="97">
        <f t="shared" si="17"/>
        <v>3.6122033571271057</v>
      </c>
      <c r="AH27" s="98">
        <f t="shared" ref="AH27:AH40" si="31">IF(D27=0,0,T27*T27*(1-T27)/D27)</f>
        <v>0</v>
      </c>
      <c r="AI27" s="99">
        <f t="shared" si="18"/>
        <v>0</v>
      </c>
      <c r="AJ27" s="99">
        <f t="shared" ref="AJ27:AJ40" si="32">U27*U27*((1-O27)*5+AB28)^2*AH27</f>
        <v>0</v>
      </c>
      <c r="AK27" s="99">
        <f>SUM(AJ27:AJ$42)/U27/U27</f>
        <v>0.4182507807540623</v>
      </c>
      <c r="AL27" s="99">
        <f t="shared" ref="AL27:AL40" si="33">U27*U27*((1-O27)*5*(1-S27)+AC28)^2*AH27+V27*V27*AI27</f>
        <v>0</v>
      </c>
      <c r="AM27" s="99">
        <f>SUM(AL27:AL$42)/U27/U27</f>
        <v>0.3610566562058824</v>
      </c>
      <c r="AN27" s="99">
        <f t="shared" ref="AN27:AN40" si="34">U27*U27*((1-O27)*5*S27+AE28)^2*AH27+V27*V27*AI27</f>
        <v>0</v>
      </c>
      <c r="AO27" s="100">
        <f>SUM(AN27:AN$42)/U27/U27</f>
        <v>2.7076059853881063E-2</v>
      </c>
      <c r="AP27" s="87">
        <f t="shared" si="5"/>
        <v>76.113313590592739</v>
      </c>
      <c r="AQ27" s="88">
        <f t="shared" si="6"/>
        <v>78.64846818102292</v>
      </c>
      <c r="AR27" s="88">
        <f t="shared" si="7"/>
        <v>73.408011140223508</v>
      </c>
      <c r="AS27" s="88">
        <f t="shared" si="8"/>
        <v>75.763460354688149</v>
      </c>
      <c r="AT27" s="88">
        <f t="shared" si="9"/>
        <v>2.4726409657414599</v>
      </c>
      <c r="AU27" s="101">
        <f t="shared" si="10"/>
        <v>3.1176693109625657</v>
      </c>
    </row>
    <row r="28" spans="1:47" ht="14.45" customHeight="1" x14ac:dyDescent="0.15">
      <c r="A28" s="126"/>
      <c r="B28" s="86" t="s">
        <v>65</v>
      </c>
      <c r="C28" s="11">
        <v>1280</v>
      </c>
      <c r="D28" s="11">
        <v>1</v>
      </c>
      <c r="E28" s="11">
        <v>398</v>
      </c>
      <c r="F28" s="12">
        <v>0</v>
      </c>
      <c r="G28" s="22" t="s">
        <v>65</v>
      </c>
      <c r="H28" s="3">
        <v>2904186</v>
      </c>
      <c r="I28" s="3">
        <v>384</v>
      </c>
      <c r="J28" s="18">
        <v>15</v>
      </c>
      <c r="K28" s="3">
        <v>99668</v>
      </c>
      <c r="L28" s="4">
        <v>7217823</v>
      </c>
      <c r="M28" s="70"/>
      <c r="N28" s="70"/>
      <c r="O28" s="87">
        <f t="shared" si="26"/>
        <v>0.53898305084745768</v>
      </c>
      <c r="P28" s="88">
        <f t="shared" si="27"/>
        <v>1.1165084012513697</v>
      </c>
      <c r="Q28" s="89">
        <f t="shared" si="13"/>
        <v>7.8125000000000004E-4</v>
      </c>
      <c r="R28" s="90">
        <f t="shared" si="14"/>
        <v>6.9972603799880421E-4</v>
      </c>
      <c r="S28" s="91">
        <f t="shared" si="15"/>
        <v>0</v>
      </c>
      <c r="T28" s="92">
        <f t="shared" si="28"/>
        <v>3.4929962391972249E-3</v>
      </c>
      <c r="U28" s="93">
        <f t="shared" si="29"/>
        <v>100000</v>
      </c>
      <c r="V28" s="93">
        <f t="shared" si="30"/>
        <v>499194.83476520202</v>
      </c>
      <c r="W28" s="94">
        <f>SUM(V28:V$42)</f>
        <v>7238089.0885807825</v>
      </c>
      <c r="X28" s="95">
        <f t="shared" si="0"/>
        <v>499194.83476520202</v>
      </c>
      <c r="Y28" s="93">
        <f>SUM(X28:X$42)</f>
        <v>6958573.5747455824</v>
      </c>
      <c r="Z28" s="93">
        <f t="shared" si="1"/>
        <v>0</v>
      </c>
      <c r="AA28" s="94">
        <f>SUM(Z28:Z$42)</f>
        <v>279515.51383520127</v>
      </c>
      <c r="AB28" s="87">
        <f t="shared" si="2"/>
        <v>72.38089088580783</v>
      </c>
      <c r="AC28" s="88">
        <f t="shared" si="3"/>
        <v>69.585735747455828</v>
      </c>
      <c r="AD28" s="96">
        <f t="shared" si="16"/>
        <v>96.138269225282414</v>
      </c>
      <c r="AE28" s="88">
        <f t="shared" si="4"/>
        <v>2.7951551383520128</v>
      </c>
      <c r="AF28" s="97">
        <f t="shared" si="17"/>
        <v>3.8617307747176075</v>
      </c>
      <c r="AH28" s="98">
        <f t="shared" si="31"/>
        <v>1.2158404600546025E-5</v>
      </c>
      <c r="AI28" s="99">
        <f t="shared" si="18"/>
        <v>0</v>
      </c>
      <c r="AJ28" s="99">
        <f t="shared" si="32"/>
        <v>594575007.639992</v>
      </c>
      <c r="AK28" s="99">
        <f>SUM(AJ28:AJ$42)/U28/U28</f>
        <v>0.4182507807540623</v>
      </c>
      <c r="AL28" s="99">
        <f t="shared" si="33"/>
        <v>547833930.25480032</v>
      </c>
      <c r="AM28" s="99">
        <f>SUM(AL28:AL$42)/U28/U28</f>
        <v>0.3610566562058824</v>
      </c>
      <c r="AN28" s="99">
        <f t="shared" si="34"/>
        <v>956594.13847982499</v>
      </c>
      <c r="AO28" s="100">
        <f>SUM(AN28:AN$42)/U28/U28</f>
        <v>2.7076059853881063E-2</v>
      </c>
      <c r="AP28" s="87">
        <f t="shared" si="5"/>
        <v>71.113313590592739</v>
      </c>
      <c r="AQ28" s="88">
        <f t="shared" si="6"/>
        <v>73.64846818102292</v>
      </c>
      <c r="AR28" s="88">
        <f t="shared" si="7"/>
        <v>68.408011140223508</v>
      </c>
      <c r="AS28" s="88">
        <f t="shared" si="8"/>
        <v>70.763460354688149</v>
      </c>
      <c r="AT28" s="88">
        <f t="shared" si="9"/>
        <v>2.4726409657414599</v>
      </c>
      <c r="AU28" s="101">
        <f t="shared" si="10"/>
        <v>3.1176693109625657</v>
      </c>
    </row>
    <row r="29" spans="1:47" ht="14.45" customHeight="1" x14ac:dyDescent="0.15">
      <c r="A29" s="126"/>
      <c r="B29" s="86" t="s">
        <v>67</v>
      </c>
      <c r="C29" s="11">
        <v>930</v>
      </c>
      <c r="D29" s="11">
        <v>0</v>
      </c>
      <c r="E29" s="11">
        <v>308</v>
      </c>
      <c r="F29" s="12">
        <v>0</v>
      </c>
      <c r="G29" s="22" t="s">
        <v>67</v>
      </c>
      <c r="H29" s="3">
        <v>2868752</v>
      </c>
      <c r="I29" s="3">
        <v>586</v>
      </c>
      <c r="J29" s="18">
        <v>20</v>
      </c>
      <c r="K29" s="3">
        <v>99609</v>
      </c>
      <c r="L29" s="4">
        <v>6719619</v>
      </c>
      <c r="M29" s="70"/>
      <c r="N29" s="70"/>
      <c r="O29" s="87">
        <f t="shared" si="26"/>
        <v>0.54579439252336448</v>
      </c>
      <c r="P29" s="88">
        <f t="shared" si="27"/>
        <v>0.950336631451423</v>
      </c>
      <c r="Q29" s="89">
        <f t="shared" si="13"/>
        <v>0</v>
      </c>
      <c r="R29" s="90">
        <f t="shared" si="14"/>
        <v>0</v>
      </c>
      <c r="S29" s="91">
        <f t="shared" si="15"/>
        <v>0</v>
      </c>
      <c r="T29" s="92">
        <f t="shared" si="28"/>
        <v>0</v>
      </c>
      <c r="U29" s="93">
        <f t="shared" si="29"/>
        <v>99650.700376080276</v>
      </c>
      <c r="V29" s="93">
        <f t="shared" si="30"/>
        <v>498253.5018804014</v>
      </c>
      <c r="W29" s="94">
        <f>SUM(V29:V$42)</f>
        <v>6738894.2538155811</v>
      </c>
      <c r="X29" s="95">
        <f t="shared" si="0"/>
        <v>498253.5018804014</v>
      </c>
      <c r="Y29" s="93">
        <f>SUM(X29:X$42)</f>
        <v>6459378.7399803801</v>
      </c>
      <c r="Z29" s="93">
        <f t="shared" si="1"/>
        <v>0</v>
      </c>
      <c r="AA29" s="94">
        <f>SUM(Z29:Z$42)</f>
        <v>279515.51383520127</v>
      </c>
      <c r="AB29" s="87">
        <f t="shared" si="2"/>
        <v>67.625156957082027</v>
      </c>
      <c r="AC29" s="88">
        <f t="shared" si="3"/>
        <v>64.820204129050566</v>
      </c>
      <c r="AD29" s="96">
        <f t="shared" si="16"/>
        <v>95.852205075381022</v>
      </c>
      <c r="AE29" s="88">
        <f t="shared" si="4"/>
        <v>2.8049528280314524</v>
      </c>
      <c r="AF29" s="97">
        <f t="shared" si="17"/>
        <v>4.1477949246189576</v>
      </c>
      <c r="AH29" s="98">
        <f t="shared" si="31"/>
        <v>0</v>
      </c>
      <c r="AI29" s="99">
        <f t="shared" si="18"/>
        <v>0</v>
      </c>
      <c r="AJ29" s="99">
        <f t="shared" si="32"/>
        <v>0</v>
      </c>
      <c r="AK29" s="99">
        <f>SUM(AJ29:AJ$42)/U29/U29</f>
        <v>0.3613130015128348</v>
      </c>
      <c r="AL29" s="99">
        <f t="shared" si="33"/>
        <v>0</v>
      </c>
      <c r="AM29" s="99">
        <f>SUM(AL29:AL$42)/U29/U29</f>
        <v>0.30842414887454517</v>
      </c>
      <c r="AN29" s="99">
        <f t="shared" si="34"/>
        <v>0</v>
      </c>
      <c r="AO29" s="100">
        <f>SUM(AN29:AN$42)/U29/U29</f>
        <v>2.7169877499591256E-2</v>
      </c>
      <c r="AP29" s="87">
        <f t="shared" si="5"/>
        <v>66.447014339818864</v>
      </c>
      <c r="AQ29" s="88">
        <f t="shared" si="6"/>
        <v>68.803299574345189</v>
      </c>
      <c r="AR29" s="88">
        <f t="shared" si="7"/>
        <v>63.731699553811467</v>
      </c>
      <c r="AS29" s="88">
        <f t="shared" si="8"/>
        <v>65.908708704289666</v>
      </c>
      <c r="AT29" s="88">
        <f t="shared" si="9"/>
        <v>2.4818803881631935</v>
      </c>
      <c r="AU29" s="101">
        <f t="shared" si="10"/>
        <v>3.1280252678997114</v>
      </c>
    </row>
    <row r="30" spans="1:47" ht="14.45" customHeight="1" x14ac:dyDescent="0.15">
      <c r="A30" s="126"/>
      <c r="B30" s="86" t="s">
        <v>69</v>
      </c>
      <c r="C30" s="11">
        <v>1117</v>
      </c>
      <c r="D30" s="11">
        <v>1</v>
      </c>
      <c r="E30" s="11">
        <v>389</v>
      </c>
      <c r="F30" s="12">
        <v>0</v>
      </c>
      <c r="G30" s="22" t="s">
        <v>69</v>
      </c>
      <c r="H30" s="3">
        <v>3082677</v>
      </c>
      <c r="I30" s="3">
        <v>830</v>
      </c>
      <c r="J30" s="18">
        <v>25</v>
      </c>
      <c r="K30" s="3">
        <v>99502</v>
      </c>
      <c r="L30" s="4">
        <v>6221817</v>
      </c>
      <c r="M30" s="70"/>
      <c r="N30" s="70"/>
      <c r="O30" s="87">
        <f t="shared" si="26"/>
        <v>0.50317460317460316</v>
      </c>
      <c r="P30" s="88">
        <f t="shared" si="27"/>
        <v>1.0624488349903631</v>
      </c>
      <c r="Q30" s="89">
        <f t="shared" si="13"/>
        <v>8.9525514771709937E-4</v>
      </c>
      <c r="R30" s="90">
        <f t="shared" si="14"/>
        <v>8.42633657483581E-4</v>
      </c>
      <c r="S30" s="91">
        <f t="shared" si="15"/>
        <v>0</v>
      </c>
      <c r="T30" s="92">
        <f t="shared" si="28"/>
        <v>4.2043676671512757E-3</v>
      </c>
      <c r="U30" s="93">
        <f t="shared" si="29"/>
        <v>99650.700376080276</v>
      </c>
      <c r="V30" s="93">
        <f t="shared" si="30"/>
        <v>497212.73171233974</v>
      </c>
      <c r="W30" s="94">
        <f>SUM(V30:V$42)</f>
        <v>6240640.7519351793</v>
      </c>
      <c r="X30" s="95">
        <f t="shared" si="0"/>
        <v>497212.73171233974</v>
      </c>
      <c r="Y30" s="93">
        <f>SUM(X30:X$42)</f>
        <v>5961125.2380999783</v>
      </c>
      <c r="Z30" s="93">
        <f t="shared" si="1"/>
        <v>0</v>
      </c>
      <c r="AA30" s="94">
        <f>SUM(Z30:Z$42)</f>
        <v>279515.51383520127</v>
      </c>
      <c r="AB30" s="87">
        <f t="shared" si="2"/>
        <v>62.625156957082019</v>
      </c>
      <c r="AC30" s="88">
        <f t="shared" si="3"/>
        <v>59.820204129050566</v>
      </c>
      <c r="AD30" s="96">
        <f t="shared" si="16"/>
        <v>95.521044633942026</v>
      </c>
      <c r="AE30" s="88">
        <f t="shared" si="4"/>
        <v>2.8049528280314524</v>
      </c>
      <c r="AF30" s="97">
        <f t="shared" si="17"/>
        <v>4.4789553660579715</v>
      </c>
      <c r="AH30" s="98">
        <f t="shared" si="31"/>
        <v>1.7602388103193987E-5</v>
      </c>
      <c r="AI30" s="99">
        <f t="shared" si="18"/>
        <v>0</v>
      </c>
      <c r="AJ30" s="99">
        <f t="shared" si="32"/>
        <v>636905468.39930856</v>
      </c>
      <c r="AK30" s="99">
        <f>SUM(AJ30:AJ$42)/U30/U30</f>
        <v>0.3613130015128348</v>
      </c>
      <c r="AL30" s="99">
        <f t="shared" si="33"/>
        <v>578850968.18596733</v>
      </c>
      <c r="AM30" s="99">
        <f>SUM(AL30:AL$42)/U30/U30</f>
        <v>0.30842414887454517</v>
      </c>
      <c r="AN30" s="99">
        <f t="shared" si="34"/>
        <v>1386893.1169348361</v>
      </c>
      <c r="AO30" s="100">
        <f>SUM(AN30:AN$42)/U30/U30</f>
        <v>2.7169877499591256E-2</v>
      </c>
      <c r="AP30" s="87">
        <f t="shared" si="5"/>
        <v>61.44701433981885</v>
      </c>
      <c r="AQ30" s="88">
        <f t="shared" si="6"/>
        <v>63.803299574345189</v>
      </c>
      <c r="AR30" s="88">
        <f t="shared" si="7"/>
        <v>58.731699553811467</v>
      </c>
      <c r="AS30" s="88">
        <f t="shared" si="8"/>
        <v>60.908708704289666</v>
      </c>
      <c r="AT30" s="88">
        <f t="shared" si="9"/>
        <v>2.4818803881631935</v>
      </c>
      <c r="AU30" s="101">
        <f t="shared" si="10"/>
        <v>3.1280252678997114</v>
      </c>
    </row>
    <row r="31" spans="1:47" ht="14.45" customHeight="1" x14ac:dyDescent="0.15">
      <c r="A31" s="126"/>
      <c r="B31" s="86" t="s">
        <v>71</v>
      </c>
      <c r="C31" s="11">
        <v>1309</v>
      </c>
      <c r="D31" s="11">
        <v>0</v>
      </c>
      <c r="E31" s="11">
        <v>431</v>
      </c>
      <c r="F31" s="12">
        <v>0</v>
      </c>
      <c r="G31" s="22" t="s">
        <v>71</v>
      </c>
      <c r="H31" s="3">
        <v>3531534</v>
      </c>
      <c r="I31" s="3">
        <v>1224</v>
      </c>
      <c r="J31" s="18">
        <v>30</v>
      </c>
      <c r="K31" s="3">
        <v>99376</v>
      </c>
      <c r="L31" s="4">
        <v>5724620</v>
      </c>
      <c r="M31" s="70"/>
      <c r="N31" s="70"/>
      <c r="O31" s="87">
        <f t="shared" si="26"/>
        <v>0.52874999999999994</v>
      </c>
      <c r="P31" s="88">
        <f t="shared" si="27"/>
        <v>1.0755235401952805</v>
      </c>
      <c r="Q31" s="89">
        <f t="shared" si="13"/>
        <v>0</v>
      </c>
      <c r="R31" s="90">
        <f t="shared" si="14"/>
        <v>0</v>
      </c>
      <c r="S31" s="91">
        <f t="shared" si="15"/>
        <v>0</v>
      </c>
      <c r="T31" s="92">
        <f t="shared" si="28"/>
        <v>0</v>
      </c>
      <c r="U31" s="93">
        <f t="shared" si="29"/>
        <v>99231.732193410106</v>
      </c>
      <c r="V31" s="93">
        <f t="shared" si="30"/>
        <v>496158.66096705053</v>
      </c>
      <c r="W31" s="94">
        <f>SUM(V31:V$42)</f>
        <v>5743428.020222839</v>
      </c>
      <c r="X31" s="95">
        <f t="shared" si="0"/>
        <v>496158.66096705053</v>
      </c>
      <c r="Y31" s="93">
        <f>SUM(X31:X$42)</f>
        <v>5463912.5063876389</v>
      </c>
      <c r="Z31" s="93">
        <f t="shared" si="1"/>
        <v>0</v>
      </c>
      <c r="AA31" s="94">
        <f>SUM(Z31:Z$42)</f>
        <v>279515.51383520127</v>
      </c>
      <c r="AB31" s="87">
        <f t="shared" si="2"/>
        <v>57.878945507355105</v>
      </c>
      <c r="AC31" s="88">
        <f t="shared" si="3"/>
        <v>55.062149834672468</v>
      </c>
      <c r="AD31" s="96">
        <f t="shared" si="16"/>
        <v>95.133298217527667</v>
      </c>
      <c r="AE31" s="88">
        <f t="shared" si="4"/>
        <v>2.8167956726826509</v>
      </c>
      <c r="AF31" s="97">
        <f t="shared" si="17"/>
        <v>4.86670178247235</v>
      </c>
      <c r="AH31" s="98">
        <f t="shared" si="31"/>
        <v>0</v>
      </c>
      <c r="AI31" s="99">
        <f t="shared" si="18"/>
        <v>0</v>
      </c>
      <c r="AJ31" s="99">
        <f t="shared" si="32"/>
        <v>0</v>
      </c>
      <c r="AK31" s="99">
        <f>SUM(AJ31:AJ$42)/U31/U31</f>
        <v>0.2996898862223713</v>
      </c>
      <c r="AL31" s="99">
        <f t="shared" si="33"/>
        <v>0</v>
      </c>
      <c r="AM31" s="99">
        <f>SUM(AL31:AL$42)/U31/U31</f>
        <v>0.25224917614735287</v>
      </c>
      <c r="AN31" s="99">
        <f t="shared" si="34"/>
        <v>0</v>
      </c>
      <c r="AO31" s="100">
        <f>SUM(AN31:AN$42)/U31/U31</f>
        <v>2.7258945615977762E-2</v>
      </c>
      <c r="AP31" s="87">
        <f t="shared" si="5"/>
        <v>56.805964302062179</v>
      </c>
      <c r="AQ31" s="88">
        <f t="shared" si="6"/>
        <v>58.951926712648032</v>
      </c>
      <c r="AR31" s="88">
        <f t="shared" si="7"/>
        <v>54.077751320305616</v>
      </c>
      <c r="AS31" s="88">
        <f t="shared" si="8"/>
        <v>56.04654834903932</v>
      </c>
      <c r="AT31" s="88">
        <f t="shared" si="9"/>
        <v>2.4931941191042721</v>
      </c>
      <c r="AU31" s="101">
        <f t="shared" si="10"/>
        <v>3.1403972262610296</v>
      </c>
    </row>
    <row r="32" spans="1:47" ht="14.45" customHeight="1" x14ac:dyDescent="0.15">
      <c r="A32" s="126"/>
      <c r="B32" s="86" t="s">
        <v>73</v>
      </c>
      <c r="C32" s="11">
        <v>1557</v>
      </c>
      <c r="D32" s="11">
        <v>0</v>
      </c>
      <c r="E32" s="11">
        <v>527</v>
      </c>
      <c r="F32" s="12">
        <v>0</v>
      </c>
      <c r="G32" s="22" t="s">
        <v>73</v>
      </c>
      <c r="H32" s="3">
        <v>4046870</v>
      </c>
      <c r="I32" s="3">
        <v>1947</v>
      </c>
      <c r="J32" s="18">
        <v>35</v>
      </c>
      <c r="K32" s="3">
        <v>99216</v>
      </c>
      <c r="L32" s="4">
        <v>5228117</v>
      </c>
      <c r="M32" s="70"/>
      <c r="N32" s="70"/>
      <c r="O32" s="87">
        <f t="shared" si="26"/>
        <v>0.52719665271966532</v>
      </c>
      <c r="P32" s="88">
        <f t="shared" si="27"/>
        <v>0.99748322979463022</v>
      </c>
      <c r="Q32" s="89">
        <f t="shared" si="13"/>
        <v>0</v>
      </c>
      <c r="R32" s="90">
        <f t="shared" si="14"/>
        <v>0</v>
      </c>
      <c r="S32" s="91">
        <f t="shared" si="15"/>
        <v>0</v>
      </c>
      <c r="T32" s="92">
        <f t="shared" si="28"/>
        <v>0</v>
      </c>
      <c r="U32" s="93">
        <f t="shared" si="29"/>
        <v>99231.732193410106</v>
      </c>
      <c r="V32" s="93">
        <f t="shared" si="30"/>
        <v>496158.66096705053</v>
      </c>
      <c r="W32" s="94">
        <f>SUM(V32:V$42)</f>
        <v>5247269.3592557888</v>
      </c>
      <c r="X32" s="95">
        <f t="shared" si="0"/>
        <v>496158.66096705053</v>
      </c>
      <c r="Y32" s="93">
        <f>SUM(X32:X$42)</f>
        <v>4967753.8454205887</v>
      </c>
      <c r="Z32" s="93">
        <f t="shared" si="1"/>
        <v>0</v>
      </c>
      <c r="AA32" s="94">
        <f>SUM(Z32:Z$42)</f>
        <v>279515.51383520127</v>
      </c>
      <c r="AB32" s="87">
        <f t="shared" si="2"/>
        <v>52.878945507355112</v>
      </c>
      <c r="AC32" s="88">
        <f t="shared" si="3"/>
        <v>50.062149834672475</v>
      </c>
      <c r="AD32" s="96">
        <f t="shared" si="16"/>
        <v>94.673124349102537</v>
      </c>
      <c r="AE32" s="88">
        <f t="shared" si="4"/>
        <v>2.8167956726826509</v>
      </c>
      <c r="AF32" s="97">
        <f t="shared" si="17"/>
        <v>5.3268756508974882</v>
      </c>
      <c r="AH32" s="98">
        <f t="shared" si="31"/>
        <v>0</v>
      </c>
      <c r="AI32" s="99">
        <f t="shared" si="18"/>
        <v>0</v>
      </c>
      <c r="AJ32" s="99">
        <f t="shared" si="32"/>
        <v>0</v>
      </c>
      <c r="AK32" s="99">
        <f>SUM(AJ32:AJ$42)/U32/U32</f>
        <v>0.2996898862223713</v>
      </c>
      <c r="AL32" s="99">
        <f t="shared" si="33"/>
        <v>0</v>
      </c>
      <c r="AM32" s="99">
        <f>SUM(AL32:AL$42)/U32/U32</f>
        <v>0.25224917614735287</v>
      </c>
      <c r="AN32" s="99">
        <f t="shared" si="34"/>
        <v>0</v>
      </c>
      <c r="AO32" s="100">
        <f>SUM(AN32:AN$42)/U32/U32</f>
        <v>2.7258945615977762E-2</v>
      </c>
      <c r="AP32" s="87">
        <f t="shared" si="5"/>
        <v>51.805964302062186</v>
      </c>
      <c r="AQ32" s="88">
        <f t="shared" si="6"/>
        <v>53.951926712648039</v>
      </c>
      <c r="AR32" s="88">
        <f t="shared" si="7"/>
        <v>49.077751320305623</v>
      </c>
      <c r="AS32" s="88">
        <f t="shared" si="8"/>
        <v>51.046548349039327</v>
      </c>
      <c r="AT32" s="88">
        <f t="shared" si="9"/>
        <v>2.4931941191042721</v>
      </c>
      <c r="AU32" s="101">
        <f t="shared" si="10"/>
        <v>3.1403972262610296</v>
      </c>
    </row>
    <row r="33" spans="1:47" ht="14.45" customHeight="1" x14ac:dyDescent="0.15">
      <c r="A33" s="126"/>
      <c r="B33" s="86" t="s">
        <v>75</v>
      </c>
      <c r="C33" s="11">
        <v>1560</v>
      </c>
      <c r="D33" s="11">
        <v>3</v>
      </c>
      <c r="E33" s="11">
        <v>517</v>
      </c>
      <c r="F33" s="12">
        <v>0</v>
      </c>
      <c r="G33" s="22" t="s">
        <v>75</v>
      </c>
      <c r="H33" s="3">
        <v>4763673</v>
      </c>
      <c r="I33" s="3">
        <v>3556</v>
      </c>
      <c r="J33" s="18">
        <v>40</v>
      </c>
      <c r="K33" s="3">
        <v>98977</v>
      </c>
      <c r="L33" s="4">
        <v>4732602</v>
      </c>
      <c r="M33" s="70"/>
      <c r="N33" s="70"/>
      <c r="O33" s="87">
        <f t="shared" si="26"/>
        <v>0.53649025069637879</v>
      </c>
      <c r="P33" s="88">
        <f t="shared" si="27"/>
        <v>1.0273038189609276</v>
      </c>
      <c r="Q33" s="89">
        <f t="shared" si="13"/>
        <v>1.9230769230769232E-3</v>
      </c>
      <c r="R33" s="90">
        <f t="shared" si="14"/>
        <v>1.871965126170786E-3</v>
      </c>
      <c r="S33" s="91">
        <f t="shared" si="15"/>
        <v>0</v>
      </c>
      <c r="T33" s="92">
        <f t="shared" si="28"/>
        <v>9.3193946446862418E-3</v>
      </c>
      <c r="U33" s="93">
        <f t="shared" si="29"/>
        <v>99231.732193410106</v>
      </c>
      <c r="V33" s="93">
        <f t="shared" si="30"/>
        <v>494015.4389937254</v>
      </c>
      <c r="W33" s="94">
        <f>SUM(V33:V$42)</f>
        <v>4751110.6982887387</v>
      </c>
      <c r="X33" s="95">
        <f t="shared" si="0"/>
        <v>494015.4389937254</v>
      </c>
      <c r="Y33" s="93">
        <f>SUM(X33:X$42)</f>
        <v>4471595.1844535368</v>
      </c>
      <c r="Z33" s="93">
        <f t="shared" si="1"/>
        <v>0</v>
      </c>
      <c r="AA33" s="94">
        <f>SUM(Z33:Z$42)</f>
        <v>279515.51383520127</v>
      </c>
      <c r="AB33" s="87">
        <f t="shared" si="2"/>
        <v>47.878945507355112</v>
      </c>
      <c r="AC33" s="88">
        <f t="shared" si="3"/>
        <v>45.062149834672461</v>
      </c>
      <c r="AD33" s="96">
        <f t="shared" si="16"/>
        <v>94.116838533442774</v>
      </c>
      <c r="AE33" s="88">
        <f t="shared" si="4"/>
        <v>2.8167956726826509</v>
      </c>
      <c r="AF33" s="97">
        <f t="shared" si="17"/>
        <v>5.8831614665572314</v>
      </c>
      <c r="AH33" s="98">
        <f t="shared" si="31"/>
        <v>2.8680572237668983E-5</v>
      </c>
      <c r="AI33" s="99">
        <f t="shared" si="18"/>
        <v>0</v>
      </c>
      <c r="AJ33" s="99">
        <f t="shared" si="32"/>
        <v>587802100.96659327</v>
      </c>
      <c r="AK33" s="99">
        <f>SUM(AJ33:AJ$42)/U33/U33</f>
        <v>0.2996898862223713</v>
      </c>
      <c r="AL33" s="99">
        <f t="shared" si="33"/>
        <v>516817680.39193404</v>
      </c>
      <c r="AM33" s="99">
        <f>SUM(AL33:AL$42)/U33/U33</f>
        <v>0.25224917614735287</v>
      </c>
      <c r="AN33" s="99">
        <f t="shared" si="34"/>
        <v>2283138.8557750834</v>
      </c>
      <c r="AO33" s="100">
        <f>SUM(AN33:AN$42)/U33/U33</f>
        <v>2.7258945615977762E-2</v>
      </c>
      <c r="AP33" s="87">
        <f t="shared" si="5"/>
        <v>46.805964302062186</v>
      </c>
      <c r="AQ33" s="88">
        <f t="shared" si="6"/>
        <v>48.951926712648039</v>
      </c>
      <c r="AR33" s="88">
        <f t="shared" si="7"/>
        <v>44.077751320305609</v>
      </c>
      <c r="AS33" s="88">
        <f t="shared" si="8"/>
        <v>46.046548349039313</v>
      </c>
      <c r="AT33" s="88">
        <f t="shared" si="9"/>
        <v>2.4931941191042721</v>
      </c>
      <c r="AU33" s="101">
        <f t="shared" si="10"/>
        <v>3.1403972262610296</v>
      </c>
    </row>
    <row r="34" spans="1:47" ht="14.45" customHeight="1" x14ac:dyDescent="0.15">
      <c r="A34" s="126"/>
      <c r="B34" s="86" t="s">
        <v>77</v>
      </c>
      <c r="C34" s="11">
        <v>1608</v>
      </c>
      <c r="D34" s="11">
        <v>3</v>
      </c>
      <c r="E34" s="11">
        <v>520</v>
      </c>
      <c r="F34" s="12">
        <v>0.3</v>
      </c>
      <c r="G34" s="22" t="s">
        <v>77</v>
      </c>
      <c r="H34" s="3">
        <v>4254117</v>
      </c>
      <c r="I34" s="3">
        <v>4884</v>
      </c>
      <c r="J34" s="18">
        <v>45</v>
      </c>
      <c r="K34" s="3">
        <v>98618</v>
      </c>
      <c r="L34" s="4">
        <v>4238549</v>
      </c>
      <c r="M34" s="70"/>
      <c r="N34" s="70"/>
      <c r="O34" s="87">
        <f t="shared" si="26"/>
        <v>0.54067495559502665</v>
      </c>
      <c r="P34" s="88">
        <f t="shared" si="27"/>
        <v>1.0028678423201143</v>
      </c>
      <c r="Q34" s="89">
        <f t="shared" si="13"/>
        <v>1.8656716417910447E-3</v>
      </c>
      <c r="R34" s="90">
        <f t="shared" si="14"/>
        <v>1.8603364900751543E-3</v>
      </c>
      <c r="S34" s="91">
        <f t="shared" si="15"/>
        <v>5.7692307692307687E-4</v>
      </c>
      <c r="T34" s="92">
        <f t="shared" si="28"/>
        <v>9.2621101246530314E-3</v>
      </c>
      <c r="U34" s="93">
        <f t="shared" si="29"/>
        <v>98306.952519823899</v>
      </c>
      <c r="V34" s="93">
        <f t="shared" si="30"/>
        <v>489443.61684850999</v>
      </c>
      <c r="W34" s="94">
        <f>SUM(V34:V$42)</f>
        <v>4257095.2592950128</v>
      </c>
      <c r="X34" s="95">
        <f t="shared" si="0"/>
        <v>489161.2455310974</v>
      </c>
      <c r="Y34" s="93">
        <f>SUM(X34:X$42)</f>
        <v>3977579.7454598118</v>
      </c>
      <c r="Z34" s="93">
        <f t="shared" si="1"/>
        <v>282.37131741260191</v>
      </c>
      <c r="AA34" s="94">
        <f>SUM(Z34:Z$42)</f>
        <v>279515.51383520127</v>
      </c>
      <c r="AB34" s="87">
        <f t="shared" si="2"/>
        <v>43.304111766017328</v>
      </c>
      <c r="AC34" s="88">
        <f t="shared" si="3"/>
        <v>40.460818319617026</v>
      </c>
      <c r="AD34" s="96">
        <f t="shared" si="16"/>
        <v>93.434125928356849</v>
      </c>
      <c r="AE34" s="88">
        <f t="shared" si="4"/>
        <v>2.8432934464003052</v>
      </c>
      <c r="AF34" s="97">
        <f t="shared" si="17"/>
        <v>6.5658740716431563</v>
      </c>
      <c r="AH34" s="98">
        <f t="shared" si="31"/>
        <v>2.8330706082374248E-5</v>
      </c>
      <c r="AI34" s="99">
        <f t="shared" si="18"/>
        <v>1.1088273782430587E-6</v>
      </c>
      <c r="AJ34" s="99">
        <f t="shared" si="32"/>
        <v>459807609.39860451</v>
      </c>
      <c r="AK34" s="99">
        <f>SUM(AJ34:AJ$42)/U34/U34</f>
        <v>0.24453253381293047</v>
      </c>
      <c r="AL34" s="99">
        <f t="shared" si="33"/>
        <v>397959920.58179009</v>
      </c>
      <c r="AM34" s="99">
        <f>SUM(AL34:AL$42)/U34/U34</f>
        <v>0.2035401170296412</v>
      </c>
      <c r="AN34" s="99">
        <f t="shared" si="34"/>
        <v>2518178.6686516502</v>
      </c>
      <c r="AO34" s="100">
        <f>SUM(AN34:AN$42)/U34/U34</f>
        <v>2.7537965391771547E-2</v>
      </c>
      <c r="AP34" s="87">
        <f t="shared" si="5"/>
        <v>42.334887239967891</v>
      </c>
      <c r="AQ34" s="88">
        <f t="shared" si="6"/>
        <v>44.273336292066766</v>
      </c>
      <c r="AR34" s="88">
        <f t="shared" si="7"/>
        <v>39.576556077077477</v>
      </c>
      <c r="AS34" s="88">
        <f t="shared" si="8"/>
        <v>41.345080562156575</v>
      </c>
      <c r="AT34" s="88">
        <f t="shared" si="9"/>
        <v>2.5180399332001713</v>
      </c>
      <c r="AU34" s="101">
        <f t="shared" si="10"/>
        <v>3.1685469596004392</v>
      </c>
    </row>
    <row r="35" spans="1:47" ht="14.45" customHeight="1" x14ac:dyDescent="0.15">
      <c r="A35" s="126"/>
      <c r="B35" s="86" t="s">
        <v>79</v>
      </c>
      <c r="C35" s="11">
        <v>1653</v>
      </c>
      <c r="D35" s="11">
        <v>2</v>
      </c>
      <c r="E35" s="11">
        <v>558</v>
      </c>
      <c r="F35" s="12">
        <v>0.3</v>
      </c>
      <c r="G35" s="22" t="s">
        <v>79</v>
      </c>
      <c r="H35" s="3">
        <v>3926558</v>
      </c>
      <c r="I35" s="3">
        <v>6879</v>
      </c>
      <c r="J35" s="18">
        <v>50</v>
      </c>
      <c r="K35" s="3">
        <v>98055</v>
      </c>
      <c r="L35" s="4">
        <v>3746752</v>
      </c>
      <c r="M35" s="70"/>
      <c r="N35" s="70"/>
      <c r="O35" s="87">
        <f t="shared" si="26"/>
        <v>0.52857142857142858</v>
      </c>
      <c r="P35" s="88">
        <f t="shared" si="27"/>
        <v>0.98541039571569933</v>
      </c>
      <c r="Q35" s="89">
        <f t="shared" si="13"/>
        <v>1.2099213551119178E-3</v>
      </c>
      <c r="R35" s="90">
        <f t="shared" si="14"/>
        <v>1.2278349816201779E-3</v>
      </c>
      <c r="S35" s="91">
        <f t="shared" si="15"/>
        <v>5.3763440860215054E-4</v>
      </c>
      <c r="T35" s="92">
        <f t="shared" si="28"/>
        <v>6.1214582909060742E-3</v>
      </c>
      <c r="U35" s="93">
        <f t="shared" si="29"/>
        <v>97396.422699566247</v>
      </c>
      <c r="V35" s="93">
        <f t="shared" si="30"/>
        <v>485576.76574105391</v>
      </c>
      <c r="W35" s="94">
        <f>SUM(V35:V$42)</f>
        <v>3767651.642446503</v>
      </c>
      <c r="X35" s="95">
        <f t="shared" si="0"/>
        <v>485315.7029637738</v>
      </c>
      <c r="Y35" s="93">
        <f>SUM(X35:X$42)</f>
        <v>3488418.4999287142</v>
      </c>
      <c r="Z35" s="93">
        <f t="shared" si="1"/>
        <v>261.06277728013652</v>
      </c>
      <c r="AA35" s="94">
        <f>SUM(Z35:Z$42)</f>
        <v>279233.14251778863</v>
      </c>
      <c r="AB35" s="87">
        <f t="shared" si="2"/>
        <v>38.683675827277405</v>
      </c>
      <c r="AC35" s="88">
        <f t="shared" si="3"/>
        <v>35.816700482822249</v>
      </c>
      <c r="AD35" s="96">
        <f t="shared" si="16"/>
        <v>92.588668777868477</v>
      </c>
      <c r="AE35" s="88">
        <f t="shared" si="4"/>
        <v>2.8669753444551529</v>
      </c>
      <c r="AF35" s="97">
        <f t="shared" si="17"/>
        <v>7.4113312221315173</v>
      </c>
      <c r="AH35" s="98">
        <f t="shared" si="31"/>
        <v>1.8621433391011138E-5</v>
      </c>
      <c r="AI35" s="99">
        <f t="shared" si="18"/>
        <v>9.6298451226673392E-7</v>
      </c>
      <c r="AJ35" s="99">
        <f t="shared" si="32"/>
        <v>232285332.08957222</v>
      </c>
      <c r="AK35" s="99">
        <f>SUM(AJ35:AJ$42)/U35/U35</f>
        <v>0.20065411647597461</v>
      </c>
      <c r="AL35" s="99">
        <f t="shared" si="33"/>
        <v>197043452.01678202</v>
      </c>
      <c r="AM35" s="99">
        <f>SUM(AL35:AL$42)/U35/U35</f>
        <v>0.16541151340231522</v>
      </c>
      <c r="AN35" s="99">
        <f t="shared" si="34"/>
        <v>1695475.5230718905</v>
      </c>
      <c r="AO35" s="100">
        <f>SUM(AN35:AN$42)/U35/U35</f>
        <v>2.7789799568129492E-2</v>
      </c>
      <c r="AP35" s="87">
        <f t="shared" si="5"/>
        <v>37.805704954267313</v>
      </c>
      <c r="AQ35" s="88">
        <f t="shared" si="6"/>
        <v>39.561646700287497</v>
      </c>
      <c r="AR35" s="88">
        <f t="shared" si="7"/>
        <v>35.01955252297644</v>
      </c>
      <c r="AS35" s="88">
        <f t="shared" si="8"/>
        <v>36.613848442668058</v>
      </c>
      <c r="AT35" s="88">
        <f t="shared" si="9"/>
        <v>2.5402379973077442</v>
      </c>
      <c r="AU35" s="101">
        <f t="shared" si="10"/>
        <v>3.1937126916025615</v>
      </c>
    </row>
    <row r="36" spans="1:47" ht="14.45" customHeight="1" x14ac:dyDescent="0.15">
      <c r="A36" s="126"/>
      <c r="B36" s="86" t="s">
        <v>81</v>
      </c>
      <c r="C36" s="11">
        <v>1635</v>
      </c>
      <c r="D36" s="11">
        <v>4</v>
      </c>
      <c r="E36" s="11">
        <v>538</v>
      </c>
      <c r="F36" s="12">
        <v>0.6</v>
      </c>
      <c r="G36" s="22" t="s">
        <v>81</v>
      </c>
      <c r="H36" s="3">
        <v>3770396</v>
      </c>
      <c r="I36" s="3">
        <v>9275</v>
      </c>
      <c r="J36" s="18">
        <v>55</v>
      </c>
      <c r="K36" s="3">
        <v>97187</v>
      </c>
      <c r="L36" s="4">
        <v>3258523</v>
      </c>
      <c r="M36" s="70"/>
      <c r="N36" s="70"/>
      <c r="O36" s="87">
        <f t="shared" si="26"/>
        <v>0.52993311036789292</v>
      </c>
      <c r="P36" s="88">
        <f t="shared" si="27"/>
        <v>0.99369792960650705</v>
      </c>
      <c r="Q36" s="89">
        <f t="shared" si="13"/>
        <v>2.4464831804281344E-3</v>
      </c>
      <c r="R36" s="90">
        <f t="shared" si="14"/>
        <v>2.4619988706194784E-3</v>
      </c>
      <c r="S36" s="91">
        <f t="shared" si="15"/>
        <v>1.1152416356877324E-3</v>
      </c>
      <c r="T36" s="92">
        <f t="shared" si="28"/>
        <v>1.223917212952204E-2</v>
      </c>
      <c r="U36" s="93">
        <f t="shared" si="29"/>
        <v>96800.214560327397</v>
      </c>
      <c r="V36" s="93">
        <f t="shared" si="30"/>
        <v>481216.5035154582</v>
      </c>
      <c r="W36" s="94">
        <f>SUM(V36:V$42)</f>
        <v>3282074.8767054491</v>
      </c>
      <c r="X36" s="95">
        <f t="shared" si="0"/>
        <v>480679.83083495765</v>
      </c>
      <c r="Y36" s="93">
        <f>SUM(X36:X$42)</f>
        <v>3003102.7969649406</v>
      </c>
      <c r="Z36" s="93">
        <f t="shared" si="1"/>
        <v>536.67268050051098</v>
      </c>
      <c r="AA36" s="94">
        <f>SUM(Z36:Z$42)</f>
        <v>278972.07974050852</v>
      </c>
      <c r="AB36" s="87">
        <f t="shared" si="2"/>
        <v>33.905657044386082</v>
      </c>
      <c r="AC36" s="88">
        <f t="shared" si="3"/>
        <v>31.02372045976572</v>
      </c>
      <c r="AD36" s="96">
        <f t="shared" si="16"/>
        <v>91.500130550935495</v>
      </c>
      <c r="AE36" s="88">
        <f t="shared" si="4"/>
        <v>2.8819365846203655</v>
      </c>
      <c r="AF36" s="97">
        <f t="shared" si="17"/>
        <v>8.499869449064521</v>
      </c>
      <c r="AH36" s="98">
        <f t="shared" si="31"/>
        <v>3.6990984763901808E-5</v>
      </c>
      <c r="AI36" s="99">
        <f t="shared" si="18"/>
        <v>2.0706280144642396E-6</v>
      </c>
      <c r="AJ36" s="99">
        <f t="shared" si="32"/>
        <v>347065539.90081763</v>
      </c>
      <c r="AK36" s="99">
        <f>SUM(AJ36:AJ$42)/U36/U36</f>
        <v>0.17834387175075175</v>
      </c>
      <c r="AL36" s="99">
        <f t="shared" si="33"/>
        <v>286553369.05403292</v>
      </c>
      <c r="AM36" s="99">
        <f>SUM(AL36:AL$42)/U36/U36</f>
        <v>0.14642682879141089</v>
      </c>
      <c r="AN36" s="99">
        <f t="shared" si="34"/>
        <v>3424069.4896975635</v>
      </c>
      <c r="AO36" s="100">
        <f>SUM(AN36:AN$42)/U36/U36</f>
        <v>2.7952235709017365E-2</v>
      </c>
      <c r="AP36" s="87">
        <f t="shared" si="5"/>
        <v>33.07793377075069</v>
      </c>
      <c r="AQ36" s="88">
        <f t="shared" si="6"/>
        <v>34.733380318021474</v>
      </c>
      <c r="AR36" s="88">
        <f t="shared" si="7"/>
        <v>30.273711589494784</v>
      </c>
      <c r="AS36" s="88">
        <f t="shared" si="8"/>
        <v>31.773729330036655</v>
      </c>
      <c r="AT36" s="88">
        <f t="shared" si="9"/>
        <v>2.5542457109302958</v>
      </c>
      <c r="AU36" s="101">
        <f t="shared" si="10"/>
        <v>3.2096274583104352</v>
      </c>
    </row>
    <row r="37" spans="1:47" ht="14.45" customHeight="1" x14ac:dyDescent="0.15">
      <c r="A37" s="126"/>
      <c r="B37" s="86" t="s">
        <v>83</v>
      </c>
      <c r="C37" s="11">
        <v>2066</v>
      </c>
      <c r="D37" s="11">
        <v>8</v>
      </c>
      <c r="E37" s="11">
        <v>683</v>
      </c>
      <c r="F37" s="12">
        <v>1.8</v>
      </c>
      <c r="G37" s="22" t="s">
        <v>83</v>
      </c>
      <c r="H37" s="3">
        <v>4308137</v>
      </c>
      <c r="I37" s="3">
        <v>16076</v>
      </c>
      <c r="J37" s="18">
        <v>60</v>
      </c>
      <c r="K37" s="3">
        <v>95991</v>
      </c>
      <c r="L37" s="4">
        <v>2775399</v>
      </c>
      <c r="M37" s="70"/>
      <c r="N37" s="70"/>
      <c r="O37" s="87">
        <f t="shared" si="26"/>
        <v>0.52923076923076917</v>
      </c>
      <c r="P37" s="88">
        <f t="shared" si="27"/>
        <v>1.0509637941181051</v>
      </c>
      <c r="Q37" s="89">
        <f t="shared" si="13"/>
        <v>3.8722168441432721E-3</v>
      </c>
      <c r="R37" s="90">
        <f t="shared" si="14"/>
        <v>3.6844436181482009E-3</v>
      </c>
      <c r="S37" s="91">
        <f t="shared" si="15"/>
        <v>2.635431918008785E-3</v>
      </c>
      <c r="T37" s="92">
        <f t="shared" si="28"/>
        <v>1.8263823013812193E-2</v>
      </c>
      <c r="U37" s="93">
        <f t="shared" si="29"/>
        <v>95615.460072148882</v>
      </c>
      <c r="V37" s="93">
        <f t="shared" si="30"/>
        <v>473966.76978317951</v>
      </c>
      <c r="W37" s="94">
        <f>SUM(V37:V$42)</f>
        <v>2800858.3731899909</v>
      </c>
      <c r="X37" s="95">
        <f t="shared" si="0"/>
        <v>472717.66263001744</v>
      </c>
      <c r="Y37" s="93">
        <f>SUM(X37:X$42)</f>
        <v>2522422.9661299828</v>
      </c>
      <c r="Z37" s="93">
        <f t="shared" si="1"/>
        <v>1249.107153162113</v>
      </c>
      <c r="AA37" s="94">
        <f>SUM(Z37:Z$42)</f>
        <v>278435.40706000803</v>
      </c>
      <c r="AB37" s="87">
        <f t="shared" si="2"/>
        <v>29.292944583193322</v>
      </c>
      <c r="AC37" s="88">
        <f t="shared" si="3"/>
        <v>26.380911248313083</v>
      </c>
      <c r="AD37" s="96">
        <f t="shared" si="16"/>
        <v>90.058925873396149</v>
      </c>
      <c r="AE37" s="88">
        <f t="shared" si="4"/>
        <v>2.9120333348802387</v>
      </c>
      <c r="AF37" s="97">
        <f t="shared" si="17"/>
        <v>9.941074126603862</v>
      </c>
      <c r="AH37" s="98">
        <f t="shared" si="31"/>
        <v>4.0934377276025746E-5</v>
      </c>
      <c r="AI37" s="99">
        <f t="shared" si="18"/>
        <v>3.8484427768877393E-6</v>
      </c>
      <c r="AJ37" s="99">
        <f t="shared" si="32"/>
        <v>275705010.4277404</v>
      </c>
      <c r="AK37" s="99">
        <f>SUM(AJ37:AJ$42)/U37/U37</f>
        <v>0.14482836947263961</v>
      </c>
      <c r="AL37" s="99">
        <f t="shared" si="33"/>
        <v>219731187.19157791</v>
      </c>
      <c r="AM37" s="99">
        <f>SUM(AL37:AL$42)/U37/U37</f>
        <v>0.11873437947842581</v>
      </c>
      <c r="AN37" s="99">
        <f t="shared" si="34"/>
        <v>4141444.5840074643</v>
      </c>
      <c r="AO37" s="100">
        <f>SUM(AN37:AN$42)/U37/U37</f>
        <v>2.8274700082046529E-2</v>
      </c>
      <c r="AP37" s="87">
        <f t="shared" si="5"/>
        <v>28.547040658973792</v>
      </c>
      <c r="AQ37" s="88">
        <f t="shared" si="6"/>
        <v>30.038848507412851</v>
      </c>
      <c r="AR37" s="88">
        <f t="shared" si="7"/>
        <v>25.705537283605885</v>
      </c>
      <c r="AS37" s="88">
        <f t="shared" si="8"/>
        <v>27.056285213020281</v>
      </c>
      <c r="AT37" s="88">
        <f t="shared" si="9"/>
        <v>2.5824577171000547</v>
      </c>
      <c r="AU37" s="101">
        <f t="shared" si="10"/>
        <v>3.2416089526604228</v>
      </c>
    </row>
    <row r="38" spans="1:47" ht="14.45" customHeight="1" x14ac:dyDescent="0.15">
      <c r="A38" s="126"/>
      <c r="B38" s="86" t="s">
        <v>85</v>
      </c>
      <c r="C38" s="11">
        <v>2246</v>
      </c>
      <c r="D38" s="11">
        <v>10</v>
      </c>
      <c r="E38" s="11">
        <v>745</v>
      </c>
      <c r="F38" s="12">
        <v>6</v>
      </c>
      <c r="G38" s="22" t="s">
        <v>85</v>
      </c>
      <c r="H38" s="3">
        <v>5011036</v>
      </c>
      <c r="I38" s="3">
        <v>26863</v>
      </c>
      <c r="J38" s="18">
        <v>65</v>
      </c>
      <c r="K38" s="3">
        <v>94301</v>
      </c>
      <c r="L38" s="4">
        <v>2299422</v>
      </c>
      <c r="M38" s="70"/>
      <c r="N38" s="70"/>
      <c r="O38" s="87">
        <f t="shared" si="26"/>
        <v>0.53530805687203797</v>
      </c>
      <c r="P38" s="88">
        <f t="shared" si="27"/>
        <v>0.98581808226563206</v>
      </c>
      <c r="Q38" s="89">
        <f t="shared" si="13"/>
        <v>4.4523597506678537E-3</v>
      </c>
      <c r="R38" s="90">
        <f t="shared" si="14"/>
        <v>4.5164111216496735E-3</v>
      </c>
      <c r="S38" s="91">
        <f t="shared" si="15"/>
        <v>8.0536912751677861E-3</v>
      </c>
      <c r="T38" s="92">
        <f t="shared" si="28"/>
        <v>2.2347547168163694E-2</v>
      </c>
      <c r="U38" s="93">
        <f t="shared" si="29"/>
        <v>93869.156232006921</v>
      </c>
      <c r="V38" s="93">
        <f t="shared" si="30"/>
        <v>464471.75423752714</v>
      </c>
      <c r="W38" s="94">
        <f>SUM(V38:V$42)</f>
        <v>2326891.6034068116</v>
      </c>
      <c r="X38" s="95">
        <f t="shared" si="0"/>
        <v>460731.04212286253</v>
      </c>
      <c r="Y38" s="93">
        <f>SUM(X38:X$42)</f>
        <v>2049705.3034999657</v>
      </c>
      <c r="Z38" s="93">
        <f t="shared" si="1"/>
        <v>3740.7121146646487</v>
      </c>
      <c r="AA38" s="94">
        <f>SUM(Z38:Z$42)</f>
        <v>277186.2999068459</v>
      </c>
      <c r="AB38" s="87">
        <f t="shared" si="2"/>
        <v>24.788670707294614</v>
      </c>
      <c r="AC38" s="88">
        <f t="shared" si="3"/>
        <v>21.835769977881935</v>
      </c>
      <c r="AD38" s="96">
        <f t="shared" si="16"/>
        <v>88.087700368121304</v>
      </c>
      <c r="AE38" s="88">
        <f t="shared" si="4"/>
        <v>2.9529007294126783</v>
      </c>
      <c r="AF38" s="97">
        <f t="shared" si="17"/>
        <v>11.912299631878694</v>
      </c>
      <c r="AH38" s="98">
        <f t="shared" si="31"/>
        <v>4.8825221188899025E-5</v>
      </c>
      <c r="AI38" s="99">
        <f t="shared" si="18"/>
        <v>1.0723260848338354E-5</v>
      </c>
      <c r="AJ38" s="99">
        <f t="shared" si="32"/>
        <v>220080839.38226163</v>
      </c>
      <c r="AK38" s="99">
        <f>SUM(AJ38:AJ$42)/U38/U38</f>
        <v>0.11897763563317831</v>
      </c>
      <c r="AL38" s="99">
        <f t="shared" si="33"/>
        <v>167910898.95374119</v>
      </c>
      <c r="AM38" s="99">
        <f>SUM(AL38:AL$42)/U38/U38</f>
        <v>9.8256149699005771E-2</v>
      </c>
      <c r="AN38" s="99">
        <f t="shared" si="34"/>
        <v>6181090.4144017221</v>
      </c>
      <c r="AO38" s="100">
        <f>SUM(AN38:AN$42)/U38/U38</f>
        <v>2.8866499122874104E-2</v>
      </c>
      <c r="AP38" s="87">
        <f t="shared" si="5"/>
        <v>24.112605262941468</v>
      </c>
      <c r="AQ38" s="88">
        <f t="shared" si="6"/>
        <v>25.464736151647759</v>
      </c>
      <c r="AR38" s="88">
        <f t="shared" si="7"/>
        <v>21.221391572757128</v>
      </c>
      <c r="AS38" s="88">
        <f t="shared" si="8"/>
        <v>22.450148383006741</v>
      </c>
      <c r="AT38" s="88">
        <f t="shared" si="9"/>
        <v>2.6198939081155266</v>
      </c>
      <c r="AU38" s="101">
        <f t="shared" si="10"/>
        <v>3.2859075507098301</v>
      </c>
    </row>
    <row r="39" spans="1:47" ht="14.45" customHeight="1" x14ac:dyDescent="0.15">
      <c r="A39" s="126"/>
      <c r="B39" s="86" t="s">
        <v>87</v>
      </c>
      <c r="C39" s="11">
        <v>1589</v>
      </c>
      <c r="D39" s="11">
        <v>12</v>
      </c>
      <c r="E39" s="11">
        <v>544</v>
      </c>
      <c r="F39" s="12">
        <v>10</v>
      </c>
      <c r="G39" s="22" t="s">
        <v>87</v>
      </c>
      <c r="H39" s="3">
        <v>4142913</v>
      </c>
      <c r="I39" s="3">
        <v>37407</v>
      </c>
      <c r="J39" s="18">
        <v>70</v>
      </c>
      <c r="K39" s="3">
        <v>91769</v>
      </c>
      <c r="L39" s="4">
        <v>1833800</v>
      </c>
      <c r="M39" s="70"/>
      <c r="N39" s="70"/>
      <c r="O39" s="87">
        <f t="shared" si="26"/>
        <v>0.53873185637891519</v>
      </c>
      <c r="P39" s="88">
        <f t="shared" si="27"/>
        <v>1.0341749873183577</v>
      </c>
      <c r="Q39" s="89">
        <f t="shared" si="13"/>
        <v>7.551919446192574E-3</v>
      </c>
      <c r="R39" s="90">
        <f t="shared" si="14"/>
        <v>7.302361340003876E-3</v>
      </c>
      <c r="S39" s="91">
        <f t="shared" si="15"/>
        <v>1.8382352941176471E-2</v>
      </c>
      <c r="T39" s="92">
        <f t="shared" si="28"/>
        <v>3.5907069413488805E-2</v>
      </c>
      <c r="U39" s="93">
        <f t="shared" si="29"/>
        <v>91771.410835476418</v>
      </c>
      <c r="V39" s="93">
        <f t="shared" si="30"/>
        <v>451257.10241031443</v>
      </c>
      <c r="W39" s="94">
        <f>SUM(V39:V$42)</f>
        <v>1862419.8491692841</v>
      </c>
      <c r="X39" s="95">
        <f t="shared" si="0"/>
        <v>442961.93508659542</v>
      </c>
      <c r="Y39" s="93">
        <f>SUM(X39:X$42)</f>
        <v>1588974.2613771032</v>
      </c>
      <c r="Z39" s="93">
        <f t="shared" si="1"/>
        <v>8295.1673237190153</v>
      </c>
      <c r="AA39" s="94">
        <f>SUM(Z39:Z$42)</f>
        <v>273445.58779218124</v>
      </c>
      <c r="AB39" s="87">
        <f t="shared" si="2"/>
        <v>20.294118094230296</v>
      </c>
      <c r="AC39" s="88">
        <f t="shared" si="3"/>
        <v>17.314480042436564</v>
      </c>
      <c r="AD39" s="96">
        <f t="shared" si="16"/>
        <v>85.317725865403062</v>
      </c>
      <c r="AE39" s="88">
        <f t="shared" si="4"/>
        <v>2.9796380517937329</v>
      </c>
      <c r="AF39" s="97">
        <f t="shared" si="17"/>
        <v>14.682274134596943</v>
      </c>
      <c r="AH39" s="98">
        <f t="shared" si="31"/>
        <v>1.0358516800748949E-4</v>
      </c>
      <c r="AI39" s="99">
        <f t="shared" si="18"/>
        <v>3.3169930223386933E-5</v>
      </c>
      <c r="AJ39" s="99">
        <f t="shared" si="32"/>
        <v>290751907.92383575</v>
      </c>
      <c r="AK39" s="99">
        <f>SUM(AJ39:AJ$42)/U39/U39</f>
        <v>9.8347387934952069E-2</v>
      </c>
      <c r="AL39" s="99">
        <f t="shared" si="33"/>
        <v>208756063.51016775</v>
      </c>
      <c r="AM39" s="99">
        <f>SUM(AL39:AL$42)/U39/U39</f>
        <v>8.2862245431743489E-2</v>
      </c>
      <c r="AN39" s="99">
        <f t="shared" si="34"/>
        <v>14812840.577499928</v>
      </c>
      <c r="AO39" s="100">
        <f>SUM(AN39:AN$42)/U39/U39</f>
        <v>2.9467341961870556E-2</v>
      </c>
      <c r="AP39" s="87">
        <f t="shared" si="5"/>
        <v>19.679454506980399</v>
      </c>
      <c r="AQ39" s="88">
        <f t="shared" si="6"/>
        <v>20.908781681480193</v>
      </c>
      <c r="AR39" s="88">
        <f t="shared" si="7"/>
        <v>16.750278303649289</v>
      </c>
      <c r="AS39" s="88">
        <f t="shared" si="8"/>
        <v>17.87868178122384</v>
      </c>
      <c r="AT39" s="88">
        <f t="shared" si="9"/>
        <v>2.6431833878630302</v>
      </c>
      <c r="AU39" s="101">
        <f t="shared" si="10"/>
        <v>3.3160927157244355</v>
      </c>
    </row>
    <row r="40" spans="1:47" ht="14.45" customHeight="1" x14ac:dyDescent="0.15">
      <c r="A40" s="126"/>
      <c r="B40" s="86" t="s">
        <v>89</v>
      </c>
      <c r="C40" s="11">
        <v>1370</v>
      </c>
      <c r="D40" s="11">
        <v>14</v>
      </c>
      <c r="E40" s="11">
        <v>445</v>
      </c>
      <c r="F40" s="12">
        <v>17</v>
      </c>
      <c r="G40" s="22" t="s">
        <v>89</v>
      </c>
      <c r="H40" s="3">
        <v>3522767</v>
      </c>
      <c r="I40" s="3">
        <v>56501</v>
      </c>
      <c r="J40" s="18">
        <v>75</v>
      </c>
      <c r="K40" s="3">
        <v>87842</v>
      </c>
      <c r="L40" s="4">
        <v>1384012</v>
      </c>
      <c r="M40" s="70"/>
      <c r="N40" s="70"/>
      <c r="O40" s="87">
        <f t="shared" si="26"/>
        <v>0.54889656207776605</v>
      </c>
      <c r="P40" s="88">
        <f t="shared" si="27"/>
        <v>1.021384145334415</v>
      </c>
      <c r="Q40" s="89">
        <f t="shared" si="13"/>
        <v>1.0218978102189781E-2</v>
      </c>
      <c r="R40" s="90">
        <f t="shared" si="14"/>
        <v>1.0005029105718054E-2</v>
      </c>
      <c r="S40" s="91">
        <f t="shared" si="15"/>
        <v>3.8202247191011236E-2</v>
      </c>
      <c r="T40" s="92">
        <f t="shared" si="28"/>
        <v>4.8921165311388778E-2</v>
      </c>
      <c r="U40" s="93">
        <f t="shared" si="29"/>
        <v>88476.168416433167</v>
      </c>
      <c r="V40" s="93">
        <f t="shared" si="30"/>
        <v>432618.15787670895</v>
      </c>
      <c r="W40" s="94">
        <f>SUM(V40:V$42)</f>
        <v>1411162.74675897</v>
      </c>
      <c r="X40" s="95">
        <f t="shared" si="0"/>
        <v>416091.17207018298</v>
      </c>
      <c r="Y40" s="93">
        <f>SUM(X40:X$42)</f>
        <v>1146012.3262905076</v>
      </c>
      <c r="Z40" s="93">
        <f t="shared" si="1"/>
        <v>16526.985806525961</v>
      </c>
      <c r="AA40" s="94">
        <f>SUM(Z40:Z$42)</f>
        <v>265150.42046846222</v>
      </c>
      <c r="AB40" s="87">
        <f t="shared" si="2"/>
        <v>15.949636744179655</v>
      </c>
      <c r="AC40" s="88">
        <f t="shared" si="3"/>
        <v>12.952779791463623</v>
      </c>
      <c r="AD40" s="96">
        <f t="shared" si="16"/>
        <v>81.210500271677688</v>
      </c>
      <c r="AE40" s="88">
        <f t="shared" si="4"/>
        <v>2.9968569527160307</v>
      </c>
      <c r="AF40" s="97">
        <f t="shared" si="17"/>
        <v>18.789499728322305</v>
      </c>
      <c r="AH40" s="98">
        <f t="shared" si="31"/>
        <v>1.6258559632748219E-4</v>
      </c>
      <c r="AI40" s="99">
        <f t="shared" si="18"/>
        <v>8.2568169664198001E-5</v>
      </c>
      <c r="AJ40" s="99">
        <f t="shared" si="32"/>
        <v>245351424.55291247</v>
      </c>
      <c r="AK40" s="99">
        <f>SUM(AJ40:AJ$42)/U40/U40</f>
        <v>6.8667190614387225E-2</v>
      </c>
      <c r="AL40" s="99">
        <f t="shared" si="33"/>
        <v>165105728.73009807</v>
      </c>
      <c r="AM40" s="99">
        <f>SUM(AL40:AL$42)/U40/U40</f>
        <v>6.2481741045720164E-2</v>
      </c>
      <c r="AN40" s="99">
        <f t="shared" si="34"/>
        <v>27221306.107858658</v>
      </c>
      <c r="AO40" s="100">
        <f>SUM(AN40:AN$42)/U40/U40</f>
        <v>2.9810923347286349E-2</v>
      </c>
      <c r="AP40" s="87">
        <f t="shared" si="5"/>
        <v>15.436030007985288</v>
      </c>
      <c r="AQ40" s="88">
        <f t="shared" si="6"/>
        <v>16.463243480374022</v>
      </c>
      <c r="AR40" s="88">
        <f t="shared" si="7"/>
        <v>12.462851371792709</v>
      </c>
      <c r="AS40" s="88">
        <f t="shared" si="8"/>
        <v>13.442708211134537</v>
      </c>
      <c r="AT40" s="88">
        <f t="shared" si="9"/>
        <v>2.6584464872588653</v>
      </c>
      <c r="AU40" s="101">
        <f t="shared" si="10"/>
        <v>3.3352674181731961</v>
      </c>
    </row>
    <row r="41" spans="1:47" ht="14.45" customHeight="1" x14ac:dyDescent="0.15">
      <c r="A41" s="126"/>
      <c r="B41" s="86" t="s">
        <v>90</v>
      </c>
      <c r="C41" s="11">
        <v>1292</v>
      </c>
      <c r="D41" s="11">
        <v>35</v>
      </c>
      <c r="E41" s="11">
        <v>435</v>
      </c>
      <c r="F41" s="12">
        <v>48</v>
      </c>
      <c r="G41" s="22" t="s">
        <v>90</v>
      </c>
      <c r="H41" s="3">
        <v>3002215</v>
      </c>
      <c r="I41" s="3">
        <v>95693</v>
      </c>
      <c r="J41" s="18">
        <v>80</v>
      </c>
      <c r="K41" s="3">
        <v>81181</v>
      </c>
      <c r="L41" s="4">
        <v>959826</v>
      </c>
      <c r="M41" s="70"/>
      <c r="N41" s="70"/>
      <c r="O41" s="87">
        <f>IF(K41&lt;0.5,0.5,((L41-L42)-5*K42)/5/(K41-K42))</f>
        <v>0.54725826705734615</v>
      </c>
      <c r="P41" s="88">
        <f>IF(H41&lt;0.5,1,(I41/H41)/((K41-K42)/(L41-L42)))</f>
        <v>1.0109663769967436</v>
      </c>
      <c r="Q41" s="89">
        <f t="shared" si="13"/>
        <v>2.7089783281733747E-2</v>
      </c>
      <c r="R41" s="90">
        <f t="shared" si="14"/>
        <v>2.6795929022099419E-2</v>
      </c>
      <c r="S41" s="91">
        <f t="shared" si="15"/>
        <v>0.1103448275862069</v>
      </c>
      <c r="T41" s="92">
        <f>5*R41/(1+5*(1-O41)*R41)</f>
        <v>0.12631745839789807</v>
      </c>
      <c r="U41" s="93">
        <f t="shared" si="29"/>
        <v>84147.811155214571</v>
      </c>
      <c r="V41" s="93">
        <f>5*U41*((1-T41)+O41*T41)</f>
        <v>396677.33207184798</v>
      </c>
      <c r="W41" s="94">
        <f>SUM(V41:V$42)</f>
        <v>978544.58888226084</v>
      </c>
      <c r="X41" s="95">
        <f t="shared" si="0"/>
        <v>352906.04025702336</v>
      </c>
      <c r="Y41" s="93">
        <f>SUM(X41:X$42)</f>
        <v>729921.15422032459</v>
      </c>
      <c r="Z41" s="93">
        <f t="shared" si="1"/>
        <v>43771.291814824603</v>
      </c>
      <c r="AA41" s="94">
        <f>SUM(Z41:Z$42)</f>
        <v>248623.43466193625</v>
      </c>
      <c r="AB41" s="87">
        <f t="shared" si="2"/>
        <v>11.62887751265793</v>
      </c>
      <c r="AC41" s="88">
        <f t="shared" si="3"/>
        <v>8.6742738070031429</v>
      </c>
      <c r="AD41" s="96">
        <f t="shared" si="16"/>
        <v>74.592528793611194</v>
      </c>
      <c r="AE41" s="88">
        <f t="shared" si="4"/>
        <v>2.9546037056547876</v>
      </c>
      <c r="AF41" s="97">
        <f t="shared" si="17"/>
        <v>25.407471206388816</v>
      </c>
      <c r="AH41" s="98">
        <f>IF(D41=0,0,T41*T41*(1-T41)/D41)</f>
        <v>3.983018931645376E-4</v>
      </c>
      <c r="AI41" s="99">
        <f t="shared" si="18"/>
        <v>2.2567550945098199E-4</v>
      </c>
      <c r="AJ41" s="99">
        <f>U41*U41*((1-O41)*5+AB42)^2*AH41</f>
        <v>292177566.85898405</v>
      </c>
      <c r="AK41" s="99">
        <f>SUM(AJ41:AJ$42)/U41/U41</f>
        <v>4.1263039997163783E-2</v>
      </c>
      <c r="AL41" s="99">
        <f>U41*U41*((1-O41)*5*(1-S41)+AC42)^2*AH41+V41*V41*AI41</f>
        <v>179373486.81877488</v>
      </c>
      <c r="AM41" s="99">
        <f>SUM(AL41:AL$42)/U41/U41</f>
        <v>4.5757666744113211E-2</v>
      </c>
      <c r="AN41" s="99">
        <f>U41*U41*((1-O41)*5*S41+AE42)^2*AH41+V41*V41*AI41</f>
        <v>61509690.693274215</v>
      </c>
      <c r="AO41" s="100">
        <f>SUM(AN41:AN$42)/U41/U41</f>
        <v>2.911224599525962E-2</v>
      </c>
      <c r="AP41" s="87">
        <f t="shared" si="5"/>
        <v>11.230736715385024</v>
      </c>
      <c r="AQ41" s="88">
        <f t="shared" si="6"/>
        <v>12.027018309930835</v>
      </c>
      <c r="AR41" s="88">
        <f t="shared" si="7"/>
        <v>8.2550093885698761</v>
      </c>
      <c r="AS41" s="88">
        <f t="shared" si="8"/>
        <v>9.0935382254364097</v>
      </c>
      <c r="AT41" s="88">
        <f t="shared" si="9"/>
        <v>2.6201824081640486</v>
      </c>
      <c r="AU41" s="101">
        <f t="shared" si="10"/>
        <v>3.2890250031455266</v>
      </c>
    </row>
    <row r="42" spans="1:47" ht="14.45" customHeight="1" thickBot="1" x14ac:dyDescent="0.2">
      <c r="A42" s="127"/>
      <c r="B42" s="128" t="s">
        <v>91</v>
      </c>
      <c r="C42" s="15">
        <v>1595</v>
      </c>
      <c r="D42" s="15">
        <v>176</v>
      </c>
      <c r="E42" s="15">
        <v>534</v>
      </c>
      <c r="F42" s="16">
        <v>188</v>
      </c>
      <c r="G42" s="24" t="s">
        <v>91</v>
      </c>
      <c r="H42" s="7">
        <v>3458084</v>
      </c>
      <c r="I42" s="7">
        <v>359915</v>
      </c>
      <c r="J42" s="20">
        <v>85</v>
      </c>
      <c r="K42" s="7">
        <v>69236</v>
      </c>
      <c r="L42" s="8">
        <v>580961</v>
      </c>
      <c r="M42" s="70"/>
      <c r="N42" s="70"/>
      <c r="O42" s="129">
        <v>1</v>
      </c>
      <c r="P42" s="130">
        <f>IF(H42&lt;0.5,1,(I42/H42)/(K42/L42))</f>
        <v>0.87333208996837031</v>
      </c>
      <c r="Q42" s="131">
        <f t="shared" si="13"/>
        <v>0.1103448275862069</v>
      </c>
      <c r="R42" s="132">
        <f t="shared" si="14"/>
        <v>0.12634921910427371</v>
      </c>
      <c r="S42" s="133">
        <f t="shared" si="15"/>
        <v>0.35205992509363299</v>
      </c>
      <c r="T42" s="129">
        <v>1</v>
      </c>
      <c r="U42" s="134">
        <f>U41*(1-T41)</f>
        <v>73518.473520341562</v>
      </c>
      <c r="V42" s="134">
        <f>U42/R42</f>
        <v>581867.25681041286</v>
      </c>
      <c r="W42" s="135">
        <f>SUM(V42:V$42)</f>
        <v>581867.25681041286</v>
      </c>
      <c r="X42" s="129">
        <f t="shared" si="0"/>
        <v>377015.11396330124</v>
      </c>
      <c r="Y42" s="134">
        <f>SUM(X42:X$42)</f>
        <v>377015.11396330124</v>
      </c>
      <c r="Z42" s="134">
        <f t="shared" si="1"/>
        <v>204852.14284711165</v>
      </c>
      <c r="AA42" s="135">
        <f>SUM(Z42:Z$42)</f>
        <v>204852.14284711165</v>
      </c>
      <c r="AB42" s="136">
        <f t="shared" si="2"/>
        <v>7.9145720653383549</v>
      </c>
      <c r="AC42" s="130">
        <f t="shared" si="3"/>
        <v>5.1281684168671742</v>
      </c>
      <c r="AD42" s="137">
        <f t="shared" si="16"/>
        <v>64.794007490636702</v>
      </c>
      <c r="AE42" s="130">
        <f t="shared" si="4"/>
        <v>2.7864036484711812</v>
      </c>
      <c r="AF42" s="138">
        <f t="shared" si="17"/>
        <v>35.205992509363298</v>
      </c>
      <c r="AH42" s="139">
        <f>0</f>
        <v>0</v>
      </c>
      <c r="AI42" s="140">
        <f t="shared" si="18"/>
        <v>4.2717927759681372E-4</v>
      </c>
      <c r="AJ42" s="140">
        <v>0</v>
      </c>
      <c r="AK42" s="140">
        <f>(1-R42)/R42/R42/D42</f>
        <v>0.31094249381872663</v>
      </c>
      <c r="AL42" s="140">
        <f>V42*V42*AI42</f>
        <v>144629876.36915779</v>
      </c>
      <c r="AM42" s="140">
        <f>(1-S42)*(1-S42)*(1-R42)/R42/R42/D42+AI42/R42/R42</f>
        <v>0.15730055193549602</v>
      </c>
      <c r="AN42" s="140">
        <f>V42*V42*AI42</f>
        <v>144629876.36915779</v>
      </c>
      <c r="AO42" s="141">
        <f>S42*S42*(1-R42)/R42/R42/D42+AI42/R42/R42</f>
        <v>6.5298840281266035E-2</v>
      </c>
      <c r="AP42" s="136">
        <f t="shared" si="5"/>
        <v>6.8216325957180013</v>
      </c>
      <c r="AQ42" s="130">
        <f t="shared" si="6"/>
        <v>9.0075115349587094</v>
      </c>
      <c r="AR42" s="130">
        <f t="shared" si="7"/>
        <v>4.3508101980803646</v>
      </c>
      <c r="AS42" s="130">
        <f t="shared" si="8"/>
        <v>5.9055266356539837</v>
      </c>
      <c r="AT42" s="130">
        <f t="shared" si="9"/>
        <v>2.2855523483585514</v>
      </c>
      <c r="AU42" s="142">
        <f t="shared" si="10"/>
        <v>3.287254948583811</v>
      </c>
    </row>
    <row r="43" spans="1:47" ht="14.45" customHeight="1" thickTop="1" x14ac:dyDescent="0.15">
      <c r="G43" s="143"/>
      <c r="H43" s="143"/>
      <c r="I43" s="143"/>
      <c r="J43" s="143"/>
      <c r="K43" s="143"/>
      <c r="L43" s="143"/>
    </row>
    <row r="44" spans="1:47" ht="14.45" customHeight="1" thickBot="1" x14ac:dyDescent="0.2">
      <c r="A44" s="25" t="s">
        <v>36</v>
      </c>
      <c r="G44" s="143"/>
      <c r="H44" s="143"/>
      <c r="I44" s="143"/>
      <c r="J44" s="183" t="s">
        <v>32</v>
      </c>
      <c r="K44" s="184"/>
      <c r="L44" s="184"/>
      <c r="M44" s="184"/>
    </row>
    <row r="45" spans="1:47" ht="14.45" customHeight="1" thickTop="1" x14ac:dyDescent="0.15">
      <c r="A45" s="195" t="s">
        <v>11</v>
      </c>
      <c r="B45" s="197" t="s">
        <v>53</v>
      </c>
      <c r="C45" s="179" t="s">
        <v>5</v>
      </c>
      <c r="D45" s="180"/>
      <c r="E45" s="180"/>
      <c r="F45" s="181" t="s">
        <v>96</v>
      </c>
      <c r="G45" s="180"/>
      <c r="H45" s="180"/>
      <c r="I45" s="180"/>
      <c r="J45" s="181" t="s">
        <v>97</v>
      </c>
      <c r="K45" s="180"/>
      <c r="L45" s="180"/>
      <c r="M45" s="182"/>
    </row>
    <row r="46" spans="1:47" ht="14.45" customHeight="1" x14ac:dyDescent="0.15">
      <c r="A46" s="196"/>
      <c r="B46" s="198"/>
      <c r="C46" s="42" t="s">
        <v>23</v>
      </c>
      <c r="D46" s="204" t="s">
        <v>28</v>
      </c>
      <c r="E46" s="205"/>
      <c r="F46" s="44" t="s">
        <v>23</v>
      </c>
      <c r="G46" s="204" t="s">
        <v>28</v>
      </c>
      <c r="H46" s="206"/>
      <c r="I46" s="144" t="s">
        <v>133</v>
      </c>
      <c r="J46" s="44" t="s">
        <v>23</v>
      </c>
      <c r="K46" s="204" t="s">
        <v>28</v>
      </c>
      <c r="L46" s="206"/>
      <c r="M46" s="145" t="s">
        <v>133</v>
      </c>
    </row>
    <row r="47" spans="1:47" ht="14.45" customHeight="1" x14ac:dyDescent="0.15">
      <c r="A47" s="68" t="s">
        <v>1</v>
      </c>
      <c r="B47" s="69">
        <v>0</v>
      </c>
      <c r="C47" s="146">
        <f>AB7</f>
        <v>80.25774798895263</v>
      </c>
      <c r="D47" s="146">
        <f t="shared" ref="D47:E82" si="35">AP7</f>
        <v>78.929663365937671</v>
      </c>
      <c r="E47" s="147">
        <f t="shared" si="35"/>
        <v>81.585832611967589</v>
      </c>
      <c r="F47" s="148">
        <f>AC7</f>
        <v>78.989614313062006</v>
      </c>
      <c r="G47" s="146">
        <f t="shared" ref="G47:H82" si="36">AR7</f>
        <v>77.728334617222444</v>
      </c>
      <c r="H47" s="146">
        <f t="shared" si="36"/>
        <v>80.250894008901568</v>
      </c>
      <c r="I47" s="149">
        <f t="shared" ref="I47:J82" si="37">AD7</f>
        <v>98.419923673829985</v>
      </c>
      <c r="J47" s="148">
        <f t="shared" si="37"/>
        <v>1.2681336758906048</v>
      </c>
      <c r="K47" s="146">
        <f t="shared" ref="K47:L82" si="38">AT7</f>
        <v>1.0396843022526956</v>
      </c>
      <c r="L47" s="146">
        <f t="shared" si="38"/>
        <v>1.496583049528514</v>
      </c>
      <c r="M47" s="150">
        <f>AF7</f>
        <v>1.5800763261699813</v>
      </c>
    </row>
    <row r="48" spans="1:47" ht="14.45" customHeight="1" x14ac:dyDescent="0.15">
      <c r="A48" s="68"/>
      <c r="B48" s="86">
        <v>5</v>
      </c>
      <c r="C48" s="151">
        <f>AB8</f>
        <v>75.25774798895263</v>
      </c>
      <c r="D48" s="151">
        <f t="shared" si="35"/>
        <v>73.929663365937671</v>
      </c>
      <c r="E48" s="152">
        <f t="shared" si="35"/>
        <v>76.585832611967589</v>
      </c>
      <c r="F48" s="153">
        <f>AC8</f>
        <v>73.989614313062006</v>
      </c>
      <c r="G48" s="151">
        <f t="shared" si="36"/>
        <v>72.728334617222444</v>
      </c>
      <c r="H48" s="151">
        <f t="shared" si="36"/>
        <v>75.250894008901568</v>
      </c>
      <c r="I48" s="154">
        <f t="shared" si="37"/>
        <v>98.314946022465648</v>
      </c>
      <c r="J48" s="153">
        <f t="shared" si="37"/>
        <v>1.2681336758906048</v>
      </c>
      <c r="K48" s="151">
        <f t="shared" si="38"/>
        <v>1.0396843022526956</v>
      </c>
      <c r="L48" s="151">
        <f t="shared" si="38"/>
        <v>1.496583049528514</v>
      </c>
      <c r="M48" s="155">
        <f>AF8</f>
        <v>1.685053977534325</v>
      </c>
    </row>
    <row r="49" spans="1:13" ht="14.45" customHeight="1" x14ac:dyDescent="0.15">
      <c r="A49" s="68"/>
      <c r="B49" s="86">
        <v>10</v>
      </c>
      <c r="C49" s="151">
        <f t="shared" ref="C49:C62" si="39">AB9</f>
        <v>70.25774798895263</v>
      </c>
      <c r="D49" s="151">
        <f t="shared" si="35"/>
        <v>68.929663365937671</v>
      </c>
      <c r="E49" s="152">
        <f t="shared" si="35"/>
        <v>71.585832611967589</v>
      </c>
      <c r="F49" s="153">
        <f t="shared" ref="F49:F62" si="40">AC9</f>
        <v>68.989614313062006</v>
      </c>
      <c r="G49" s="151">
        <f t="shared" si="36"/>
        <v>67.728334617222444</v>
      </c>
      <c r="H49" s="151">
        <f t="shared" si="36"/>
        <v>70.250894008901568</v>
      </c>
      <c r="I49" s="154">
        <f t="shared" si="37"/>
        <v>98.195026581139459</v>
      </c>
      <c r="J49" s="153">
        <f t="shared" si="37"/>
        <v>1.2681336758906048</v>
      </c>
      <c r="K49" s="151">
        <f t="shared" si="38"/>
        <v>1.0396843022526956</v>
      </c>
      <c r="L49" s="151">
        <f t="shared" si="38"/>
        <v>1.496583049528514</v>
      </c>
      <c r="M49" s="155">
        <f t="shared" ref="M49:M62" si="41">AF9</f>
        <v>1.8049734188605175</v>
      </c>
    </row>
    <row r="50" spans="1:13" ht="14.45" customHeight="1" x14ac:dyDescent="0.15">
      <c r="A50" s="68"/>
      <c r="B50" s="86">
        <v>15</v>
      </c>
      <c r="C50" s="151">
        <f t="shared" si="39"/>
        <v>65.25774798895263</v>
      </c>
      <c r="D50" s="151">
        <f t="shared" si="35"/>
        <v>63.929663365937678</v>
      </c>
      <c r="E50" s="152">
        <f t="shared" si="35"/>
        <v>66.585832611967589</v>
      </c>
      <c r="F50" s="153">
        <f t="shared" si="40"/>
        <v>63.989614313062013</v>
      </c>
      <c r="G50" s="151">
        <f t="shared" si="36"/>
        <v>62.728334617222444</v>
      </c>
      <c r="H50" s="151">
        <f t="shared" si="36"/>
        <v>65.250894008901582</v>
      </c>
      <c r="I50" s="154">
        <f t="shared" si="37"/>
        <v>98.056730863428982</v>
      </c>
      <c r="J50" s="153">
        <f t="shared" si="37"/>
        <v>1.2681336758906048</v>
      </c>
      <c r="K50" s="151">
        <f t="shared" si="38"/>
        <v>1.0396843022526956</v>
      </c>
      <c r="L50" s="151">
        <f t="shared" si="38"/>
        <v>1.496583049528514</v>
      </c>
      <c r="M50" s="155">
        <f t="shared" si="41"/>
        <v>1.9432691365710089</v>
      </c>
    </row>
    <row r="51" spans="1:13" ht="14.45" customHeight="1" x14ac:dyDescent="0.15">
      <c r="A51" s="68"/>
      <c r="B51" s="86">
        <v>20</v>
      </c>
      <c r="C51" s="151">
        <f t="shared" si="39"/>
        <v>60.25774798895263</v>
      </c>
      <c r="D51" s="151">
        <f t="shared" si="35"/>
        <v>58.929663365937678</v>
      </c>
      <c r="E51" s="152">
        <f t="shared" si="35"/>
        <v>61.585832611967582</v>
      </c>
      <c r="F51" s="153">
        <f t="shared" si="40"/>
        <v>58.989614313062013</v>
      </c>
      <c r="G51" s="151">
        <f t="shared" si="36"/>
        <v>57.728334617222444</v>
      </c>
      <c r="H51" s="151">
        <f t="shared" si="36"/>
        <v>60.250894008901582</v>
      </c>
      <c r="I51" s="154">
        <f t="shared" si="37"/>
        <v>97.895484451023435</v>
      </c>
      <c r="J51" s="153">
        <f t="shared" si="37"/>
        <v>1.2681336758906048</v>
      </c>
      <c r="K51" s="151">
        <f t="shared" si="38"/>
        <v>1.0396843022526956</v>
      </c>
      <c r="L51" s="151">
        <f t="shared" si="38"/>
        <v>1.496583049528514</v>
      </c>
      <c r="M51" s="155">
        <f t="shared" si="41"/>
        <v>2.1045155489765373</v>
      </c>
    </row>
    <row r="52" spans="1:13" ht="14.45" customHeight="1" x14ac:dyDescent="0.15">
      <c r="A52" s="68"/>
      <c r="B52" s="86">
        <v>25</v>
      </c>
      <c r="C52" s="151">
        <f t="shared" si="39"/>
        <v>55.257747988952637</v>
      </c>
      <c r="D52" s="151">
        <f t="shared" si="35"/>
        <v>53.929663365937685</v>
      </c>
      <c r="E52" s="152">
        <f t="shared" si="35"/>
        <v>56.585832611967589</v>
      </c>
      <c r="F52" s="153">
        <f t="shared" si="40"/>
        <v>53.98961431306202</v>
      </c>
      <c r="G52" s="151">
        <f t="shared" si="36"/>
        <v>52.728334617222451</v>
      </c>
      <c r="H52" s="151">
        <f t="shared" si="36"/>
        <v>55.250894008901589</v>
      </c>
      <c r="I52" s="154">
        <f t="shared" si="37"/>
        <v>97.705057259763564</v>
      </c>
      <c r="J52" s="153">
        <f t="shared" si="37"/>
        <v>1.2681336758906048</v>
      </c>
      <c r="K52" s="151">
        <f t="shared" si="38"/>
        <v>1.0396843022526956</v>
      </c>
      <c r="L52" s="151">
        <f t="shared" si="38"/>
        <v>1.496583049528514</v>
      </c>
      <c r="M52" s="155">
        <f t="shared" si="41"/>
        <v>2.29494274023642</v>
      </c>
    </row>
    <row r="53" spans="1:13" ht="14.45" customHeight="1" x14ac:dyDescent="0.15">
      <c r="A53" s="68"/>
      <c r="B53" s="86">
        <v>30</v>
      </c>
      <c r="C53" s="151">
        <f t="shared" si="39"/>
        <v>50.25774798895263</v>
      </c>
      <c r="D53" s="151">
        <f t="shared" si="35"/>
        <v>48.929663365937678</v>
      </c>
      <c r="E53" s="152">
        <f t="shared" si="35"/>
        <v>51.585832611967582</v>
      </c>
      <c r="F53" s="153">
        <f t="shared" si="40"/>
        <v>48.98961431306202</v>
      </c>
      <c r="G53" s="151">
        <f t="shared" si="36"/>
        <v>47.728334617222451</v>
      </c>
      <c r="H53" s="151">
        <f t="shared" si="36"/>
        <v>50.250894008901589</v>
      </c>
      <c r="I53" s="154">
        <f t="shared" si="37"/>
        <v>97.476739952276887</v>
      </c>
      <c r="J53" s="153">
        <f t="shared" si="37"/>
        <v>1.2681336758906048</v>
      </c>
      <c r="K53" s="151">
        <f t="shared" si="38"/>
        <v>1.0396843022526956</v>
      </c>
      <c r="L53" s="151">
        <f t="shared" si="38"/>
        <v>1.496583049528514</v>
      </c>
      <c r="M53" s="155">
        <f t="shared" si="41"/>
        <v>2.5232600477231064</v>
      </c>
    </row>
    <row r="54" spans="1:13" ht="14.45" customHeight="1" x14ac:dyDescent="0.15">
      <c r="A54" s="68"/>
      <c r="B54" s="86">
        <v>35</v>
      </c>
      <c r="C54" s="151">
        <f t="shared" si="39"/>
        <v>45.57746289640297</v>
      </c>
      <c r="D54" s="151">
        <f t="shared" si="35"/>
        <v>44.316555810051177</v>
      </c>
      <c r="E54" s="152">
        <f t="shared" si="35"/>
        <v>46.838369982754763</v>
      </c>
      <c r="F54" s="153">
        <f t="shared" si="40"/>
        <v>44.300825624877724</v>
      </c>
      <c r="G54" s="151">
        <f t="shared" si="36"/>
        <v>43.107112436925412</v>
      </c>
      <c r="H54" s="151">
        <f t="shared" si="36"/>
        <v>45.494538812830037</v>
      </c>
      <c r="I54" s="154">
        <f t="shared" si="37"/>
        <v>97.198972495623494</v>
      </c>
      <c r="J54" s="153">
        <f t="shared" si="37"/>
        <v>1.2766372715252534</v>
      </c>
      <c r="K54" s="151">
        <f t="shared" si="38"/>
        <v>1.0469602048841762</v>
      </c>
      <c r="L54" s="151">
        <f t="shared" si="38"/>
        <v>1.5063143381663306</v>
      </c>
      <c r="M54" s="155">
        <f t="shared" si="41"/>
        <v>2.8010275043765263</v>
      </c>
    </row>
    <row r="55" spans="1:13" ht="14.45" customHeight="1" x14ac:dyDescent="0.15">
      <c r="A55" s="68"/>
      <c r="B55" s="86">
        <v>40</v>
      </c>
      <c r="C55" s="151">
        <f t="shared" si="39"/>
        <v>40.706008750981503</v>
      </c>
      <c r="D55" s="151">
        <f t="shared" si="35"/>
        <v>39.466755452751421</v>
      </c>
      <c r="E55" s="152">
        <f t="shared" si="35"/>
        <v>41.945262049211586</v>
      </c>
      <c r="F55" s="153">
        <f t="shared" si="40"/>
        <v>39.425550714773955</v>
      </c>
      <c r="G55" s="151">
        <f t="shared" si="36"/>
        <v>38.253563895892817</v>
      </c>
      <c r="H55" s="151">
        <f t="shared" si="36"/>
        <v>40.597537533655093</v>
      </c>
      <c r="I55" s="154">
        <f t="shared" si="37"/>
        <v>96.854375863669816</v>
      </c>
      <c r="J55" s="153">
        <f t="shared" si="37"/>
        <v>1.2804580362075646</v>
      </c>
      <c r="K55" s="151">
        <f t="shared" si="38"/>
        <v>1.0502157021591405</v>
      </c>
      <c r="L55" s="151">
        <f t="shared" si="38"/>
        <v>1.5107003702559887</v>
      </c>
      <c r="M55" s="155">
        <f t="shared" si="41"/>
        <v>3.1456241363302175</v>
      </c>
    </row>
    <row r="56" spans="1:13" ht="14.45" customHeight="1" x14ac:dyDescent="0.15">
      <c r="A56" s="68"/>
      <c r="B56" s="86">
        <v>45</v>
      </c>
      <c r="C56" s="151">
        <f t="shared" si="39"/>
        <v>36.123718274731253</v>
      </c>
      <c r="D56" s="151">
        <f t="shared" si="35"/>
        <v>34.940387865130468</v>
      </c>
      <c r="E56" s="152">
        <f t="shared" si="35"/>
        <v>37.307048684332038</v>
      </c>
      <c r="F56" s="153">
        <f t="shared" si="40"/>
        <v>34.829190498418825</v>
      </c>
      <c r="G56" s="151">
        <f t="shared" si="36"/>
        <v>33.713075938108936</v>
      </c>
      <c r="H56" s="151">
        <f t="shared" si="36"/>
        <v>35.945305058728714</v>
      </c>
      <c r="I56" s="154">
        <f t="shared" si="37"/>
        <v>96.416404960122946</v>
      </c>
      <c r="J56" s="153">
        <f t="shared" si="37"/>
        <v>1.2945277763124343</v>
      </c>
      <c r="K56" s="151">
        <f t="shared" si="38"/>
        <v>1.0621687602197212</v>
      </c>
      <c r="L56" s="151">
        <f t="shared" si="38"/>
        <v>1.5268867924051475</v>
      </c>
      <c r="M56" s="155">
        <f t="shared" si="41"/>
        <v>3.5835950398770655</v>
      </c>
    </row>
    <row r="57" spans="1:13" ht="14.45" customHeight="1" x14ac:dyDescent="0.15">
      <c r="A57" s="68"/>
      <c r="B57" s="86">
        <v>50</v>
      </c>
      <c r="C57" s="151">
        <f t="shared" si="39"/>
        <v>31.482136559311027</v>
      </c>
      <c r="D57" s="151">
        <f t="shared" si="35"/>
        <v>30.357766881338389</v>
      </c>
      <c r="E57" s="152">
        <f t="shared" si="35"/>
        <v>32.606506237283668</v>
      </c>
      <c r="F57" s="153">
        <f t="shared" si="40"/>
        <v>30.187965790206686</v>
      </c>
      <c r="G57" s="151">
        <f t="shared" si="36"/>
        <v>29.130479575245811</v>
      </c>
      <c r="H57" s="151">
        <f t="shared" si="36"/>
        <v>31.245452005167561</v>
      </c>
      <c r="I57" s="154">
        <f t="shared" si="37"/>
        <v>95.889190154975097</v>
      </c>
      <c r="J57" s="153">
        <f t="shared" si="37"/>
        <v>1.2941707691043496</v>
      </c>
      <c r="K57" s="151">
        <f t="shared" si="38"/>
        <v>1.061123996199236</v>
      </c>
      <c r="L57" s="151">
        <f t="shared" si="38"/>
        <v>1.5272175420094631</v>
      </c>
      <c r="M57" s="155">
        <f t="shared" si="41"/>
        <v>4.1108098450249271</v>
      </c>
    </row>
    <row r="58" spans="1:13" ht="14.45" customHeight="1" x14ac:dyDescent="0.15">
      <c r="A58" s="68"/>
      <c r="B58" s="86">
        <v>55</v>
      </c>
      <c r="C58" s="151">
        <f t="shared" si="39"/>
        <v>27.601076618348976</v>
      </c>
      <c r="D58" s="151">
        <f t="shared" si="35"/>
        <v>26.627451089974151</v>
      </c>
      <c r="E58" s="152">
        <f t="shared" si="35"/>
        <v>28.574702146723801</v>
      </c>
      <c r="F58" s="153">
        <f t="shared" si="40"/>
        <v>26.269247731195932</v>
      </c>
      <c r="G58" s="151">
        <f t="shared" si="36"/>
        <v>25.360192171616045</v>
      </c>
      <c r="H58" s="151">
        <f t="shared" si="36"/>
        <v>27.178303290775819</v>
      </c>
      <c r="I58" s="154">
        <f t="shared" si="37"/>
        <v>95.174721241606733</v>
      </c>
      <c r="J58" s="153">
        <f t="shared" si="37"/>
        <v>1.3318288871530499</v>
      </c>
      <c r="K58" s="151">
        <f t="shared" si="38"/>
        <v>1.0924313145655864</v>
      </c>
      <c r="L58" s="151">
        <f t="shared" si="38"/>
        <v>1.5712264597405134</v>
      </c>
      <c r="M58" s="155">
        <f t="shared" si="41"/>
        <v>4.8252787583932895</v>
      </c>
    </row>
    <row r="59" spans="1:13" ht="14.45" customHeight="1" x14ac:dyDescent="0.15">
      <c r="A59" s="68"/>
      <c r="B59" s="86">
        <v>60</v>
      </c>
      <c r="C59" s="151">
        <f t="shared" si="39"/>
        <v>23.107810730269005</v>
      </c>
      <c r="D59" s="151">
        <f t="shared" si="35"/>
        <v>22.189593690918244</v>
      </c>
      <c r="E59" s="152">
        <f t="shared" si="35"/>
        <v>24.026027769619766</v>
      </c>
      <c r="F59" s="153">
        <f t="shared" si="40"/>
        <v>21.772523963953017</v>
      </c>
      <c r="G59" s="151">
        <f t="shared" si="36"/>
        <v>20.917791510665566</v>
      </c>
      <c r="H59" s="151">
        <f t="shared" si="36"/>
        <v>22.627256417240467</v>
      </c>
      <c r="I59" s="154">
        <f t="shared" si="37"/>
        <v>94.221491676981358</v>
      </c>
      <c r="J59" s="153">
        <f t="shared" si="37"/>
        <v>1.3352867663159866</v>
      </c>
      <c r="K59" s="151">
        <f t="shared" si="38"/>
        <v>1.0935393754608844</v>
      </c>
      <c r="L59" s="151">
        <f t="shared" si="38"/>
        <v>1.5770341571710889</v>
      </c>
      <c r="M59" s="155">
        <f t="shared" si="41"/>
        <v>5.7785083230186309</v>
      </c>
    </row>
    <row r="60" spans="1:13" ht="14.45" customHeight="1" x14ac:dyDescent="0.15">
      <c r="A60" s="68"/>
      <c r="B60" s="86">
        <v>65</v>
      </c>
      <c r="C60" s="151">
        <f t="shared" si="39"/>
        <v>19.494352032923437</v>
      </c>
      <c r="D60" s="151">
        <f t="shared" si="35"/>
        <v>18.66983782347733</v>
      </c>
      <c r="E60" s="152">
        <f t="shared" si="35"/>
        <v>20.318866242369545</v>
      </c>
      <c r="F60" s="153">
        <f t="shared" si="40"/>
        <v>18.128646688870695</v>
      </c>
      <c r="G60" s="151">
        <f t="shared" si="36"/>
        <v>17.364104638639589</v>
      </c>
      <c r="H60" s="151">
        <f t="shared" si="36"/>
        <v>18.893188739101802</v>
      </c>
      <c r="I60" s="154">
        <f t="shared" si="37"/>
        <v>92.994353740271833</v>
      </c>
      <c r="J60" s="153">
        <f t="shared" si="37"/>
        <v>1.3657053440527376</v>
      </c>
      <c r="K60" s="151">
        <f t="shared" si="38"/>
        <v>1.1132534762545414</v>
      </c>
      <c r="L60" s="151">
        <f t="shared" si="38"/>
        <v>1.6181572118509338</v>
      </c>
      <c r="M60" s="155">
        <f t="shared" si="41"/>
        <v>7.0056462597281408</v>
      </c>
    </row>
    <row r="61" spans="1:13" ht="14.45" customHeight="1" x14ac:dyDescent="0.15">
      <c r="A61" s="68"/>
      <c r="B61" s="86">
        <v>70</v>
      </c>
      <c r="C61" s="151">
        <f t="shared" si="39"/>
        <v>15.826412806714909</v>
      </c>
      <c r="D61" s="151">
        <f t="shared" si="35"/>
        <v>15.087182284276039</v>
      </c>
      <c r="E61" s="152">
        <f t="shared" si="35"/>
        <v>16.565643329153779</v>
      </c>
      <c r="F61" s="153">
        <f t="shared" si="40"/>
        <v>14.444195644722614</v>
      </c>
      <c r="G61" s="151">
        <f t="shared" si="36"/>
        <v>13.758802084613848</v>
      </c>
      <c r="H61" s="151">
        <f t="shared" si="36"/>
        <v>15.12958920483138</v>
      </c>
      <c r="I61" s="154">
        <f t="shared" si="37"/>
        <v>91.266390060255205</v>
      </c>
      <c r="J61" s="153">
        <f t="shared" si="37"/>
        <v>1.3822171619922949</v>
      </c>
      <c r="K61" s="151">
        <f t="shared" si="38"/>
        <v>1.1174997628659391</v>
      </c>
      <c r="L61" s="151">
        <f t="shared" si="38"/>
        <v>1.6469345611186508</v>
      </c>
      <c r="M61" s="155">
        <f t="shared" si="41"/>
        <v>8.7336099397447846</v>
      </c>
    </row>
    <row r="62" spans="1:13" ht="14.45" customHeight="1" x14ac:dyDescent="0.15">
      <c r="A62" s="68"/>
      <c r="B62" s="86">
        <v>75</v>
      </c>
      <c r="C62" s="151">
        <f t="shared" si="39"/>
        <v>12.055726662822435</v>
      </c>
      <c r="D62" s="151">
        <f t="shared" si="35"/>
        <v>11.416170431733267</v>
      </c>
      <c r="E62" s="152">
        <f t="shared" si="35"/>
        <v>12.695282893911603</v>
      </c>
      <c r="F62" s="153">
        <f t="shared" si="40"/>
        <v>10.645498075060381</v>
      </c>
      <c r="G62" s="151">
        <f t="shared" si="36"/>
        <v>10.045563298543206</v>
      </c>
      <c r="H62" s="151">
        <f t="shared" si="36"/>
        <v>11.245432851577556</v>
      </c>
      <c r="I62" s="154">
        <f t="shared" si="37"/>
        <v>88.302417372227509</v>
      </c>
      <c r="J62" s="153">
        <f t="shared" si="37"/>
        <v>1.4102285877620517</v>
      </c>
      <c r="K62" s="151">
        <f t="shared" si="38"/>
        <v>1.1327337234558061</v>
      </c>
      <c r="L62" s="151">
        <f t="shared" si="38"/>
        <v>1.6877234520682973</v>
      </c>
      <c r="M62" s="155">
        <f t="shared" si="41"/>
        <v>11.697582627772476</v>
      </c>
    </row>
    <row r="63" spans="1:13" ht="14.45" customHeight="1" x14ac:dyDescent="0.15">
      <c r="A63" s="68"/>
      <c r="B63" s="86">
        <v>80</v>
      </c>
      <c r="C63" s="151">
        <f>AB23</f>
        <v>8.6301894161275392</v>
      </c>
      <c r="D63" s="151">
        <f t="shared" si="35"/>
        <v>8.115352321051585</v>
      </c>
      <c r="E63" s="152">
        <f t="shared" si="35"/>
        <v>9.1450265112034934</v>
      </c>
      <c r="F63" s="153">
        <f>AC23</f>
        <v>7.2992840927563281</v>
      </c>
      <c r="G63" s="151">
        <f t="shared" si="36"/>
        <v>6.793229862257542</v>
      </c>
      <c r="H63" s="151">
        <f t="shared" si="36"/>
        <v>7.8053383232551141</v>
      </c>
      <c r="I63" s="154">
        <f t="shared" si="37"/>
        <v>84.578492322728152</v>
      </c>
      <c r="J63" s="153">
        <f t="shared" si="37"/>
        <v>1.33090532337121</v>
      </c>
      <c r="K63" s="151">
        <f t="shared" si="38"/>
        <v>1.0398350894470156</v>
      </c>
      <c r="L63" s="151">
        <f t="shared" si="38"/>
        <v>1.6219755572954044</v>
      </c>
      <c r="M63" s="155">
        <f>AF23</f>
        <v>15.421507677271837</v>
      </c>
    </row>
    <row r="64" spans="1:13" ht="14.45" customHeight="1" x14ac:dyDescent="0.15">
      <c r="A64" s="44"/>
      <c r="B64" s="102">
        <v>85</v>
      </c>
      <c r="C64" s="156">
        <f>AB24</f>
        <v>6.0391975498196597</v>
      </c>
      <c r="D64" s="156">
        <f t="shared" si="35"/>
        <v>4.9239726569404612</v>
      </c>
      <c r="E64" s="157">
        <f t="shared" si="35"/>
        <v>7.1544224426988583</v>
      </c>
      <c r="F64" s="158">
        <f>AC24</f>
        <v>4.797493380697861</v>
      </c>
      <c r="G64" s="156">
        <f t="shared" si="36"/>
        <v>3.8531400824124127</v>
      </c>
      <c r="H64" s="156">
        <f t="shared" si="36"/>
        <v>5.7418466789833094</v>
      </c>
      <c r="I64" s="159">
        <f t="shared" si="37"/>
        <v>79.439252336448604</v>
      </c>
      <c r="J64" s="158">
        <f t="shared" si="37"/>
        <v>1.2417041691217992</v>
      </c>
      <c r="K64" s="156">
        <f t="shared" si="38"/>
        <v>0.84231019040463595</v>
      </c>
      <c r="L64" s="156">
        <f t="shared" si="38"/>
        <v>1.6410981478389624</v>
      </c>
      <c r="M64" s="160">
        <f>AF24</f>
        <v>20.5607476635514</v>
      </c>
    </row>
    <row r="65" spans="1:13" ht="14.45" customHeight="1" x14ac:dyDescent="0.15">
      <c r="A65" s="68" t="s">
        <v>6</v>
      </c>
      <c r="B65" s="161">
        <v>0</v>
      </c>
      <c r="C65" s="162">
        <f>AB25</f>
        <v>87.38089088580783</v>
      </c>
      <c r="D65" s="162">
        <f t="shared" si="35"/>
        <v>86.113313590592739</v>
      </c>
      <c r="E65" s="163">
        <f t="shared" si="35"/>
        <v>88.64846818102292</v>
      </c>
      <c r="F65" s="164">
        <f>AC25</f>
        <v>84.585735747455828</v>
      </c>
      <c r="G65" s="162">
        <f t="shared" si="36"/>
        <v>83.408011140223508</v>
      </c>
      <c r="H65" s="162">
        <f t="shared" si="36"/>
        <v>85.763460354688149</v>
      </c>
      <c r="I65" s="165">
        <f t="shared" si="37"/>
        <v>96.801182604094976</v>
      </c>
      <c r="J65" s="164">
        <f t="shared" si="37"/>
        <v>2.7951551383520128</v>
      </c>
      <c r="K65" s="162">
        <f t="shared" si="38"/>
        <v>2.4726409657414599</v>
      </c>
      <c r="L65" s="162">
        <f t="shared" si="38"/>
        <v>3.1176693109625657</v>
      </c>
      <c r="M65" s="166">
        <f>AF25</f>
        <v>3.1988173959050292</v>
      </c>
    </row>
    <row r="66" spans="1:13" ht="14.45" customHeight="1" x14ac:dyDescent="0.15">
      <c r="A66" s="126"/>
      <c r="B66" s="86">
        <v>5</v>
      </c>
      <c r="C66" s="151">
        <f>AB26</f>
        <v>82.38089088580783</v>
      </c>
      <c r="D66" s="151">
        <f t="shared" si="35"/>
        <v>81.113313590592739</v>
      </c>
      <c r="E66" s="152">
        <f t="shared" si="35"/>
        <v>83.64846818102292</v>
      </c>
      <c r="F66" s="153">
        <f>AC26</f>
        <v>79.585735747455828</v>
      </c>
      <c r="G66" s="151">
        <f t="shared" si="36"/>
        <v>78.408011140223508</v>
      </c>
      <c r="H66" s="151">
        <f t="shared" si="36"/>
        <v>80.763460354688149</v>
      </c>
      <c r="I66" s="154">
        <f t="shared" si="37"/>
        <v>96.607034582538688</v>
      </c>
      <c r="J66" s="153">
        <f t="shared" si="37"/>
        <v>2.7951551383520128</v>
      </c>
      <c r="K66" s="151">
        <f t="shared" si="38"/>
        <v>2.4726409657414599</v>
      </c>
      <c r="L66" s="151">
        <f t="shared" si="38"/>
        <v>3.1176693109625657</v>
      </c>
      <c r="M66" s="155">
        <f>AF26</f>
        <v>3.3929654174613306</v>
      </c>
    </row>
    <row r="67" spans="1:13" ht="14.45" customHeight="1" x14ac:dyDescent="0.15">
      <c r="A67" s="126"/>
      <c r="B67" s="86">
        <v>10</v>
      </c>
      <c r="C67" s="151">
        <f t="shared" ref="C67:C80" si="42">AB27</f>
        <v>77.38089088580783</v>
      </c>
      <c r="D67" s="151">
        <f t="shared" si="35"/>
        <v>76.113313590592739</v>
      </c>
      <c r="E67" s="152">
        <f t="shared" si="35"/>
        <v>78.64846818102292</v>
      </c>
      <c r="F67" s="153">
        <f t="shared" ref="F67:F80" si="43">AC27</f>
        <v>74.585735747455828</v>
      </c>
      <c r="G67" s="151">
        <f t="shared" si="36"/>
        <v>73.408011140223508</v>
      </c>
      <c r="H67" s="151">
        <f t="shared" si="36"/>
        <v>75.763460354688149</v>
      </c>
      <c r="I67" s="154">
        <f t="shared" si="37"/>
        <v>96.387796642872914</v>
      </c>
      <c r="J67" s="153">
        <f t="shared" si="37"/>
        <v>2.7951551383520128</v>
      </c>
      <c r="K67" s="151">
        <f t="shared" si="38"/>
        <v>2.4726409657414599</v>
      </c>
      <c r="L67" s="151">
        <f t="shared" si="38"/>
        <v>3.1176693109625657</v>
      </c>
      <c r="M67" s="155">
        <f t="shared" ref="M67:M80" si="44">AF27</f>
        <v>3.6122033571271057</v>
      </c>
    </row>
    <row r="68" spans="1:13" ht="14.45" customHeight="1" x14ac:dyDescent="0.15">
      <c r="A68" s="126"/>
      <c r="B68" s="86">
        <v>15</v>
      </c>
      <c r="C68" s="151">
        <f t="shared" si="42"/>
        <v>72.38089088580783</v>
      </c>
      <c r="D68" s="151">
        <f t="shared" si="35"/>
        <v>71.113313590592739</v>
      </c>
      <c r="E68" s="152">
        <f t="shared" si="35"/>
        <v>73.64846818102292</v>
      </c>
      <c r="F68" s="153">
        <f t="shared" si="43"/>
        <v>69.585735747455828</v>
      </c>
      <c r="G68" s="151">
        <f t="shared" si="36"/>
        <v>68.408011140223508</v>
      </c>
      <c r="H68" s="151">
        <f t="shared" si="36"/>
        <v>70.763460354688149</v>
      </c>
      <c r="I68" s="154">
        <f t="shared" si="37"/>
        <v>96.138269225282414</v>
      </c>
      <c r="J68" s="153">
        <f t="shared" si="37"/>
        <v>2.7951551383520128</v>
      </c>
      <c r="K68" s="151">
        <f t="shared" si="38"/>
        <v>2.4726409657414599</v>
      </c>
      <c r="L68" s="151">
        <f t="shared" si="38"/>
        <v>3.1176693109625657</v>
      </c>
      <c r="M68" s="155">
        <f t="shared" si="44"/>
        <v>3.8617307747176075</v>
      </c>
    </row>
    <row r="69" spans="1:13" ht="14.45" customHeight="1" x14ac:dyDescent="0.15">
      <c r="A69" s="126"/>
      <c r="B69" s="86">
        <v>20</v>
      </c>
      <c r="C69" s="151">
        <f t="shared" si="42"/>
        <v>67.625156957082027</v>
      </c>
      <c r="D69" s="151">
        <f t="shared" si="35"/>
        <v>66.447014339818864</v>
      </c>
      <c r="E69" s="152">
        <f t="shared" si="35"/>
        <v>68.803299574345189</v>
      </c>
      <c r="F69" s="153">
        <f t="shared" si="43"/>
        <v>64.820204129050566</v>
      </c>
      <c r="G69" s="151">
        <f t="shared" si="36"/>
        <v>63.731699553811467</v>
      </c>
      <c r="H69" s="151">
        <f t="shared" si="36"/>
        <v>65.908708704289666</v>
      </c>
      <c r="I69" s="154">
        <f t="shared" si="37"/>
        <v>95.852205075381022</v>
      </c>
      <c r="J69" s="153">
        <f t="shared" si="37"/>
        <v>2.8049528280314524</v>
      </c>
      <c r="K69" s="151">
        <f t="shared" si="38"/>
        <v>2.4818803881631935</v>
      </c>
      <c r="L69" s="151">
        <f t="shared" si="38"/>
        <v>3.1280252678997114</v>
      </c>
      <c r="M69" s="155">
        <f t="shared" si="44"/>
        <v>4.1477949246189576</v>
      </c>
    </row>
    <row r="70" spans="1:13" ht="14.45" customHeight="1" x14ac:dyDescent="0.15">
      <c r="A70" s="126"/>
      <c r="B70" s="86">
        <v>25</v>
      </c>
      <c r="C70" s="151">
        <f t="shared" si="42"/>
        <v>62.625156957082019</v>
      </c>
      <c r="D70" s="151">
        <f t="shared" si="35"/>
        <v>61.44701433981885</v>
      </c>
      <c r="E70" s="152">
        <f t="shared" si="35"/>
        <v>63.803299574345189</v>
      </c>
      <c r="F70" s="153">
        <f t="shared" si="43"/>
        <v>59.820204129050566</v>
      </c>
      <c r="G70" s="151">
        <f t="shared" si="36"/>
        <v>58.731699553811467</v>
      </c>
      <c r="H70" s="151">
        <f t="shared" si="36"/>
        <v>60.908708704289666</v>
      </c>
      <c r="I70" s="154">
        <f t="shared" si="37"/>
        <v>95.521044633942026</v>
      </c>
      <c r="J70" s="153">
        <f t="shared" si="37"/>
        <v>2.8049528280314524</v>
      </c>
      <c r="K70" s="151">
        <f t="shared" si="38"/>
        <v>2.4818803881631935</v>
      </c>
      <c r="L70" s="151">
        <f t="shared" si="38"/>
        <v>3.1280252678997114</v>
      </c>
      <c r="M70" s="155">
        <f t="shared" si="44"/>
        <v>4.4789553660579715</v>
      </c>
    </row>
    <row r="71" spans="1:13" ht="14.45" customHeight="1" x14ac:dyDescent="0.15">
      <c r="A71" s="126"/>
      <c r="B71" s="86">
        <v>30</v>
      </c>
      <c r="C71" s="151">
        <f t="shared" si="42"/>
        <v>57.878945507355105</v>
      </c>
      <c r="D71" s="151">
        <f t="shared" si="35"/>
        <v>56.805964302062179</v>
      </c>
      <c r="E71" s="152">
        <f t="shared" si="35"/>
        <v>58.951926712648032</v>
      </c>
      <c r="F71" s="153">
        <f t="shared" si="43"/>
        <v>55.062149834672468</v>
      </c>
      <c r="G71" s="151">
        <f t="shared" si="36"/>
        <v>54.077751320305616</v>
      </c>
      <c r="H71" s="151">
        <f t="shared" si="36"/>
        <v>56.04654834903932</v>
      </c>
      <c r="I71" s="154">
        <f t="shared" si="37"/>
        <v>95.133298217527667</v>
      </c>
      <c r="J71" s="153">
        <f t="shared" si="37"/>
        <v>2.8167956726826509</v>
      </c>
      <c r="K71" s="151">
        <f t="shared" si="38"/>
        <v>2.4931941191042721</v>
      </c>
      <c r="L71" s="151">
        <f t="shared" si="38"/>
        <v>3.1403972262610296</v>
      </c>
      <c r="M71" s="155">
        <f t="shared" si="44"/>
        <v>4.86670178247235</v>
      </c>
    </row>
    <row r="72" spans="1:13" ht="14.45" customHeight="1" x14ac:dyDescent="0.15">
      <c r="A72" s="126"/>
      <c r="B72" s="86">
        <v>35</v>
      </c>
      <c r="C72" s="151">
        <f t="shared" si="42"/>
        <v>52.878945507355112</v>
      </c>
      <c r="D72" s="151">
        <f t="shared" si="35"/>
        <v>51.805964302062186</v>
      </c>
      <c r="E72" s="152">
        <f t="shared" si="35"/>
        <v>53.951926712648039</v>
      </c>
      <c r="F72" s="153">
        <f t="shared" si="43"/>
        <v>50.062149834672475</v>
      </c>
      <c r="G72" s="151">
        <f t="shared" si="36"/>
        <v>49.077751320305623</v>
      </c>
      <c r="H72" s="151">
        <f t="shared" si="36"/>
        <v>51.046548349039327</v>
      </c>
      <c r="I72" s="154">
        <f t="shared" si="37"/>
        <v>94.673124349102537</v>
      </c>
      <c r="J72" s="153">
        <f t="shared" si="37"/>
        <v>2.8167956726826509</v>
      </c>
      <c r="K72" s="151">
        <f t="shared" si="38"/>
        <v>2.4931941191042721</v>
      </c>
      <c r="L72" s="151">
        <f t="shared" si="38"/>
        <v>3.1403972262610296</v>
      </c>
      <c r="M72" s="155">
        <f t="shared" si="44"/>
        <v>5.3268756508974882</v>
      </c>
    </row>
    <row r="73" spans="1:13" ht="14.45" customHeight="1" x14ac:dyDescent="0.15">
      <c r="A73" s="126"/>
      <c r="B73" s="86">
        <v>40</v>
      </c>
      <c r="C73" s="151">
        <f t="shared" si="42"/>
        <v>47.878945507355112</v>
      </c>
      <c r="D73" s="151">
        <f t="shared" si="35"/>
        <v>46.805964302062186</v>
      </c>
      <c r="E73" s="152">
        <f t="shared" si="35"/>
        <v>48.951926712648039</v>
      </c>
      <c r="F73" s="153">
        <f t="shared" si="43"/>
        <v>45.062149834672461</v>
      </c>
      <c r="G73" s="151">
        <f t="shared" si="36"/>
        <v>44.077751320305609</v>
      </c>
      <c r="H73" s="151">
        <f t="shared" si="36"/>
        <v>46.046548349039313</v>
      </c>
      <c r="I73" s="154">
        <f t="shared" si="37"/>
        <v>94.116838533442774</v>
      </c>
      <c r="J73" s="153">
        <f t="shared" si="37"/>
        <v>2.8167956726826509</v>
      </c>
      <c r="K73" s="151">
        <f t="shared" si="38"/>
        <v>2.4931941191042721</v>
      </c>
      <c r="L73" s="151">
        <f t="shared" si="38"/>
        <v>3.1403972262610296</v>
      </c>
      <c r="M73" s="155">
        <f t="shared" si="44"/>
        <v>5.8831614665572314</v>
      </c>
    </row>
    <row r="74" spans="1:13" ht="14.45" customHeight="1" x14ac:dyDescent="0.15">
      <c r="A74" s="126"/>
      <c r="B74" s="86">
        <v>45</v>
      </c>
      <c r="C74" s="151">
        <f t="shared" si="42"/>
        <v>43.304111766017328</v>
      </c>
      <c r="D74" s="151">
        <f t="shared" si="35"/>
        <v>42.334887239967891</v>
      </c>
      <c r="E74" s="152">
        <f t="shared" si="35"/>
        <v>44.273336292066766</v>
      </c>
      <c r="F74" s="153">
        <f t="shared" si="43"/>
        <v>40.460818319617026</v>
      </c>
      <c r="G74" s="151">
        <f t="shared" si="36"/>
        <v>39.576556077077477</v>
      </c>
      <c r="H74" s="151">
        <f t="shared" si="36"/>
        <v>41.345080562156575</v>
      </c>
      <c r="I74" s="154">
        <f t="shared" si="37"/>
        <v>93.434125928356849</v>
      </c>
      <c r="J74" s="153">
        <f t="shared" si="37"/>
        <v>2.8432934464003052</v>
      </c>
      <c r="K74" s="151">
        <f t="shared" si="38"/>
        <v>2.5180399332001713</v>
      </c>
      <c r="L74" s="151">
        <f t="shared" si="38"/>
        <v>3.1685469596004392</v>
      </c>
      <c r="M74" s="155">
        <f t="shared" si="44"/>
        <v>6.5658740716431563</v>
      </c>
    </row>
    <row r="75" spans="1:13" ht="14.45" customHeight="1" x14ac:dyDescent="0.15">
      <c r="A75" s="126"/>
      <c r="B75" s="86">
        <v>50</v>
      </c>
      <c r="C75" s="151">
        <f t="shared" si="42"/>
        <v>38.683675827277405</v>
      </c>
      <c r="D75" s="151">
        <f t="shared" si="35"/>
        <v>37.805704954267313</v>
      </c>
      <c r="E75" s="152">
        <f t="shared" si="35"/>
        <v>39.561646700287497</v>
      </c>
      <c r="F75" s="153">
        <f t="shared" si="43"/>
        <v>35.816700482822249</v>
      </c>
      <c r="G75" s="151">
        <f t="shared" si="36"/>
        <v>35.01955252297644</v>
      </c>
      <c r="H75" s="151">
        <f t="shared" si="36"/>
        <v>36.613848442668058</v>
      </c>
      <c r="I75" s="154">
        <f t="shared" si="37"/>
        <v>92.588668777868477</v>
      </c>
      <c r="J75" s="153">
        <f t="shared" si="37"/>
        <v>2.8669753444551529</v>
      </c>
      <c r="K75" s="151">
        <f t="shared" si="38"/>
        <v>2.5402379973077442</v>
      </c>
      <c r="L75" s="151">
        <f t="shared" si="38"/>
        <v>3.1937126916025615</v>
      </c>
      <c r="M75" s="155">
        <f t="shared" si="44"/>
        <v>7.4113312221315173</v>
      </c>
    </row>
    <row r="76" spans="1:13" ht="14.45" customHeight="1" x14ac:dyDescent="0.15">
      <c r="A76" s="126"/>
      <c r="B76" s="86">
        <v>55</v>
      </c>
      <c r="C76" s="151">
        <f t="shared" si="42"/>
        <v>33.905657044386082</v>
      </c>
      <c r="D76" s="151">
        <f t="shared" si="35"/>
        <v>33.07793377075069</v>
      </c>
      <c r="E76" s="152">
        <f t="shared" si="35"/>
        <v>34.733380318021474</v>
      </c>
      <c r="F76" s="153">
        <f t="shared" si="43"/>
        <v>31.02372045976572</v>
      </c>
      <c r="G76" s="151">
        <f t="shared" si="36"/>
        <v>30.273711589494784</v>
      </c>
      <c r="H76" s="151">
        <f t="shared" si="36"/>
        <v>31.773729330036655</v>
      </c>
      <c r="I76" s="154">
        <f t="shared" si="37"/>
        <v>91.500130550935495</v>
      </c>
      <c r="J76" s="153">
        <f t="shared" si="37"/>
        <v>2.8819365846203655</v>
      </c>
      <c r="K76" s="151">
        <f t="shared" si="38"/>
        <v>2.5542457109302958</v>
      </c>
      <c r="L76" s="151">
        <f t="shared" si="38"/>
        <v>3.2096274583104352</v>
      </c>
      <c r="M76" s="155">
        <f t="shared" si="44"/>
        <v>8.499869449064521</v>
      </c>
    </row>
    <row r="77" spans="1:13" ht="14.45" customHeight="1" x14ac:dyDescent="0.15">
      <c r="A77" s="126"/>
      <c r="B77" s="86">
        <v>60</v>
      </c>
      <c r="C77" s="151">
        <f t="shared" si="42"/>
        <v>29.292944583193322</v>
      </c>
      <c r="D77" s="151">
        <f t="shared" si="35"/>
        <v>28.547040658973792</v>
      </c>
      <c r="E77" s="152">
        <f t="shared" si="35"/>
        <v>30.038848507412851</v>
      </c>
      <c r="F77" s="153">
        <f t="shared" si="43"/>
        <v>26.380911248313083</v>
      </c>
      <c r="G77" s="151">
        <f t="shared" si="36"/>
        <v>25.705537283605885</v>
      </c>
      <c r="H77" s="151">
        <f t="shared" si="36"/>
        <v>27.056285213020281</v>
      </c>
      <c r="I77" s="154">
        <f t="shared" si="37"/>
        <v>90.058925873396149</v>
      </c>
      <c r="J77" s="153">
        <f t="shared" si="37"/>
        <v>2.9120333348802387</v>
      </c>
      <c r="K77" s="151">
        <f t="shared" si="38"/>
        <v>2.5824577171000547</v>
      </c>
      <c r="L77" s="151">
        <f t="shared" si="38"/>
        <v>3.2416089526604228</v>
      </c>
      <c r="M77" s="155">
        <f t="shared" si="44"/>
        <v>9.941074126603862</v>
      </c>
    </row>
    <row r="78" spans="1:13" ht="14.45" customHeight="1" x14ac:dyDescent="0.15">
      <c r="A78" s="126"/>
      <c r="B78" s="86">
        <v>65</v>
      </c>
      <c r="C78" s="151">
        <f t="shared" si="42"/>
        <v>24.788670707294614</v>
      </c>
      <c r="D78" s="151">
        <f t="shared" si="35"/>
        <v>24.112605262941468</v>
      </c>
      <c r="E78" s="152">
        <f t="shared" si="35"/>
        <v>25.464736151647759</v>
      </c>
      <c r="F78" s="153">
        <f t="shared" si="43"/>
        <v>21.835769977881935</v>
      </c>
      <c r="G78" s="151">
        <f t="shared" si="36"/>
        <v>21.221391572757128</v>
      </c>
      <c r="H78" s="151">
        <f t="shared" si="36"/>
        <v>22.450148383006741</v>
      </c>
      <c r="I78" s="154">
        <f t="shared" si="37"/>
        <v>88.087700368121304</v>
      </c>
      <c r="J78" s="153">
        <f t="shared" si="37"/>
        <v>2.9529007294126783</v>
      </c>
      <c r="K78" s="151">
        <f t="shared" si="38"/>
        <v>2.6198939081155266</v>
      </c>
      <c r="L78" s="151">
        <f t="shared" si="38"/>
        <v>3.2859075507098301</v>
      </c>
      <c r="M78" s="155">
        <f t="shared" si="44"/>
        <v>11.912299631878694</v>
      </c>
    </row>
    <row r="79" spans="1:13" ht="14.45" customHeight="1" x14ac:dyDescent="0.15">
      <c r="A79" s="126"/>
      <c r="B79" s="86">
        <v>70</v>
      </c>
      <c r="C79" s="151">
        <f t="shared" si="42"/>
        <v>20.294118094230296</v>
      </c>
      <c r="D79" s="151">
        <f t="shared" si="35"/>
        <v>19.679454506980399</v>
      </c>
      <c r="E79" s="152">
        <f t="shared" si="35"/>
        <v>20.908781681480193</v>
      </c>
      <c r="F79" s="153">
        <f t="shared" si="43"/>
        <v>17.314480042436564</v>
      </c>
      <c r="G79" s="151">
        <f t="shared" si="36"/>
        <v>16.750278303649289</v>
      </c>
      <c r="H79" s="151">
        <f t="shared" si="36"/>
        <v>17.87868178122384</v>
      </c>
      <c r="I79" s="154">
        <f t="shared" si="37"/>
        <v>85.317725865403062</v>
      </c>
      <c r="J79" s="153">
        <f t="shared" si="37"/>
        <v>2.9796380517937329</v>
      </c>
      <c r="K79" s="151">
        <f t="shared" si="38"/>
        <v>2.6431833878630302</v>
      </c>
      <c r="L79" s="151">
        <f t="shared" si="38"/>
        <v>3.3160927157244355</v>
      </c>
      <c r="M79" s="155">
        <f t="shared" si="44"/>
        <v>14.682274134596943</v>
      </c>
    </row>
    <row r="80" spans="1:13" ht="14.45" customHeight="1" x14ac:dyDescent="0.15">
      <c r="A80" s="126"/>
      <c r="B80" s="86">
        <v>75</v>
      </c>
      <c r="C80" s="151">
        <f t="shared" si="42"/>
        <v>15.949636744179655</v>
      </c>
      <c r="D80" s="151">
        <f t="shared" si="35"/>
        <v>15.436030007985288</v>
      </c>
      <c r="E80" s="152">
        <f t="shared" si="35"/>
        <v>16.463243480374022</v>
      </c>
      <c r="F80" s="153">
        <f t="shared" si="43"/>
        <v>12.952779791463623</v>
      </c>
      <c r="G80" s="151">
        <f t="shared" si="36"/>
        <v>12.462851371792709</v>
      </c>
      <c r="H80" s="151">
        <f t="shared" si="36"/>
        <v>13.442708211134537</v>
      </c>
      <c r="I80" s="154">
        <f t="shared" si="37"/>
        <v>81.210500271677688</v>
      </c>
      <c r="J80" s="153">
        <f t="shared" si="37"/>
        <v>2.9968569527160307</v>
      </c>
      <c r="K80" s="151">
        <f t="shared" si="38"/>
        <v>2.6584464872588653</v>
      </c>
      <c r="L80" s="151">
        <f t="shared" si="38"/>
        <v>3.3352674181731961</v>
      </c>
      <c r="M80" s="155">
        <f t="shared" si="44"/>
        <v>18.789499728322305</v>
      </c>
    </row>
    <row r="81" spans="1:13" ht="14.45" customHeight="1" x14ac:dyDescent="0.15">
      <c r="A81" s="126"/>
      <c r="B81" s="86">
        <v>80</v>
      </c>
      <c r="C81" s="151">
        <f>AB41</f>
        <v>11.62887751265793</v>
      </c>
      <c r="D81" s="151">
        <f t="shared" si="35"/>
        <v>11.230736715385024</v>
      </c>
      <c r="E81" s="152">
        <f t="shared" si="35"/>
        <v>12.027018309930835</v>
      </c>
      <c r="F81" s="153">
        <f>AC41</f>
        <v>8.6742738070031429</v>
      </c>
      <c r="G81" s="151">
        <f t="shared" si="36"/>
        <v>8.2550093885698761</v>
      </c>
      <c r="H81" s="151">
        <f t="shared" si="36"/>
        <v>9.0935382254364097</v>
      </c>
      <c r="I81" s="154">
        <f t="shared" si="37"/>
        <v>74.592528793611194</v>
      </c>
      <c r="J81" s="153">
        <f t="shared" si="37"/>
        <v>2.9546037056547876</v>
      </c>
      <c r="K81" s="151">
        <f t="shared" si="38"/>
        <v>2.6201824081640486</v>
      </c>
      <c r="L81" s="151">
        <f t="shared" si="38"/>
        <v>3.2890250031455266</v>
      </c>
      <c r="M81" s="155">
        <f>AF41</f>
        <v>25.407471206388816</v>
      </c>
    </row>
    <row r="82" spans="1:13" ht="14.45" customHeight="1" thickBot="1" x14ac:dyDescent="0.2">
      <c r="A82" s="127"/>
      <c r="B82" s="128">
        <v>85</v>
      </c>
      <c r="C82" s="167">
        <f>AB42</f>
        <v>7.9145720653383549</v>
      </c>
      <c r="D82" s="167">
        <f t="shared" si="35"/>
        <v>6.8216325957180013</v>
      </c>
      <c r="E82" s="168">
        <f t="shared" si="35"/>
        <v>9.0075115349587094</v>
      </c>
      <c r="F82" s="169">
        <f>AC42</f>
        <v>5.1281684168671742</v>
      </c>
      <c r="G82" s="167">
        <f t="shared" si="36"/>
        <v>4.3508101980803646</v>
      </c>
      <c r="H82" s="167">
        <f t="shared" si="36"/>
        <v>5.9055266356539837</v>
      </c>
      <c r="I82" s="170">
        <f t="shared" si="37"/>
        <v>64.794007490636702</v>
      </c>
      <c r="J82" s="169">
        <f t="shared" si="37"/>
        <v>2.7864036484711812</v>
      </c>
      <c r="K82" s="167">
        <f t="shared" si="38"/>
        <v>2.2855523483585514</v>
      </c>
      <c r="L82" s="167">
        <f t="shared" si="38"/>
        <v>3.287254948583811</v>
      </c>
      <c r="M82" s="171">
        <f>AF42</f>
        <v>35.205992509363298</v>
      </c>
    </row>
    <row r="83" spans="1:13" ht="14.45" customHeight="1" thickTop="1" x14ac:dyDescent="0.15"/>
    <row r="84" spans="1:13" ht="14.45" customHeight="1" x14ac:dyDescent="0.15"/>
  </sheetData>
  <protectedRanges>
    <protectedRange sqref="C7:F42" name="範囲1"/>
  </protectedRanges>
  <mergeCells count="30">
    <mergeCell ref="A45:A46"/>
    <mergeCell ref="B45:B46"/>
    <mergeCell ref="C45:E45"/>
    <mergeCell ref="F45:I45"/>
    <mergeCell ref="J45:M45"/>
    <mergeCell ref="D46:E46"/>
    <mergeCell ref="G46:H46"/>
    <mergeCell ref="K46:L46"/>
    <mergeCell ref="AL5:AM5"/>
    <mergeCell ref="AN5:AO5"/>
    <mergeCell ref="AP5:AQ5"/>
    <mergeCell ref="AR5:AS5"/>
    <mergeCell ref="AT5:AU5"/>
    <mergeCell ref="J44:M44"/>
    <mergeCell ref="X4:AA4"/>
    <mergeCell ref="AB4:AF4"/>
    <mergeCell ref="AH4:AO4"/>
    <mergeCell ref="AP4:AU4"/>
    <mergeCell ref="V5:W5"/>
    <mergeCell ref="X5:Y5"/>
    <mergeCell ref="Z5:AA5"/>
    <mergeCell ref="AC5:AD5"/>
    <mergeCell ref="AE5:AF5"/>
    <mergeCell ref="AJ5:AK5"/>
    <mergeCell ref="A1:M1"/>
    <mergeCell ref="B4:F4"/>
    <mergeCell ref="G4:L4"/>
    <mergeCell ref="O4:P4"/>
    <mergeCell ref="Q4:S4"/>
    <mergeCell ref="T4:W4"/>
  </mergeCells>
  <phoneticPr fontId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4"/>
  <sheetViews>
    <sheetView workbookViewId="0">
      <selection activeCell="A2" sqref="A2"/>
    </sheetView>
  </sheetViews>
  <sheetFormatPr defaultRowHeight="13.5" x14ac:dyDescent="0.15"/>
  <cols>
    <col min="1" max="1" width="4.625" style="25" customWidth="1"/>
    <col min="2" max="2" width="7.625" style="25" customWidth="1"/>
    <col min="3" max="14" width="9.625" style="25" customWidth="1"/>
    <col min="15" max="16" width="8.625" style="25" customWidth="1"/>
    <col min="17" max="22" width="9.625" style="25" customWidth="1"/>
    <col min="23" max="23" width="10.625" style="25" customWidth="1"/>
    <col min="24" max="24" width="9.625" style="25" customWidth="1"/>
    <col min="25" max="25" width="10.625" style="25" customWidth="1"/>
    <col min="26" max="26" width="9.625" style="25" customWidth="1"/>
    <col min="27" max="32" width="10.625" style="25" customWidth="1"/>
    <col min="33" max="33" width="6.625" style="25" customWidth="1"/>
    <col min="34" max="41" width="10.625" style="25" customWidth="1"/>
    <col min="42" max="47" width="9.625" style="25" customWidth="1"/>
    <col min="48" max="16384" width="9" style="25"/>
  </cols>
  <sheetData>
    <row r="1" spans="1:47" ht="30" customHeight="1" x14ac:dyDescent="0.15">
      <c r="A1" s="192" t="s">
        <v>104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47" ht="15" customHeight="1" x14ac:dyDescent="0.15">
      <c r="A2" s="25" t="s">
        <v>354</v>
      </c>
      <c r="M2" s="25" t="s">
        <v>110</v>
      </c>
    </row>
    <row r="3" spans="1:47" ht="15" customHeight="1" thickBot="1" x14ac:dyDescent="0.2">
      <c r="A3" s="25" t="s">
        <v>33</v>
      </c>
      <c r="G3" s="25" t="s">
        <v>24</v>
      </c>
      <c r="O3" s="25" t="s">
        <v>100</v>
      </c>
      <c r="T3" s="25" t="s">
        <v>25</v>
      </c>
      <c r="X3" s="25" t="s">
        <v>101</v>
      </c>
      <c r="AB3" s="25" t="s">
        <v>102</v>
      </c>
      <c r="AH3" s="25" t="s">
        <v>103</v>
      </c>
    </row>
    <row r="4" spans="1:47" ht="14.45" customHeight="1" thickTop="1" x14ac:dyDescent="0.15">
      <c r="A4" s="26"/>
      <c r="B4" s="201" t="s">
        <v>34</v>
      </c>
      <c r="C4" s="210"/>
      <c r="D4" s="210"/>
      <c r="E4" s="210"/>
      <c r="F4" s="211"/>
      <c r="G4" s="200" t="s">
        <v>35</v>
      </c>
      <c r="H4" s="201"/>
      <c r="I4" s="201"/>
      <c r="J4" s="201"/>
      <c r="K4" s="201"/>
      <c r="L4" s="212"/>
      <c r="M4" s="27"/>
      <c r="N4" s="27"/>
      <c r="O4" s="207" t="s">
        <v>16</v>
      </c>
      <c r="P4" s="175"/>
      <c r="Q4" s="174" t="s">
        <v>18</v>
      </c>
      <c r="R4" s="175"/>
      <c r="S4" s="176"/>
      <c r="T4" s="207" t="s">
        <v>19</v>
      </c>
      <c r="U4" s="208"/>
      <c r="V4" s="208"/>
      <c r="W4" s="209"/>
      <c r="X4" s="207" t="s">
        <v>95</v>
      </c>
      <c r="Y4" s="175"/>
      <c r="Z4" s="175"/>
      <c r="AA4" s="176"/>
      <c r="AB4" s="200" t="s">
        <v>22</v>
      </c>
      <c r="AC4" s="202"/>
      <c r="AD4" s="202"/>
      <c r="AE4" s="202"/>
      <c r="AF4" s="203"/>
      <c r="AH4" s="200" t="s">
        <v>27</v>
      </c>
      <c r="AI4" s="201"/>
      <c r="AJ4" s="201"/>
      <c r="AK4" s="201"/>
      <c r="AL4" s="201"/>
      <c r="AM4" s="201"/>
      <c r="AN4" s="202"/>
      <c r="AO4" s="203"/>
      <c r="AP4" s="200" t="s">
        <v>28</v>
      </c>
      <c r="AQ4" s="201"/>
      <c r="AR4" s="202"/>
      <c r="AS4" s="202"/>
      <c r="AT4" s="202"/>
      <c r="AU4" s="203"/>
    </row>
    <row r="5" spans="1:47" ht="39.950000000000003" customHeight="1" x14ac:dyDescent="0.15">
      <c r="A5" s="28" t="s">
        <v>11</v>
      </c>
      <c r="B5" s="29" t="s">
        <v>15</v>
      </c>
      <c r="C5" s="30" t="s">
        <v>9</v>
      </c>
      <c r="D5" s="30" t="s">
        <v>0</v>
      </c>
      <c r="E5" s="31" t="s">
        <v>92</v>
      </c>
      <c r="F5" s="32" t="s">
        <v>93</v>
      </c>
      <c r="G5" s="33" t="s">
        <v>15</v>
      </c>
      <c r="H5" s="34" t="s">
        <v>9</v>
      </c>
      <c r="I5" s="34" t="s">
        <v>0</v>
      </c>
      <c r="J5" s="34" t="s">
        <v>7</v>
      </c>
      <c r="K5" s="34" t="s">
        <v>3</v>
      </c>
      <c r="L5" s="35" t="s">
        <v>4</v>
      </c>
      <c r="M5" s="36"/>
      <c r="N5" s="36"/>
      <c r="O5" s="28" t="s">
        <v>20</v>
      </c>
      <c r="P5" s="37" t="s">
        <v>21</v>
      </c>
      <c r="Q5" s="38" t="s">
        <v>17</v>
      </c>
      <c r="R5" s="37" t="s">
        <v>26</v>
      </c>
      <c r="S5" s="39" t="s">
        <v>94</v>
      </c>
      <c r="T5" s="28" t="s">
        <v>2</v>
      </c>
      <c r="U5" s="37" t="s">
        <v>3</v>
      </c>
      <c r="V5" s="177" t="s">
        <v>4</v>
      </c>
      <c r="W5" s="188"/>
      <c r="X5" s="185" t="s">
        <v>107</v>
      </c>
      <c r="Y5" s="177"/>
      <c r="Z5" s="177" t="s">
        <v>108</v>
      </c>
      <c r="AA5" s="188"/>
      <c r="AB5" s="172" t="s">
        <v>5</v>
      </c>
      <c r="AC5" s="189" t="s">
        <v>98</v>
      </c>
      <c r="AD5" s="190"/>
      <c r="AE5" s="189" t="s">
        <v>99</v>
      </c>
      <c r="AF5" s="191"/>
      <c r="AH5" s="40" t="s">
        <v>2</v>
      </c>
      <c r="AI5" s="173" t="s">
        <v>94</v>
      </c>
      <c r="AJ5" s="186" t="s">
        <v>5</v>
      </c>
      <c r="AK5" s="187"/>
      <c r="AL5" s="186" t="s">
        <v>98</v>
      </c>
      <c r="AM5" s="186"/>
      <c r="AN5" s="177" t="s">
        <v>99</v>
      </c>
      <c r="AO5" s="188"/>
      <c r="AP5" s="185" t="s">
        <v>5</v>
      </c>
      <c r="AQ5" s="199"/>
      <c r="AR5" s="177" t="s">
        <v>98</v>
      </c>
      <c r="AS5" s="199"/>
      <c r="AT5" s="177" t="s">
        <v>99</v>
      </c>
      <c r="AU5" s="178"/>
    </row>
    <row r="6" spans="1:47" ht="14.45" customHeight="1" x14ac:dyDescent="0.15">
      <c r="A6" s="41"/>
      <c r="B6" s="42" t="s">
        <v>8</v>
      </c>
      <c r="C6" s="173" t="s">
        <v>10</v>
      </c>
      <c r="D6" s="173" t="s">
        <v>10</v>
      </c>
      <c r="E6" s="173" t="s">
        <v>10</v>
      </c>
      <c r="F6" s="43" t="s">
        <v>10</v>
      </c>
      <c r="G6" s="44" t="s">
        <v>8</v>
      </c>
      <c r="H6" s="45" t="s">
        <v>10</v>
      </c>
      <c r="I6" s="45" t="s">
        <v>10</v>
      </c>
      <c r="J6" s="46" t="s">
        <v>111</v>
      </c>
      <c r="K6" s="46" t="s">
        <v>282</v>
      </c>
      <c r="L6" s="47" t="s">
        <v>283</v>
      </c>
      <c r="M6" s="36"/>
      <c r="N6" s="36"/>
      <c r="O6" s="48" t="s">
        <v>112</v>
      </c>
      <c r="P6" s="49" t="s">
        <v>196</v>
      </c>
      <c r="Q6" s="50"/>
      <c r="R6" s="49" t="s">
        <v>197</v>
      </c>
      <c r="S6" s="51" t="s">
        <v>198</v>
      </c>
      <c r="T6" s="52" t="s">
        <v>199</v>
      </c>
      <c r="U6" s="46" t="s">
        <v>200</v>
      </c>
      <c r="V6" s="46" t="s">
        <v>201</v>
      </c>
      <c r="W6" s="53" t="s">
        <v>202</v>
      </c>
      <c r="X6" s="52" t="s">
        <v>203</v>
      </c>
      <c r="Y6" s="54" t="s">
        <v>202</v>
      </c>
      <c r="Z6" s="55" t="s">
        <v>204</v>
      </c>
      <c r="AA6" s="53" t="s">
        <v>202</v>
      </c>
      <c r="AB6" s="56" t="s">
        <v>205</v>
      </c>
      <c r="AC6" s="57" t="s">
        <v>206</v>
      </c>
      <c r="AD6" s="57" t="s">
        <v>207</v>
      </c>
      <c r="AE6" s="58" t="s">
        <v>208</v>
      </c>
      <c r="AF6" s="59" t="s">
        <v>284</v>
      </c>
      <c r="AH6" s="60" t="s">
        <v>285</v>
      </c>
      <c r="AI6" s="61" t="s">
        <v>210</v>
      </c>
      <c r="AJ6" s="62"/>
      <c r="AK6" s="63" t="s">
        <v>50</v>
      </c>
      <c r="AL6" s="62"/>
      <c r="AM6" s="63" t="s">
        <v>286</v>
      </c>
      <c r="AN6" s="62"/>
      <c r="AO6" s="64" t="s">
        <v>122</v>
      </c>
      <c r="AP6" s="65" t="s">
        <v>29</v>
      </c>
      <c r="AQ6" s="66" t="s">
        <v>30</v>
      </c>
      <c r="AR6" s="66" t="s">
        <v>29</v>
      </c>
      <c r="AS6" s="66" t="s">
        <v>30</v>
      </c>
      <c r="AT6" s="66" t="s">
        <v>29</v>
      </c>
      <c r="AU6" s="67" t="s">
        <v>30</v>
      </c>
    </row>
    <row r="7" spans="1:47" ht="14.45" customHeight="1" x14ac:dyDescent="0.15">
      <c r="A7" s="68" t="s">
        <v>1</v>
      </c>
      <c r="B7" s="69" t="s">
        <v>214</v>
      </c>
      <c r="C7" s="9">
        <v>83</v>
      </c>
      <c r="D7" s="9">
        <v>0</v>
      </c>
      <c r="E7" s="9">
        <v>26</v>
      </c>
      <c r="F7" s="12">
        <v>0</v>
      </c>
      <c r="G7" s="21" t="s">
        <v>59</v>
      </c>
      <c r="H7" s="1">
        <v>2528080</v>
      </c>
      <c r="I7" s="1">
        <v>1473</v>
      </c>
      <c r="J7" s="17">
        <v>0</v>
      </c>
      <c r="K7" s="1">
        <v>100000</v>
      </c>
      <c r="L7" s="2">
        <v>8097832</v>
      </c>
      <c r="M7" s="70"/>
      <c r="N7" s="70"/>
      <c r="O7" s="71">
        <f>IF(K7&lt;0.5,0.5,((L7-L8)-5*K8)/5/(K7-K8))</f>
        <v>0.17555555555555555</v>
      </c>
      <c r="P7" s="72">
        <f>IF(H7&lt;0.5,1,(I7/H7)/((K7-K8)/(L7-L8)))</f>
        <v>1.0765900384657308</v>
      </c>
      <c r="Q7" s="73">
        <f>IF(C7&lt;0.5,0,D7/C7)</f>
        <v>0</v>
      </c>
      <c r="R7" s="74">
        <f>IF(P7=0,Q7,Q7/P7)</f>
        <v>0</v>
      </c>
      <c r="S7" s="75">
        <f>IF(E7&lt;0.5,0,F7/E7)</f>
        <v>0</v>
      </c>
      <c r="T7" s="76">
        <f>5*R7/(1+5*(1-O7)*R7)</f>
        <v>0</v>
      </c>
      <c r="U7" s="77">
        <v>100000</v>
      </c>
      <c r="V7" s="77">
        <f>5*U7*((1-T7)+O7*T7)</f>
        <v>500000</v>
      </c>
      <c r="W7" s="78">
        <f>SUM(V7:V$24)</f>
        <v>8206212.2815246582</v>
      </c>
      <c r="X7" s="79">
        <f t="shared" ref="X7:X42" si="0">V7*(1-S7)</f>
        <v>500000</v>
      </c>
      <c r="Y7" s="77">
        <f>SUM(X7:X$24)</f>
        <v>8094958.3226015707</v>
      </c>
      <c r="Z7" s="77">
        <f t="shared" ref="Z7:Z42" si="1">V7*S7</f>
        <v>0</v>
      </c>
      <c r="AA7" s="78">
        <f>SUM(Z7:Z$24)</f>
        <v>111253.9589230875</v>
      </c>
      <c r="AB7" s="71">
        <f t="shared" ref="AB7:AB42" si="2">W7/U7</f>
        <v>82.062122815246582</v>
      </c>
      <c r="AC7" s="72">
        <f t="shared" ref="AC7:AC42" si="3">Y7/U7</f>
        <v>80.949583226015704</v>
      </c>
      <c r="AD7" s="80">
        <f>AC7/AB7*100</f>
        <v>98.644271496929676</v>
      </c>
      <c r="AE7" s="72">
        <f t="shared" ref="AE7:AE42" si="4">AA7/U7</f>
        <v>1.1125395892308749</v>
      </c>
      <c r="AF7" s="81">
        <f>AE7/AB7*100</f>
        <v>1.3557285030703259</v>
      </c>
      <c r="AH7" s="82">
        <f>IF(D7=0,0,T7*T7*(1-T7)/D7)</f>
        <v>0</v>
      </c>
      <c r="AI7" s="83">
        <f>IF(E7&lt;0.5,0,S7*(1-S7)/E7)</f>
        <v>0</v>
      </c>
      <c r="AJ7" s="83">
        <f>U7*U7*((1-O7)*5+AB8)^2*AH7</f>
        <v>0</v>
      </c>
      <c r="AK7" s="83">
        <f>SUM(AJ7:AJ$24)/U7/U7</f>
        <v>3.5686957693402022</v>
      </c>
      <c r="AL7" s="83">
        <f>U7*U7*((1-O7)*5*(1-S7)+AC8)^2*AH7+V7*V7*AI7</f>
        <v>0</v>
      </c>
      <c r="AM7" s="83">
        <f>SUM(AL7:AL$24)/U7/U7</f>
        <v>3.3648807150601776</v>
      </c>
      <c r="AN7" s="83">
        <f>U7*U7*((1-O7)*5*S7+AE8)^2*AH7+V7*V7*AI7</f>
        <v>0</v>
      </c>
      <c r="AO7" s="84">
        <f>SUM(AN7:AN$24)/U7/U7</f>
        <v>0.13486748712231639</v>
      </c>
      <c r="AP7" s="71">
        <f t="shared" ref="AP7:AP42" si="5">AB7-1.96*SQRT(AK7)</f>
        <v>78.359488392636464</v>
      </c>
      <c r="AQ7" s="72">
        <f t="shared" ref="AQ7:AQ42" si="6">AB7+1.96*SQRT(AK7)</f>
        <v>85.764757237856699</v>
      </c>
      <c r="AR7" s="72">
        <f t="shared" ref="AR7:AR42" si="7">AC7-1.96*SQRT(AM7)</f>
        <v>77.354235432689563</v>
      </c>
      <c r="AS7" s="72">
        <f t="shared" ref="AS7:AS42" si="8">AC7+1.96*SQRT(AM7)</f>
        <v>84.544931019341846</v>
      </c>
      <c r="AT7" s="72">
        <f t="shared" ref="AT7:AT42" si="9">AE7-1.96*SQRT(AO7)</f>
        <v>0.39274313291208296</v>
      </c>
      <c r="AU7" s="85">
        <f t="shared" ref="AU7:AU42" si="10">AE7+1.96*SQRT(AO7)</f>
        <v>1.8323360455496669</v>
      </c>
    </row>
    <row r="8" spans="1:47" ht="14.45" customHeight="1" x14ac:dyDescent="0.15">
      <c r="A8" s="68"/>
      <c r="B8" s="86" t="s">
        <v>215</v>
      </c>
      <c r="C8" s="11">
        <v>118</v>
      </c>
      <c r="D8" s="11">
        <v>0</v>
      </c>
      <c r="E8" s="11">
        <v>41</v>
      </c>
      <c r="F8" s="12">
        <v>0</v>
      </c>
      <c r="G8" s="22" t="s">
        <v>61</v>
      </c>
      <c r="H8" s="3">
        <v>2698523</v>
      </c>
      <c r="I8" s="3">
        <v>253</v>
      </c>
      <c r="J8" s="18">
        <v>5</v>
      </c>
      <c r="K8" s="3">
        <v>99730</v>
      </c>
      <c r="L8" s="4">
        <v>7598945</v>
      </c>
      <c r="M8" s="70"/>
      <c r="N8" s="70"/>
      <c r="O8" s="87">
        <f t="shared" ref="O8:O22" si="11">IF(K8&lt;0.5,0.5,((L8-L9)-5*K9)/5/(K8-K9))</f>
        <v>0.46829268292682924</v>
      </c>
      <c r="P8" s="88">
        <f t="shared" ref="P8:P23" si="12">IF(H8&lt;0.5,1,(I8/H8)/((K8-K9)/(L8-L9)))</f>
        <v>1.1400172450253567</v>
      </c>
      <c r="Q8" s="89">
        <f t="shared" ref="Q8:Q42" si="13">IF(C8&lt;0.5,0,D8/C8)</f>
        <v>0</v>
      </c>
      <c r="R8" s="90">
        <f t="shared" ref="R8:R42" si="14">IF(P8=0,Q8,Q8/P8)</f>
        <v>0</v>
      </c>
      <c r="S8" s="91">
        <f t="shared" ref="S8:S42" si="15">IF(E8&lt;0.5,0,F8/E8)</f>
        <v>0</v>
      </c>
      <c r="T8" s="92">
        <f>5*R8/(1+5*(1-O8)*R8)</f>
        <v>0</v>
      </c>
      <c r="U8" s="93">
        <f>U7*(1-T7)</f>
        <v>100000</v>
      </c>
      <c r="V8" s="93">
        <f>5*U8*((1-T8)+O8*T8)</f>
        <v>500000</v>
      </c>
      <c r="W8" s="94">
        <f>SUM(V8:V$24)</f>
        <v>7706212.2815246582</v>
      </c>
      <c r="X8" s="95">
        <f t="shared" si="0"/>
        <v>500000</v>
      </c>
      <c r="Y8" s="93">
        <f>SUM(X8:X$24)</f>
        <v>7594958.3226015707</v>
      </c>
      <c r="Z8" s="93">
        <f t="shared" si="1"/>
        <v>0</v>
      </c>
      <c r="AA8" s="94">
        <f>SUM(Z8:Z$24)</f>
        <v>111253.9589230875</v>
      </c>
      <c r="AB8" s="87">
        <f t="shared" si="2"/>
        <v>77.062122815246582</v>
      </c>
      <c r="AC8" s="88">
        <f t="shared" si="3"/>
        <v>75.949583226015704</v>
      </c>
      <c r="AD8" s="96">
        <f t="shared" ref="AD8:AD42" si="16">AC8/AB8*100</f>
        <v>98.556308146483133</v>
      </c>
      <c r="AE8" s="88">
        <f t="shared" si="4"/>
        <v>1.1125395892308749</v>
      </c>
      <c r="AF8" s="97">
        <f t="shared" ref="AF8:AF42" si="17">AE8/AB8*100</f>
        <v>1.4436918535168632</v>
      </c>
      <c r="AH8" s="98">
        <f>IF(D8=0,0,T8*T8*(1-T8)/D8)</f>
        <v>0</v>
      </c>
      <c r="AI8" s="99">
        <f t="shared" ref="AI8:AI42" si="18">IF(E8&lt;0.5,0,S8*(1-S8)/E8)</f>
        <v>0</v>
      </c>
      <c r="AJ8" s="99">
        <f>U8*U8*((1-O8)*5+AB9)^2*AH8</f>
        <v>0</v>
      </c>
      <c r="AK8" s="99">
        <f>SUM(AJ8:AJ$24)/U8/U8</f>
        <v>3.5686957693402022</v>
      </c>
      <c r="AL8" s="99">
        <f>U8*U8*((1-O8)*5*(1-S8)+AC9)^2*AH8+V8*V8*AI8</f>
        <v>0</v>
      </c>
      <c r="AM8" s="99">
        <f>SUM(AL8:AL$24)/U8/U8</f>
        <v>3.3648807150601776</v>
      </c>
      <c r="AN8" s="99">
        <f>U8*U8*((1-O8)*5*S8+AE9)^2*AH8+V8*V8*AI8</f>
        <v>0</v>
      </c>
      <c r="AO8" s="100">
        <f>SUM(AN8:AN$24)/U8/U8</f>
        <v>0.13486748712231639</v>
      </c>
      <c r="AP8" s="87">
        <f t="shared" si="5"/>
        <v>73.359488392636464</v>
      </c>
      <c r="AQ8" s="88">
        <f t="shared" si="6"/>
        <v>80.764757237856699</v>
      </c>
      <c r="AR8" s="88">
        <f t="shared" si="7"/>
        <v>72.354235432689563</v>
      </c>
      <c r="AS8" s="88">
        <f t="shared" si="8"/>
        <v>79.544931019341846</v>
      </c>
      <c r="AT8" s="88">
        <f t="shared" si="9"/>
        <v>0.39274313291208296</v>
      </c>
      <c r="AU8" s="101">
        <f t="shared" si="10"/>
        <v>1.8323360455496669</v>
      </c>
    </row>
    <row r="9" spans="1:47" ht="14.45" customHeight="1" x14ac:dyDescent="0.15">
      <c r="A9" s="68"/>
      <c r="B9" s="86" t="s">
        <v>216</v>
      </c>
      <c r="C9" s="11">
        <v>90</v>
      </c>
      <c r="D9" s="11">
        <v>0</v>
      </c>
      <c r="E9" s="11">
        <v>32</v>
      </c>
      <c r="F9" s="12">
        <v>0</v>
      </c>
      <c r="G9" s="22" t="s">
        <v>63</v>
      </c>
      <c r="H9" s="3">
        <v>2855328</v>
      </c>
      <c r="I9" s="3">
        <v>267</v>
      </c>
      <c r="J9" s="18">
        <v>10</v>
      </c>
      <c r="K9" s="3">
        <v>99689</v>
      </c>
      <c r="L9" s="4">
        <v>7100404</v>
      </c>
      <c r="M9" s="70"/>
      <c r="N9" s="70"/>
      <c r="O9" s="87">
        <f t="shared" si="11"/>
        <v>0.57777777777777772</v>
      </c>
      <c r="P9" s="88">
        <f t="shared" si="12"/>
        <v>1.0355646239824872</v>
      </c>
      <c r="Q9" s="89">
        <f t="shared" si="13"/>
        <v>0</v>
      </c>
      <c r="R9" s="90">
        <f t="shared" si="14"/>
        <v>0</v>
      </c>
      <c r="S9" s="91">
        <f t="shared" si="15"/>
        <v>0</v>
      </c>
      <c r="T9" s="92">
        <f t="shared" ref="T9:T22" si="19">5*R9/(1+5*(1-O9)*R9)</f>
        <v>0</v>
      </c>
      <c r="U9" s="93">
        <f t="shared" ref="U9:U23" si="20">U8*(1-T8)</f>
        <v>100000</v>
      </c>
      <c r="V9" s="93">
        <f t="shared" ref="V9:V22" si="21">5*U9*((1-T9)+O9*T9)</f>
        <v>500000</v>
      </c>
      <c r="W9" s="94">
        <f>SUM(V9:V$24)</f>
        <v>7206212.2815246582</v>
      </c>
      <c r="X9" s="95">
        <f t="shared" si="0"/>
        <v>500000</v>
      </c>
      <c r="Y9" s="93">
        <f>SUM(X9:X$24)</f>
        <v>7094958.3226015707</v>
      </c>
      <c r="Z9" s="93">
        <f t="shared" si="1"/>
        <v>0</v>
      </c>
      <c r="AA9" s="94">
        <f>SUM(Z9:Z$24)</f>
        <v>111253.9589230875</v>
      </c>
      <c r="AB9" s="87">
        <f t="shared" si="2"/>
        <v>72.062122815246582</v>
      </c>
      <c r="AC9" s="88">
        <f t="shared" si="3"/>
        <v>70.949583226015704</v>
      </c>
      <c r="AD9" s="96">
        <f t="shared" si="16"/>
        <v>98.456138196090592</v>
      </c>
      <c r="AE9" s="88">
        <f t="shared" si="4"/>
        <v>1.1125395892308749</v>
      </c>
      <c r="AF9" s="97">
        <f t="shared" si="17"/>
        <v>1.5438618039094025</v>
      </c>
      <c r="AH9" s="98">
        <f>IF(D9=0,0,T9*T9*(1-T9)/D9)</f>
        <v>0</v>
      </c>
      <c r="AI9" s="99">
        <f t="shared" si="18"/>
        <v>0</v>
      </c>
      <c r="AJ9" s="99">
        <f t="shared" ref="AJ9:AJ23" si="22">U9*U9*((1-O9)*5+AB10)^2*AH9</f>
        <v>0</v>
      </c>
      <c r="AK9" s="99">
        <f>SUM(AJ9:AJ$24)/U9/U9</f>
        <v>3.5686957693402022</v>
      </c>
      <c r="AL9" s="99">
        <f t="shared" ref="AL9:AL23" si="23">U9*U9*((1-O9)*5*(1-S9)+AC10)^2*AH9+V9*V9*AI9</f>
        <v>0</v>
      </c>
      <c r="AM9" s="99">
        <f>SUM(AL9:AL$24)/U9/U9</f>
        <v>3.3648807150601776</v>
      </c>
      <c r="AN9" s="99">
        <f t="shared" ref="AN9:AN23" si="24">U9*U9*((1-O9)*5*S9+AE10)^2*AH9+V9*V9*AI9</f>
        <v>0</v>
      </c>
      <c r="AO9" s="100">
        <f>SUM(AN9:AN$24)/U9/U9</f>
        <v>0.13486748712231639</v>
      </c>
      <c r="AP9" s="87">
        <f t="shared" si="5"/>
        <v>68.359488392636464</v>
      </c>
      <c r="AQ9" s="88">
        <f t="shared" si="6"/>
        <v>75.764757237856699</v>
      </c>
      <c r="AR9" s="88">
        <f t="shared" si="7"/>
        <v>67.354235432689563</v>
      </c>
      <c r="AS9" s="88">
        <f t="shared" si="8"/>
        <v>74.544931019341846</v>
      </c>
      <c r="AT9" s="88">
        <f t="shared" si="9"/>
        <v>0.39274313291208296</v>
      </c>
      <c r="AU9" s="101">
        <f t="shared" si="10"/>
        <v>1.8323360455496669</v>
      </c>
    </row>
    <row r="10" spans="1:47" ht="14.45" customHeight="1" x14ac:dyDescent="0.15">
      <c r="A10" s="68"/>
      <c r="B10" s="86" t="s">
        <v>287</v>
      </c>
      <c r="C10" s="11">
        <v>31</v>
      </c>
      <c r="D10" s="11">
        <v>0</v>
      </c>
      <c r="E10" s="11">
        <v>3</v>
      </c>
      <c r="F10" s="12">
        <v>0</v>
      </c>
      <c r="G10" s="22" t="s">
        <v>65</v>
      </c>
      <c r="H10" s="3">
        <v>3073597</v>
      </c>
      <c r="I10" s="3">
        <v>836</v>
      </c>
      <c r="J10" s="18">
        <v>15</v>
      </c>
      <c r="K10" s="3">
        <v>99644</v>
      </c>
      <c r="L10" s="4">
        <v>6602054</v>
      </c>
      <c r="M10" s="70"/>
      <c r="N10" s="70"/>
      <c r="O10" s="87">
        <f t="shared" si="11"/>
        <v>0.58484848484848484</v>
      </c>
      <c r="P10" s="88">
        <f t="shared" si="12"/>
        <v>1.0260479822175776</v>
      </c>
      <c r="Q10" s="89">
        <f t="shared" si="13"/>
        <v>0</v>
      </c>
      <c r="R10" s="90">
        <f t="shared" si="14"/>
        <v>0</v>
      </c>
      <c r="S10" s="91">
        <f t="shared" si="15"/>
        <v>0</v>
      </c>
      <c r="T10" s="92">
        <f t="shared" si="19"/>
        <v>0</v>
      </c>
      <c r="U10" s="93">
        <f t="shared" si="20"/>
        <v>100000</v>
      </c>
      <c r="V10" s="93">
        <f t="shared" si="21"/>
        <v>500000</v>
      </c>
      <c r="W10" s="94">
        <f>SUM(V10:V$24)</f>
        <v>6706212.2815246582</v>
      </c>
      <c r="X10" s="95">
        <f t="shared" si="0"/>
        <v>500000</v>
      </c>
      <c r="Y10" s="93">
        <f>SUM(X10:X$24)</f>
        <v>6594958.3226015707</v>
      </c>
      <c r="Z10" s="93">
        <f t="shared" si="1"/>
        <v>0</v>
      </c>
      <c r="AA10" s="94">
        <f>SUM(Z10:Z$24)</f>
        <v>111253.9589230875</v>
      </c>
      <c r="AB10" s="87">
        <f t="shared" si="2"/>
        <v>67.062122815246582</v>
      </c>
      <c r="AC10" s="88">
        <f t="shared" si="3"/>
        <v>65.949583226015704</v>
      </c>
      <c r="AD10" s="96">
        <f t="shared" si="16"/>
        <v>98.341031356409815</v>
      </c>
      <c r="AE10" s="88">
        <f t="shared" si="4"/>
        <v>1.1125395892308749</v>
      </c>
      <c r="AF10" s="97">
        <f t="shared" si="17"/>
        <v>1.6589686435901771</v>
      </c>
      <c r="AH10" s="98">
        <f t="shared" ref="AH10:AH22" si="25">IF(D10=0,0,T10*T10*(1-T10)/D10)</f>
        <v>0</v>
      </c>
      <c r="AI10" s="99">
        <f t="shared" si="18"/>
        <v>0</v>
      </c>
      <c r="AJ10" s="99">
        <f t="shared" si="22"/>
        <v>0</v>
      </c>
      <c r="AK10" s="99">
        <f>SUM(AJ10:AJ$24)/U10/U10</f>
        <v>3.5686957693402022</v>
      </c>
      <c r="AL10" s="99">
        <f t="shared" si="23"/>
        <v>0</v>
      </c>
      <c r="AM10" s="99">
        <f>SUM(AL10:AL$24)/U10/U10</f>
        <v>3.3648807150601776</v>
      </c>
      <c r="AN10" s="99">
        <f t="shared" si="24"/>
        <v>0</v>
      </c>
      <c r="AO10" s="100">
        <f>SUM(AN10:AN$24)/U10/U10</f>
        <v>0.13486748712231639</v>
      </c>
      <c r="AP10" s="87">
        <f t="shared" si="5"/>
        <v>63.359488392636472</v>
      </c>
      <c r="AQ10" s="88">
        <f t="shared" si="6"/>
        <v>70.764757237856699</v>
      </c>
      <c r="AR10" s="88">
        <f t="shared" si="7"/>
        <v>62.354235432689556</v>
      </c>
      <c r="AS10" s="88">
        <f t="shared" si="8"/>
        <v>69.544931019341846</v>
      </c>
      <c r="AT10" s="88">
        <f t="shared" si="9"/>
        <v>0.39274313291208296</v>
      </c>
      <c r="AU10" s="101">
        <f t="shared" si="10"/>
        <v>1.8323360455496669</v>
      </c>
    </row>
    <row r="11" spans="1:47" ht="14.45" customHeight="1" x14ac:dyDescent="0.15">
      <c r="A11" s="68"/>
      <c r="B11" s="86" t="s">
        <v>217</v>
      </c>
      <c r="C11" s="11">
        <v>13</v>
      </c>
      <c r="D11" s="11">
        <v>0</v>
      </c>
      <c r="E11" s="11">
        <v>6</v>
      </c>
      <c r="F11" s="12">
        <v>0</v>
      </c>
      <c r="G11" s="22" t="s">
        <v>67</v>
      </c>
      <c r="H11" s="3">
        <v>3014733</v>
      </c>
      <c r="I11" s="3">
        <v>1515</v>
      </c>
      <c r="J11" s="18">
        <v>20</v>
      </c>
      <c r="K11" s="3">
        <v>99512</v>
      </c>
      <c r="L11" s="4">
        <v>6104108</v>
      </c>
      <c r="M11" s="70"/>
      <c r="N11" s="70"/>
      <c r="O11" s="87">
        <f t="shared" si="11"/>
        <v>0.51311475409836071</v>
      </c>
      <c r="P11" s="88">
        <f t="shared" si="12"/>
        <v>1.0235301238894476</v>
      </c>
      <c r="Q11" s="89">
        <f t="shared" si="13"/>
        <v>0</v>
      </c>
      <c r="R11" s="90">
        <f t="shared" si="14"/>
        <v>0</v>
      </c>
      <c r="S11" s="91">
        <f t="shared" si="15"/>
        <v>0</v>
      </c>
      <c r="T11" s="92">
        <f t="shared" si="19"/>
        <v>0</v>
      </c>
      <c r="U11" s="93">
        <f t="shared" si="20"/>
        <v>100000</v>
      </c>
      <c r="V11" s="93">
        <f t="shared" si="21"/>
        <v>500000</v>
      </c>
      <c r="W11" s="94">
        <f>SUM(V11:V$24)</f>
        <v>6206212.2815246582</v>
      </c>
      <c r="X11" s="95">
        <f t="shared" si="0"/>
        <v>500000</v>
      </c>
      <c r="Y11" s="93">
        <f>SUM(X11:X$24)</f>
        <v>6094958.3226015707</v>
      </c>
      <c r="Z11" s="93">
        <f t="shared" si="1"/>
        <v>0</v>
      </c>
      <c r="AA11" s="94">
        <f>SUM(Z11:Z$24)</f>
        <v>111253.9589230875</v>
      </c>
      <c r="AB11" s="87">
        <f t="shared" si="2"/>
        <v>62.062122815246582</v>
      </c>
      <c r="AC11" s="88">
        <f t="shared" si="3"/>
        <v>60.949583226015704</v>
      </c>
      <c r="AD11" s="96">
        <f t="shared" si="16"/>
        <v>98.207377481200879</v>
      </c>
      <c r="AE11" s="88">
        <f t="shared" si="4"/>
        <v>1.1125395892308749</v>
      </c>
      <c r="AF11" s="97">
        <f t="shared" si="17"/>
        <v>1.7926225187991172</v>
      </c>
      <c r="AH11" s="98">
        <f t="shared" si="25"/>
        <v>0</v>
      </c>
      <c r="AI11" s="99">
        <f t="shared" si="18"/>
        <v>0</v>
      </c>
      <c r="AJ11" s="99">
        <f t="shared" si="22"/>
        <v>0</v>
      </c>
      <c r="AK11" s="99">
        <f>SUM(AJ11:AJ$24)/U11/U11</f>
        <v>3.5686957693402022</v>
      </c>
      <c r="AL11" s="99">
        <f t="shared" si="23"/>
        <v>0</v>
      </c>
      <c r="AM11" s="99">
        <f>SUM(AL11:AL$24)/U11/U11</f>
        <v>3.3648807150601776</v>
      </c>
      <c r="AN11" s="99">
        <f t="shared" si="24"/>
        <v>0</v>
      </c>
      <c r="AO11" s="100">
        <f>SUM(AN11:AN$24)/U11/U11</f>
        <v>0.13486748712231639</v>
      </c>
      <c r="AP11" s="87">
        <f t="shared" si="5"/>
        <v>58.359488392636472</v>
      </c>
      <c r="AQ11" s="88">
        <f t="shared" si="6"/>
        <v>65.764757237856699</v>
      </c>
      <c r="AR11" s="88">
        <f t="shared" si="7"/>
        <v>57.354235432689556</v>
      </c>
      <c r="AS11" s="88">
        <f t="shared" si="8"/>
        <v>64.544931019341846</v>
      </c>
      <c r="AT11" s="88">
        <f t="shared" si="9"/>
        <v>0.39274313291208296</v>
      </c>
      <c r="AU11" s="101">
        <f t="shared" si="10"/>
        <v>1.8323360455496669</v>
      </c>
    </row>
    <row r="12" spans="1:47" ht="14.45" customHeight="1" x14ac:dyDescent="0.15">
      <c r="A12" s="68"/>
      <c r="B12" s="86" t="s">
        <v>218</v>
      </c>
      <c r="C12" s="11">
        <v>40</v>
      </c>
      <c r="D12" s="11">
        <v>0</v>
      </c>
      <c r="E12" s="11">
        <v>15</v>
      </c>
      <c r="F12" s="12">
        <v>0</v>
      </c>
      <c r="G12" s="22" t="s">
        <v>69</v>
      </c>
      <c r="H12" s="3">
        <v>3210180</v>
      </c>
      <c r="I12" s="3">
        <v>1786</v>
      </c>
      <c r="J12" s="18">
        <v>25</v>
      </c>
      <c r="K12" s="3">
        <v>99268</v>
      </c>
      <c r="L12" s="4">
        <v>5607142</v>
      </c>
      <c r="M12" s="70"/>
      <c r="N12" s="70"/>
      <c r="O12" s="87">
        <f t="shared" si="11"/>
        <v>0.50820895522388054</v>
      </c>
      <c r="P12" s="88">
        <f t="shared" si="12"/>
        <v>1.0290098881329293</v>
      </c>
      <c r="Q12" s="89">
        <f t="shared" si="13"/>
        <v>0</v>
      </c>
      <c r="R12" s="90">
        <f t="shared" si="14"/>
        <v>0</v>
      </c>
      <c r="S12" s="91">
        <f t="shared" si="15"/>
        <v>0</v>
      </c>
      <c r="T12" s="92">
        <f t="shared" si="19"/>
        <v>0</v>
      </c>
      <c r="U12" s="93">
        <f t="shared" si="20"/>
        <v>100000</v>
      </c>
      <c r="V12" s="93">
        <f t="shared" si="21"/>
        <v>500000</v>
      </c>
      <c r="W12" s="94">
        <f>SUM(V12:V$24)</f>
        <v>5706212.2815246582</v>
      </c>
      <c r="X12" s="95">
        <f t="shared" si="0"/>
        <v>500000</v>
      </c>
      <c r="Y12" s="93">
        <f>SUM(X12:X$24)</f>
        <v>5594958.3226015707</v>
      </c>
      <c r="Z12" s="93">
        <f t="shared" si="1"/>
        <v>0</v>
      </c>
      <c r="AA12" s="94">
        <f>SUM(Z12:Z$24)</f>
        <v>111253.9589230875</v>
      </c>
      <c r="AB12" s="87">
        <f t="shared" si="2"/>
        <v>57.062122815246582</v>
      </c>
      <c r="AC12" s="88">
        <f t="shared" si="3"/>
        <v>55.949583226015704</v>
      </c>
      <c r="AD12" s="96">
        <f t="shared" si="16"/>
        <v>98.050301085304852</v>
      </c>
      <c r="AE12" s="88">
        <f t="shared" si="4"/>
        <v>1.1125395892308749</v>
      </c>
      <c r="AF12" s="97">
        <f t="shared" si="17"/>
        <v>1.9496989146951478</v>
      </c>
      <c r="AH12" s="98">
        <f t="shared" si="25"/>
        <v>0</v>
      </c>
      <c r="AI12" s="99">
        <f t="shared" si="18"/>
        <v>0</v>
      </c>
      <c r="AJ12" s="99">
        <f t="shared" si="22"/>
        <v>0</v>
      </c>
      <c r="AK12" s="99">
        <f>SUM(AJ12:AJ$24)/U12/U12</f>
        <v>3.5686957693402022</v>
      </c>
      <c r="AL12" s="99">
        <f t="shared" si="23"/>
        <v>0</v>
      </c>
      <c r="AM12" s="99">
        <f>SUM(AL12:AL$24)/U12/U12</f>
        <v>3.3648807150601776</v>
      </c>
      <c r="AN12" s="99">
        <f t="shared" si="24"/>
        <v>0</v>
      </c>
      <c r="AO12" s="100">
        <f>SUM(AN12:AN$24)/U12/U12</f>
        <v>0.13486748712231639</v>
      </c>
      <c r="AP12" s="87">
        <f t="shared" si="5"/>
        <v>53.359488392636472</v>
      </c>
      <c r="AQ12" s="88">
        <f t="shared" si="6"/>
        <v>60.764757237856692</v>
      </c>
      <c r="AR12" s="88">
        <f t="shared" si="7"/>
        <v>52.354235432689556</v>
      </c>
      <c r="AS12" s="88">
        <f t="shared" si="8"/>
        <v>59.544931019341853</v>
      </c>
      <c r="AT12" s="88">
        <f t="shared" si="9"/>
        <v>0.39274313291208296</v>
      </c>
      <c r="AU12" s="101">
        <f t="shared" si="10"/>
        <v>1.8323360455496669</v>
      </c>
    </row>
    <row r="13" spans="1:47" ht="14.45" customHeight="1" x14ac:dyDescent="0.15">
      <c r="A13" s="68"/>
      <c r="B13" s="86" t="s">
        <v>288</v>
      </c>
      <c r="C13" s="11">
        <v>76</v>
      </c>
      <c r="D13" s="11">
        <v>0</v>
      </c>
      <c r="E13" s="11">
        <v>24</v>
      </c>
      <c r="F13" s="12">
        <v>0</v>
      </c>
      <c r="G13" s="22" t="s">
        <v>71</v>
      </c>
      <c r="H13" s="3">
        <v>3652706</v>
      </c>
      <c r="I13" s="3">
        <v>2325</v>
      </c>
      <c r="J13" s="18">
        <v>30</v>
      </c>
      <c r="K13" s="3">
        <v>99000</v>
      </c>
      <c r="L13" s="4">
        <v>5111461</v>
      </c>
      <c r="M13" s="70"/>
      <c r="N13" s="70"/>
      <c r="O13" s="87">
        <f t="shared" si="11"/>
        <v>0.51578947368421058</v>
      </c>
      <c r="P13" s="88">
        <f t="shared" si="12"/>
        <v>1.0348886767638479</v>
      </c>
      <c r="Q13" s="89">
        <f t="shared" si="13"/>
        <v>0</v>
      </c>
      <c r="R13" s="90">
        <f t="shared" si="14"/>
        <v>0</v>
      </c>
      <c r="S13" s="91">
        <f t="shared" si="15"/>
        <v>0</v>
      </c>
      <c r="T13" s="92">
        <f t="shared" si="19"/>
        <v>0</v>
      </c>
      <c r="U13" s="93">
        <f t="shared" si="20"/>
        <v>100000</v>
      </c>
      <c r="V13" s="93">
        <f t="shared" si="21"/>
        <v>500000</v>
      </c>
      <c r="W13" s="94">
        <f>SUM(V13:V$24)</f>
        <v>5206212.2815246582</v>
      </c>
      <c r="X13" s="95">
        <f t="shared" si="0"/>
        <v>500000</v>
      </c>
      <c r="Y13" s="93">
        <f>SUM(X13:X$24)</f>
        <v>5094958.3226015707</v>
      </c>
      <c r="Z13" s="93">
        <f t="shared" si="1"/>
        <v>0</v>
      </c>
      <c r="AA13" s="94">
        <f>SUM(Z13:Z$24)</f>
        <v>111253.9589230875</v>
      </c>
      <c r="AB13" s="87">
        <f t="shared" si="2"/>
        <v>52.062122815246582</v>
      </c>
      <c r="AC13" s="88">
        <f t="shared" si="3"/>
        <v>50.949583226015704</v>
      </c>
      <c r="AD13" s="96">
        <f t="shared" si="16"/>
        <v>97.86305373451836</v>
      </c>
      <c r="AE13" s="88">
        <f t="shared" si="4"/>
        <v>1.1125395892308749</v>
      </c>
      <c r="AF13" s="97">
        <f t="shared" si="17"/>
        <v>2.1369462654816367</v>
      </c>
      <c r="AH13" s="98">
        <f t="shared" si="25"/>
        <v>0</v>
      </c>
      <c r="AI13" s="99">
        <f t="shared" si="18"/>
        <v>0</v>
      </c>
      <c r="AJ13" s="99">
        <f t="shared" si="22"/>
        <v>0</v>
      </c>
      <c r="AK13" s="99">
        <f>SUM(AJ13:AJ$24)/U13/U13</f>
        <v>3.5686957693402022</v>
      </c>
      <c r="AL13" s="99">
        <f t="shared" si="23"/>
        <v>0</v>
      </c>
      <c r="AM13" s="99">
        <f>SUM(AL13:AL$24)/U13/U13</f>
        <v>3.3648807150601776</v>
      </c>
      <c r="AN13" s="99">
        <f t="shared" si="24"/>
        <v>0</v>
      </c>
      <c r="AO13" s="100">
        <f>SUM(AN13:AN$24)/U13/U13</f>
        <v>0.13486748712231639</v>
      </c>
      <c r="AP13" s="87">
        <f t="shared" si="5"/>
        <v>48.359488392636472</v>
      </c>
      <c r="AQ13" s="88">
        <f t="shared" si="6"/>
        <v>55.764757237856692</v>
      </c>
      <c r="AR13" s="88">
        <f t="shared" si="7"/>
        <v>47.354235432689556</v>
      </c>
      <c r="AS13" s="88">
        <f t="shared" si="8"/>
        <v>54.544931019341853</v>
      </c>
      <c r="AT13" s="88">
        <f t="shared" si="9"/>
        <v>0.39274313291208296</v>
      </c>
      <c r="AU13" s="101">
        <f t="shared" si="10"/>
        <v>1.8323360455496669</v>
      </c>
    </row>
    <row r="14" spans="1:47" ht="14.45" customHeight="1" x14ac:dyDescent="0.15">
      <c r="A14" s="68"/>
      <c r="B14" s="86" t="s">
        <v>260</v>
      </c>
      <c r="C14" s="11">
        <v>91</v>
      </c>
      <c r="D14" s="11">
        <v>0</v>
      </c>
      <c r="E14" s="11">
        <v>28</v>
      </c>
      <c r="F14" s="12">
        <v>0</v>
      </c>
      <c r="G14" s="22" t="s">
        <v>73</v>
      </c>
      <c r="H14" s="3">
        <v>4191265</v>
      </c>
      <c r="I14" s="3">
        <v>3455</v>
      </c>
      <c r="J14" s="18">
        <v>35</v>
      </c>
      <c r="K14" s="3">
        <v>98696</v>
      </c>
      <c r="L14" s="4">
        <v>4617197</v>
      </c>
      <c r="M14" s="70"/>
      <c r="N14" s="70"/>
      <c r="O14" s="87">
        <f t="shared" si="11"/>
        <v>0.5252525252525253</v>
      </c>
      <c r="P14" s="88">
        <f t="shared" si="12"/>
        <v>1.0252959717918388</v>
      </c>
      <c r="Q14" s="89">
        <f t="shared" si="13"/>
        <v>0</v>
      </c>
      <c r="R14" s="90">
        <f t="shared" si="14"/>
        <v>0</v>
      </c>
      <c r="S14" s="91">
        <f t="shared" si="15"/>
        <v>0</v>
      </c>
      <c r="T14" s="92">
        <f t="shared" si="19"/>
        <v>0</v>
      </c>
      <c r="U14" s="93">
        <f t="shared" si="20"/>
        <v>100000</v>
      </c>
      <c r="V14" s="93">
        <f t="shared" si="21"/>
        <v>500000</v>
      </c>
      <c r="W14" s="94">
        <f>SUM(V14:V$24)</f>
        <v>4706212.2815246582</v>
      </c>
      <c r="X14" s="95">
        <f t="shared" si="0"/>
        <v>500000</v>
      </c>
      <c r="Y14" s="93">
        <f>SUM(X14:X$24)</f>
        <v>4594958.3226015707</v>
      </c>
      <c r="Z14" s="93">
        <f t="shared" si="1"/>
        <v>0</v>
      </c>
      <c r="AA14" s="94">
        <f>SUM(Z14:Z$24)</f>
        <v>111253.9589230875</v>
      </c>
      <c r="AB14" s="87">
        <f t="shared" si="2"/>
        <v>47.062122815246582</v>
      </c>
      <c r="AC14" s="88">
        <f t="shared" si="3"/>
        <v>45.949583226015704</v>
      </c>
      <c r="AD14" s="96">
        <f t="shared" si="16"/>
        <v>97.636019111168409</v>
      </c>
      <c r="AE14" s="88">
        <f t="shared" si="4"/>
        <v>1.1125395892308749</v>
      </c>
      <c r="AF14" s="97">
        <f t="shared" si="17"/>
        <v>2.3639808888315779</v>
      </c>
      <c r="AH14" s="98">
        <f t="shared" si="25"/>
        <v>0</v>
      </c>
      <c r="AI14" s="99">
        <f t="shared" si="18"/>
        <v>0</v>
      </c>
      <c r="AJ14" s="99">
        <f t="shared" si="22"/>
        <v>0</v>
      </c>
      <c r="AK14" s="99">
        <f>SUM(AJ14:AJ$24)/U14/U14</f>
        <v>3.5686957693402022</v>
      </c>
      <c r="AL14" s="99">
        <f t="shared" si="23"/>
        <v>0</v>
      </c>
      <c r="AM14" s="99">
        <f>SUM(AL14:AL$24)/U14/U14</f>
        <v>3.3648807150601776</v>
      </c>
      <c r="AN14" s="99">
        <f t="shared" si="24"/>
        <v>0</v>
      </c>
      <c r="AO14" s="100">
        <f>SUM(AN14:AN$24)/U14/U14</f>
        <v>0.13486748712231639</v>
      </c>
      <c r="AP14" s="87">
        <f t="shared" si="5"/>
        <v>43.359488392636472</v>
      </c>
      <c r="AQ14" s="88">
        <f t="shared" si="6"/>
        <v>50.764757237856692</v>
      </c>
      <c r="AR14" s="88">
        <f t="shared" si="7"/>
        <v>42.354235432689556</v>
      </c>
      <c r="AS14" s="88">
        <f t="shared" si="8"/>
        <v>49.544931019341853</v>
      </c>
      <c r="AT14" s="88">
        <f t="shared" si="9"/>
        <v>0.39274313291208296</v>
      </c>
      <c r="AU14" s="101">
        <f t="shared" si="10"/>
        <v>1.8323360455496669</v>
      </c>
    </row>
    <row r="15" spans="1:47" ht="14.45" customHeight="1" x14ac:dyDescent="0.15">
      <c r="A15" s="68"/>
      <c r="B15" s="86" t="s">
        <v>127</v>
      </c>
      <c r="C15" s="11">
        <v>114</v>
      </c>
      <c r="D15" s="11">
        <v>0</v>
      </c>
      <c r="E15" s="11">
        <v>36</v>
      </c>
      <c r="F15" s="12">
        <v>0</v>
      </c>
      <c r="G15" s="22" t="s">
        <v>75</v>
      </c>
      <c r="H15" s="3">
        <v>4922423</v>
      </c>
      <c r="I15" s="3">
        <v>6214</v>
      </c>
      <c r="J15" s="18">
        <v>40</v>
      </c>
      <c r="K15" s="3">
        <v>98300</v>
      </c>
      <c r="L15" s="4">
        <v>4124657</v>
      </c>
      <c r="M15" s="70"/>
      <c r="N15" s="70"/>
      <c r="O15" s="87">
        <f t="shared" si="11"/>
        <v>0.53822525597269621</v>
      </c>
      <c r="P15" s="88">
        <f t="shared" si="12"/>
        <v>1.0558957708401631</v>
      </c>
      <c r="Q15" s="89">
        <f t="shared" si="13"/>
        <v>0</v>
      </c>
      <c r="R15" s="90">
        <f t="shared" si="14"/>
        <v>0</v>
      </c>
      <c r="S15" s="91">
        <f t="shared" si="15"/>
        <v>0</v>
      </c>
      <c r="T15" s="92">
        <f t="shared" si="19"/>
        <v>0</v>
      </c>
      <c r="U15" s="93">
        <f t="shared" si="20"/>
        <v>100000</v>
      </c>
      <c r="V15" s="93">
        <f t="shared" si="21"/>
        <v>500000</v>
      </c>
      <c r="W15" s="94">
        <f>SUM(V15:V$24)</f>
        <v>4206212.2815246582</v>
      </c>
      <c r="X15" s="95">
        <f t="shared" si="0"/>
        <v>500000</v>
      </c>
      <c r="Y15" s="93">
        <f>SUM(X15:X$24)</f>
        <v>4094958.3226015707</v>
      </c>
      <c r="Z15" s="93">
        <f t="shared" si="1"/>
        <v>0</v>
      </c>
      <c r="AA15" s="94">
        <f>SUM(Z15:Z$24)</f>
        <v>111253.9589230875</v>
      </c>
      <c r="AB15" s="87">
        <f t="shared" si="2"/>
        <v>42.062122815246582</v>
      </c>
      <c r="AC15" s="88">
        <f t="shared" si="3"/>
        <v>40.949583226015704</v>
      </c>
      <c r="AD15" s="96">
        <f t="shared" si="16"/>
        <v>97.355008461846808</v>
      </c>
      <c r="AE15" s="88">
        <f t="shared" si="4"/>
        <v>1.1125395892308749</v>
      </c>
      <c r="AF15" s="97">
        <f t="shared" si="17"/>
        <v>2.644991538153191</v>
      </c>
      <c r="AH15" s="98">
        <f t="shared" si="25"/>
        <v>0</v>
      </c>
      <c r="AI15" s="99">
        <f t="shared" si="18"/>
        <v>0</v>
      </c>
      <c r="AJ15" s="99">
        <f t="shared" si="22"/>
        <v>0</v>
      </c>
      <c r="AK15" s="99">
        <f>SUM(AJ15:AJ$24)/U15/U15</f>
        <v>3.5686957693402022</v>
      </c>
      <c r="AL15" s="99">
        <f t="shared" si="23"/>
        <v>0</v>
      </c>
      <c r="AM15" s="99">
        <f>SUM(AL15:AL$24)/U15/U15</f>
        <v>3.3648807150601776</v>
      </c>
      <c r="AN15" s="99">
        <f t="shared" si="24"/>
        <v>0</v>
      </c>
      <c r="AO15" s="100">
        <f>SUM(AN15:AN$24)/U15/U15</f>
        <v>0.13486748712231639</v>
      </c>
      <c r="AP15" s="87">
        <f t="shared" si="5"/>
        <v>38.359488392636472</v>
      </c>
      <c r="AQ15" s="88">
        <f t="shared" si="6"/>
        <v>45.764757237856692</v>
      </c>
      <c r="AR15" s="88">
        <f t="shared" si="7"/>
        <v>37.354235432689556</v>
      </c>
      <c r="AS15" s="88">
        <f t="shared" si="8"/>
        <v>44.544931019341853</v>
      </c>
      <c r="AT15" s="88">
        <f t="shared" si="9"/>
        <v>0.39274313291208296</v>
      </c>
      <c r="AU15" s="101">
        <f t="shared" si="10"/>
        <v>1.8323360455496669</v>
      </c>
    </row>
    <row r="16" spans="1:47" ht="14.45" customHeight="1" x14ac:dyDescent="0.15">
      <c r="A16" s="68"/>
      <c r="B16" s="86" t="s">
        <v>78</v>
      </c>
      <c r="C16" s="11">
        <v>83</v>
      </c>
      <c r="D16" s="11">
        <v>0</v>
      </c>
      <c r="E16" s="11">
        <v>25</v>
      </c>
      <c r="F16" s="12">
        <v>0.3</v>
      </c>
      <c r="G16" s="22" t="s">
        <v>77</v>
      </c>
      <c r="H16" s="3">
        <v>4365334</v>
      </c>
      <c r="I16" s="3">
        <v>8656</v>
      </c>
      <c r="J16" s="18">
        <v>45</v>
      </c>
      <c r="K16" s="3">
        <v>97714</v>
      </c>
      <c r="L16" s="4">
        <v>3634510</v>
      </c>
      <c r="M16" s="70"/>
      <c r="N16" s="70"/>
      <c r="O16" s="87">
        <f t="shared" si="11"/>
        <v>0.54229166666666673</v>
      </c>
      <c r="P16" s="88">
        <f t="shared" si="12"/>
        <v>1.0046111515560245</v>
      </c>
      <c r="Q16" s="89">
        <f t="shared" si="13"/>
        <v>0</v>
      </c>
      <c r="R16" s="90">
        <f t="shared" si="14"/>
        <v>0</v>
      </c>
      <c r="S16" s="91">
        <f t="shared" si="15"/>
        <v>1.2E-2</v>
      </c>
      <c r="T16" s="92">
        <f t="shared" si="19"/>
        <v>0</v>
      </c>
      <c r="U16" s="93">
        <f t="shared" si="20"/>
        <v>100000</v>
      </c>
      <c r="V16" s="93">
        <f t="shared" si="21"/>
        <v>500000</v>
      </c>
      <c r="W16" s="94">
        <f>SUM(V16:V$24)</f>
        <v>3706212.2815246577</v>
      </c>
      <c r="X16" s="95">
        <f t="shared" si="0"/>
        <v>494000</v>
      </c>
      <c r="Y16" s="93">
        <f>SUM(X16:X$24)</f>
        <v>3594958.3226015707</v>
      </c>
      <c r="Z16" s="93">
        <f t="shared" si="1"/>
        <v>6000</v>
      </c>
      <c r="AA16" s="94">
        <f>SUM(Z16:Z$24)</f>
        <v>111253.9589230875</v>
      </c>
      <c r="AB16" s="87">
        <f t="shared" si="2"/>
        <v>37.062122815246575</v>
      </c>
      <c r="AC16" s="88">
        <f t="shared" si="3"/>
        <v>35.949583226015704</v>
      </c>
      <c r="AD16" s="96">
        <f t="shared" si="16"/>
        <v>96.99817629233803</v>
      </c>
      <c r="AE16" s="88">
        <f t="shared" si="4"/>
        <v>1.1125395892308749</v>
      </c>
      <c r="AF16" s="97">
        <f t="shared" si="17"/>
        <v>3.0018237076619898</v>
      </c>
      <c r="AH16" s="98">
        <f t="shared" si="25"/>
        <v>0</v>
      </c>
      <c r="AI16" s="99">
        <f t="shared" si="18"/>
        <v>4.7424000000000001E-4</v>
      </c>
      <c r="AJ16" s="99">
        <f t="shared" si="22"/>
        <v>0</v>
      </c>
      <c r="AK16" s="99">
        <f>SUM(AJ16:AJ$24)/U16/U16</f>
        <v>3.5686957693402022</v>
      </c>
      <c r="AL16" s="99">
        <f t="shared" si="23"/>
        <v>118560000</v>
      </c>
      <c r="AM16" s="99">
        <f>SUM(AL16:AL$24)/U16/U16</f>
        <v>3.3648807150601776</v>
      </c>
      <c r="AN16" s="99">
        <f t="shared" si="24"/>
        <v>118560000</v>
      </c>
      <c r="AO16" s="100">
        <f>SUM(AN16:AN$24)/U16/U16</f>
        <v>0.13486748712231639</v>
      </c>
      <c r="AP16" s="87">
        <f t="shared" si="5"/>
        <v>33.359488392636464</v>
      </c>
      <c r="AQ16" s="88">
        <f t="shared" si="6"/>
        <v>40.764757237856685</v>
      </c>
      <c r="AR16" s="88">
        <f t="shared" si="7"/>
        <v>32.354235432689556</v>
      </c>
      <c r="AS16" s="88">
        <f t="shared" si="8"/>
        <v>39.544931019341853</v>
      </c>
      <c r="AT16" s="88">
        <f t="shared" si="9"/>
        <v>0.39274313291208296</v>
      </c>
      <c r="AU16" s="101">
        <f t="shared" si="10"/>
        <v>1.8323360455496669</v>
      </c>
    </row>
    <row r="17" spans="1:47" ht="14.45" customHeight="1" x14ac:dyDescent="0.15">
      <c r="A17" s="68"/>
      <c r="B17" s="86" t="s">
        <v>80</v>
      </c>
      <c r="C17" s="11">
        <v>96</v>
      </c>
      <c r="D17" s="11">
        <v>0</v>
      </c>
      <c r="E17" s="11">
        <v>32</v>
      </c>
      <c r="F17" s="12">
        <v>0.3</v>
      </c>
      <c r="G17" s="22" t="s">
        <v>79</v>
      </c>
      <c r="H17" s="3">
        <v>3982000</v>
      </c>
      <c r="I17" s="3">
        <v>12838</v>
      </c>
      <c r="J17" s="18">
        <v>50</v>
      </c>
      <c r="K17" s="3">
        <v>96754</v>
      </c>
      <c r="L17" s="4">
        <v>3148137</v>
      </c>
      <c r="M17" s="70"/>
      <c r="N17" s="70"/>
      <c r="O17" s="87">
        <f t="shared" si="11"/>
        <v>0.53543307086614178</v>
      </c>
      <c r="P17" s="88">
        <f t="shared" si="12"/>
        <v>1.0159221648336147</v>
      </c>
      <c r="Q17" s="89">
        <f t="shared" si="13"/>
        <v>0</v>
      </c>
      <c r="R17" s="90">
        <f t="shared" si="14"/>
        <v>0</v>
      </c>
      <c r="S17" s="91">
        <f t="shared" si="15"/>
        <v>9.3749999999999997E-3</v>
      </c>
      <c r="T17" s="92">
        <f t="shared" si="19"/>
        <v>0</v>
      </c>
      <c r="U17" s="93">
        <f t="shared" si="20"/>
        <v>100000</v>
      </c>
      <c r="V17" s="93">
        <f t="shared" si="21"/>
        <v>500000</v>
      </c>
      <c r="W17" s="94">
        <f>SUM(V17:V$24)</f>
        <v>3206212.2815246573</v>
      </c>
      <c r="X17" s="95">
        <f t="shared" si="0"/>
        <v>495312.5</v>
      </c>
      <c r="Y17" s="93">
        <f>SUM(X17:X$24)</f>
        <v>3100958.3226015707</v>
      </c>
      <c r="Z17" s="93">
        <f t="shared" si="1"/>
        <v>4687.5</v>
      </c>
      <c r="AA17" s="94">
        <f>SUM(Z17:Z$24)</f>
        <v>105253.9589230875</v>
      </c>
      <c r="AB17" s="87">
        <f t="shared" si="2"/>
        <v>32.062122815246575</v>
      </c>
      <c r="AC17" s="88">
        <f t="shared" si="3"/>
        <v>31.009583226015707</v>
      </c>
      <c r="AD17" s="96">
        <f t="shared" si="16"/>
        <v>96.717186833523229</v>
      </c>
      <c r="AE17" s="88">
        <f t="shared" si="4"/>
        <v>1.0525395892308751</v>
      </c>
      <c r="AF17" s="97">
        <f t="shared" si="17"/>
        <v>3.2828131664767954</v>
      </c>
      <c r="AH17" s="98">
        <f t="shared" si="25"/>
        <v>0</v>
      </c>
      <c r="AI17" s="99">
        <f t="shared" si="18"/>
        <v>2.9022216796874999E-4</v>
      </c>
      <c r="AJ17" s="99">
        <f t="shared" si="22"/>
        <v>0</v>
      </c>
      <c r="AK17" s="99">
        <f>SUM(AJ17:AJ$24)/U17/U17</f>
        <v>3.5686957693402022</v>
      </c>
      <c r="AL17" s="99">
        <f t="shared" si="23"/>
        <v>72555541.9921875</v>
      </c>
      <c r="AM17" s="99">
        <f>SUM(AL17:AL$24)/U17/U17</f>
        <v>3.3530247150601777</v>
      </c>
      <c r="AN17" s="99">
        <f t="shared" si="24"/>
        <v>72555541.9921875</v>
      </c>
      <c r="AO17" s="100">
        <f>SUM(AN17:AN$24)/U17/U17</f>
        <v>0.12301148712231635</v>
      </c>
      <c r="AP17" s="87">
        <f t="shared" si="5"/>
        <v>28.359488392636461</v>
      </c>
      <c r="AQ17" s="88">
        <f t="shared" si="6"/>
        <v>35.764757237856685</v>
      </c>
      <c r="AR17" s="88">
        <f t="shared" si="7"/>
        <v>27.420575041938221</v>
      </c>
      <c r="AS17" s="88">
        <f t="shared" si="8"/>
        <v>34.598591410093192</v>
      </c>
      <c r="AT17" s="88">
        <f t="shared" si="9"/>
        <v>0.36510891714161597</v>
      </c>
      <c r="AU17" s="101">
        <f t="shared" si="10"/>
        <v>1.7399702613201342</v>
      </c>
    </row>
    <row r="18" spans="1:47" ht="14.45" customHeight="1" x14ac:dyDescent="0.15">
      <c r="A18" s="68"/>
      <c r="B18" s="86" t="s">
        <v>223</v>
      </c>
      <c r="C18" s="11">
        <v>115</v>
      </c>
      <c r="D18" s="11">
        <v>1</v>
      </c>
      <c r="E18" s="11">
        <v>39</v>
      </c>
      <c r="F18" s="12">
        <v>0.6</v>
      </c>
      <c r="G18" s="22" t="s">
        <v>81</v>
      </c>
      <c r="H18" s="3">
        <v>3749854</v>
      </c>
      <c r="I18" s="3">
        <v>19460</v>
      </c>
      <c r="J18" s="18">
        <v>55</v>
      </c>
      <c r="K18" s="3">
        <v>95230</v>
      </c>
      <c r="L18" s="4">
        <v>2667907</v>
      </c>
      <c r="M18" s="70"/>
      <c r="N18" s="70"/>
      <c r="O18" s="87">
        <f t="shared" si="11"/>
        <v>0.53868552412645587</v>
      </c>
      <c r="P18" s="88">
        <f t="shared" si="12"/>
        <v>1.0158990420753615</v>
      </c>
      <c r="Q18" s="89">
        <f t="shared" si="13"/>
        <v>8.6956521739130436E-3</v>
      </c>
      <c r="R18" s="90">
        <f t="shared" si="14"/>
        <v>8.5595633165957662E-3</v>
      </c>
      <c r="S18" s="91">
        <f t="shared" si="15"/>
        <v>1.5384615384615384E-2</v>
      </c>
      <c r="T18" s="92">
        <f t="shared" si="19"/>
        <v>4.1969207921090983E-2</v>
      </c>
      <c r="U18" s="93">
        <f t="shared" si="20"/>
        <v>100000</v>
      </c>
      <c r="V18" s="93">
        <f t="shared" si="21"/>
        <v>490319.4984225271</v>
      </c>
      <c r="W18" s="94">
        <f>SUM(V18:V$24)</f>
        <v>2706212.2815246573</v>
      </c>
      <c r="X18" s="95">
        <f t="shared" si="0"/>
        <v>482776.12152371905</v>
      </c>
      <c r="Y18" s="93">
        <f>SUM(X18:X$24)</f>
        <v>2605645.8226015707</v>
      </c>
      <c r="Z18" s="93">
        <f t="shared" si="1"/>
        <v>7543.3768988081092</v>
      </c>
      <c r="AA18" s="94">
        <f>SUM(Z18:Z$24)</f>
        <v>100566.4589230875</v>
      </c>
      <c r="AB18" s="87">
        <f t="shared" si="2"/>
        <v>27.062122815246571</v>
      </c>
      <c r="AC18" s="88">
        <f t="shared" si="3"/>
        <v>26.056458226015707</v>
      </c>
      <c r="AD18" s="96">
        <f t="shared" si="16"/>
        <v>96.283866583207285</v>
      </c>
      <c r="AE18" s="88">
        <f t="shared" si="4"/>
        <v>1.0056645892308751</v>
      </c>
      <c r="AF18" s="97">
        <f t="shared" si="17"/>
        <v>3.7161334167927587</v>
      </c>
      <c r="AH18" s="98">
        <f t="shared" si="25"/>
        <v>1.6874892457673805E-3</v>
      </c>
      <c r="AI18" s="99">
        <f t="shared" si="18"/>
        <v>3.8840843574571384E-4</v>
      </c>
      <c r="AJ18" s="99">
        <f t="shared" si="22"/>
        <v>10918088981.746452</v>
      </c>
      <c r="AK18" s="99">
        <f>SUM(AJ18:AJ$24)/U18/U18</f>
        <v>3.5686957693402022</v>
      </c>
      <c r="AL18" s="99">
        <f t="shared" si="23"/>
        <v>10164541487.36862</v>
      </c>
      <c r="AM18" s="99">
        <f>SUM(AL18:AL$24)/U18/U18</f>
        <v>3.345769160860959</v>
      </c>
      <c r="AN18" s="99">
        <f t="shared" si="24"/>
        <v>110472407.730269</v>
      </c>
      <c r="AO18" s="100">
        <f>SUM(AN18:AN$24)/U18/U18</f>
        <v>0.1157559329230976</v>
      </c>
      <c r="AP18" s="87">
        <f t="shared" si="5"/>
        <v>23.359488392636457</v>
      </c>
      <c r="AQ18" s="88">
        <f t="shared" si="6"/>
        <v>30.764757237856685</v>
      </c>
      <c r="AR18" s="88">
        <f t="shared" si="7"/>
        <v>22.471335242300441</v>
      </c>
      <c r="AS18" s="88">
        <f t="shared" si="8"/>
        <v>29.641581209730973</v>
      </c>
      <c r="AT18" s="88">
        <f t="shared" si="9"/>
        <v>0.33881528697633145</v>
      </c>
      <c r="AU18" s="101">
        <f t="shared" si="10"/>
        <v>1.6725138914854187</v>
      </c>
    </row>
    <row r="19" spans="1:47" ht="14.45" customHeight="1" x14ac:dyDescent="0.15">
      <c r="A19" s="68"/>
      <c r="B19" s="86" t="s">
        <v>185</v>
      </c>
      <c r="C19" s="11">
        <v>124</v>
      </c>
      <c r="D19" s="11">
        <v>1</v>
      </c>
      <c r="E19" s="11">
        <v>35</v>
      </c>
      <c r="F19" s="12">
        <v>1.8</v>
      </c>
      <c r="G19" s="22" t="s">
        <v>83</v>
      </c>
      <c r="H19" s="3">
        <v>4181397</v>
      </c>
      <c r="I19" s="3">
        <v>36141</v>
      </c>
      <c r="J19" s="18">
        <v>60</v>
      </c>
      <c r="K19" s="3">
        <v>92826</v>
      </c>
      <c r="L19" s="4">
        <v>2197302</v>
      </c>
      <c r="M19" s="70"/>
      <c r="N19" s="70"/>
      <c r="O19" s="87">
        <f t="shared" si="11"/>
        <v>0.53726956986374563</v>
      </c>
      <c r="P19" s="88">
        <f t="shared" si="12"/>
        <v>1.051764992985494</v>
      </c>
      <c r="Q19" s="89">
        <f t="shared" si="13"/>
        <v>8.0645161290322578E-3</v>
      </c>
      <c r="R19" s="90">
        <f t="shared" si="14"/>
        <v>7.6676027276213823E-3</v>
      </c>
      <c r="S19" s="91">
        <f t="shared" si="15"/>
        <v>5.1428571428571428E-2</v>
      </c>
      <c r="T19" s="92">
        <f t="shared" si="19"/>
        <v>3.7669746106281578E-2</v>
      </c>
      <c r="U19" s="93">
        <f t="shared" si="20"/>
        <v>95803.0792078909</v>
      </c>
      <c r="V19" s="93">
        <f t="shared" si="21"/>
        <v>470665.70845680306</v>
      </c>
      <c r="W19" s="94">
        <f>SUM(V19:V$24)</f>
        <v>2215892.7831021305</v>
      </c>
      <c r="X19" s="95">
        <f t="shared" si="0"/>
        <v>446460.0434504532</v>
      </c>
      <c r="Y19" s="93">
        <f>SUM(X19:X$24)</f>
        <v>2122869.701077851</v>
      </c>
      <c r="Z19" s="93">
        <f t="shared" si="1"/>
        <v>24205.665006349871</v>
      </c>
      <c r="AA19" s="94">
        <f>SUM(Z19:Z$24)</f>
        <v>93023.082024279385</v>
      </c>
      <c r="AB19" s="87">
        <f t="shared" si="2"/>
        <v>23.129661399438785</v>
      </c>
      <c r="AC19" s="88">
        <f t="shared" si="3"/>
        <v>22.158679226491909</v>
      </c>
      <c r="AD19" s="96">
        <f t="shared" si="16"/>
        <v>95.802004377935106</v>
      </c>
      <c r="AE19" s="88">
        <f t="shared" si="4"/>
        <v>0.97098217294687394</v>
      </c>
      <c r="AF19" s="97">
        <f t="shared" si="17"/>
        <v>4.1979956220648944</v>
      </c>
      <c r="AH19" s="98">
        <f t="shared" si="25"/>
        <v>1.3655560338890031E-3</v>
      </c>
      <c r="AI19" s="99">
        <f t="shared" si="18"/>
        <v>1.3938192419825073E-3</v>
      </c>
      <c r="AJ19" s="99">
        <f t="shared" si="22"/>
        <v>5656174011.9253607</v>
      </c>
      <c r="AK19" s="99">
        <f>SUM(AJ19:AJ$24)/U19/U19</f>
        <v>2.6986541795324492</v>
      </c>
      <c r="AL19" s="99">
        <f t="shared" si="23"/>
        <v>5513482024.8734856</v>
      </c>
      <c r="AM19" s="99">
        <f>SUM(AL19:AL$24)/U19/U19</f>
        <v>2.5378695192317533</v>
      </c>
      <c r="AN19" s="99">
        <f t="shared" si="24"/>
        <v>318154559.97026926</v>
      </c>
      <c r="AO19" s="100">
        <f>SUM(AN19:AN$24)/U19/U19</f>
        <v>0.11408375287289316</v>
      </c>
      <c r="AP19" s="87">
        <f t="shared" si="5"/>
        <v>19.909855520803884</v>
      </c>
      <c r="AQ19" s="88">
        <f t="shared" si="6"/>
        <v>26.349467278073686</v>
      </c>
      <c r="AR19" s="88">
        <f t="shared" si="7"/>
        <v>19.03626356789027</v>
      </c>
      <c r="AS19" s="88">
        <f t="shared" si="8"/>
        <v>25.281094885093548</v>
      </c>
      <c r="AT19" s="88">
        <f t="shared" si="9"/>
        <v>0.30896695783735229</v>
      </c>
      <c r="AU19" s="101">
        <f t="shared" si="10"/>
        <v>1.6329973880563955</v>
      </c>
    </row>
    <row r="20" spans="1:47" ht="14.45" customHeight="1" x14ac:dyDescent="0.15">
      <c r="A20" s="68"/>
      <c r="B20" s="86" t="s">
        <v>224</v>
      </c>
      <c r="C20" s="11">
        <v>161</v>
      </c>
      <c r="D20" s="11">
        <v>1</v>
      </c>
      <c r="E20" s="11">
        <v>57</v>
      </c>
      <c r="F20" s="12">
        <v>1</v>
      </c>
      <c r="G20" s="22" t="s">
        <v>85</v>
      </c>
      <c r="H20" s="3">
        <v>4699236</v>
      </c>
      <c r="I20" s="3">
        <v>61424</v>
      </c>
      <c r="J20" s="18">
        <v>65</v>
      </c>
      <c r="K20" s="3">
        <v>89083</v>
      </c>
      <c r="L20" s="4">
        <v>1741832</v>
      </c>
      <c r="M20" s="70"/>
      <c r="N20" s="70"/>
      <c r="O20" s="87">
        <f t="shared" si="11"/>
        <v>0.53169541732009062</v>
      </c>
      <c r="P20" s="88">
        <f t="shared" si="12"/>
        <v>0.98386438054770797</v>
      </c>
      <c r="Q20" s="89">
        <f t="shared" si="13"/>
        <v>6.2111801242236021E-3</v>
      </c>
      <c r="R20" s="90">
        <f t="shared" si="14"/>
        <v>6.3130450161900335E-3</v>
      </c>
      <c r="S20" s="91">
        <f t="shared" si="15"/>
        <v>1.7543859649122806E-2</v>
      </c>
      <c r="T20" s="92">
        <f t="shared" si="19"/>
        <v>3.110542041533762E-2</v>
      </c>
      <c r="U20" s="93">
        <f t="shared" si="20"/>
        <v>92194.201537929664</v>
      </c>
      <c r="V20" s="93">
        <f t="shared" si="21"/>
        <v>454256.13017794845</v>
      </c>
      <c r="W20" s="94">
        <f>SUM(V20:V$24)</f>
        <v>1745227.0746453274</v>
      </c>
      <c r="X20" s="95">
        <f t="shared" si="0"/>
        <v>446286.72438535286</v>
      </c>
      <c r="Y20" s="93">
        <f>SUM(X20:X$24)</f>
        <v>1676409.6576273979</v>
      </c>
      <c r="Z20" s="93">
        <f t="shared" si="1"/>
        <v>7969.4057925955867</v>
      </c>
      <c r="AA20" s="94">
        <f>SUM(Z20:Z$24)</f>
        <v>68817.417017929503</v>
      </c>
      <c r="AB20" s="87">
        <f t="shared" si="2"/>
        <v>18.929900639437964</v>
      </c>
      <c r="AC20" s="88">
        <f t="shared" si="3"/>
        <v>18.183460886503859</v>
      </c>
      <c r="AD20" s="96">
        <f t="shared" si="16"/>
        <v>96.056821601171023</v>
      </c>
      <c r="AE20" s="88">
        <f t="shared" si="4"/>
        <v>0.74643975293410714</v>
      </c>
      <c r="AF20" s="97">
        <f t="shared" si="17"/>
        <v>3.9431783988289824</v>
      </c>
      <c r="AH20" s="98">
        <f t="shared" si="25"/>
        <v>9.3745121743374891E-4</v>
      </c>
      <c r="AI20" s="99">
        <f t="shared" si="18"/>
        <v>3.0238723925850324E-4</v>
      </c>
      <c r="AJ20" s="99">
        <f t="shared" si="22"/>
        <v>2247263198.9681582</v>
      </c>
      <c r="AK20" s="99">
        <f>SUM(AJ20:AJ$24)/U20/U20</f>
        <v>2.2486129515385831</v>
      </c>
      <c r="AL20" s="99">
        <f t="shared" si="23"/>
        <v>2120516954.3485982</v>
      </c>
      <c r="AM20" s="99">
        <f>SUM(AL20:AL$24)/U20/U20</f>
        <v>2.0917820633693069</v>
      </c>
      <c r="AN20" s="99">
        <f t="shared" si="24"/>
        <v>66553910.240499884</v>
      </c>
      <c r="AO20" s="100">
        <f>SUM(AN20:AN$24)/U20/U20</f>
        <v>8.5759060911284518E-2</v>
      </c>
      <c r="AP20" s="87">
        <f t="shared" si="5"/>
        <v>15.99080698413696</v>
      </c>
      <c r="AQ20" s="88">
        <f t="shared" si="6"/>
        <v>21.868994294738968</v>
      </c>
      <c r="AR20" s="88">
        <f t="shared" si="7"/>
        <v>15.348713988694545</v>
      </c>
      <c r="AS20" s="88">
        <f t="shared" si="8"/>
        <v>21.018207784313173</v>
      </c>
      <c r="AT20" s="88">
        <f t="shared" si="9"/>
        <v>0.17246065192363425</v>
      </c>
      <c r="AU20" s="101">
        <f t="shared" si="10"/>
        <v>1.32041885394458</v>
      </c>
    </row>
    <row r="21" spans="1:47" ht="14.45" customHeight="1" x14ac:dyDescent="0.15">
      <c r="A21" s="68"/>
      <c r="B21" s="86" t="s">
        <v>289</v>
      </c>
      <c r="C21" s="11">
        <v>104</v>
      </c>
      <c r="D21" s="11">
        <v>3</v>
      </c>
      <c r="E21" s="11">
        <v>34</v>
      </c>
      <c r="F21" s="12">
        <v>1</v>
      </c>
      <c r="G21" s="22" t="s">
        <v>87</v>
      </c>
      <c r="H21" s="3">
        <v>3608735</v>
      </c>
      <c r="I21" s="3">
        <v>76916</v>
      </c>
      <c r="J21" s="18">
        <v>70</v>
      </c>
      <c r="K21" s="3">
        <v>83344</v>
      </c>
      <c r="L21" s="4">
        <v>1309855</v>
      </c>
      <c r="M21" s="70"/>
      <c r="N21" s="70"/>
      <c r="O21" s="87">
        <f t="shared" si="11"/>
        <v>0.5290487804878049</v>
      </c>
      <c r="P21" s="88">
        <f t="shared" si="12"/>
        <v>1.0329700518325673</v>
      </c>
      <c r="Q21" s="89">
        <f t="shared" si="13"/>
        <v>2.8846153846153848E-2</v>
      </c>
      <c r="R21" s="90">
        <f t="shared" si="14"/>
        <v>2.7925450302241174E-2</v>
      </c>
      <c r="S21" s="91">
        <f t="shared" si="15"/>
        <v>2.9411764705882353E-2</v>
      </c>
      <c r="T21" s="92">
        <f t="shared" si="19"/>
        <v>0.13101220044558737</v>
      </c>
      <c r="U21" s="93">
        <f t="shared" si="20"/>
        <v>89326.462139235999</v>
      </c>
      <c r="V21" s="93">
        <f t="shared" si="21"/>
        <v>419074.93831680622</v>
      </c>
      <c r="W21" s="94">
        <f>SUM(V21:V$24)</f>
        <v>1290970.944467379</v>
      </c>
      <c r="X21" s="95">
        <f t="shared" si="0"/>
        <v>406749.20483690017</v>
      </c>
      <c r="Y21" s="93">
        <f>SUM(X21:X$24)</f>
        <v>1230122.9332420451</v>
      </c>
      <c r="Z21" s="93">
        <f t="shared" si="1"/>
        <v>12325.733479906065</v>
      </c>
      <c r="AA21" s="94">
        <f>SUM(Z21:Z$24)</f>
        <v>60848.011225333918</v>
      </c>
      <c r="AB21" s="87">
        <f t="shared" si="2"/>
        <v>14.452278905383061</v>
      </c>
      <c r="AC21" s="88">
        <f t="shared" si="3"/>
        <v>13.77109205696083</v>
      </c>
      <c r="AD21" s="96">
        <f t="shared" si="16"/>
        <v>95.286647504647121</v>
      </c>
      <c r="AE21" s="88">
        <f t="shared" si="4"/>
        <v>0.68118684842223109</v>
      </c>
      <c r="AF21" s="97">
        <f t="shared" si="17"/>
        <v>4.7133524953528845</v>
      </c>
      <c r="AH21" s="98">
        <f t="shared" si="25"/>
        <v>4.9718258305181265E-3</v>
      </c>
      <c r="AI21" s="99">
        <f t="shared" si="18"/>
        <v>8.3960920008141666E-4</v>
      </c>
      <c r="AJ21" s="99">
        <f t="shared" si="22"/>
        <v>7323699511.1762257</v>
      </c>
      <c r="AK21" s="99">
        <f>SUM(AJ21:AJ$24)/U21/U21</f>
        <v>2.1136700308459289</v>
      </c>
      <c r="AL21" s="99">
        <f t="shared" si="23"/>
        <v>6741742269.5758543</v>
      </c>
      <c r="AM21" s="99">
        <f>SUM(AL21:AL$24)/U21/U21</f>
        <v>1.962492241949257</v>
      </c>
      <c r="AN21" s="99">
        <f t="shared" si="24"/>
        <v>166581999.45791772</v>
      </c>
      <c r="AO21" s="100">
        <f>SUM(AN21:AN$24)/U21/U21</f>
        <v>8.3012965396492958E-2</v>
      </c>
      <c r="AP21" s="87">
        <f t="shared" si="5"/>
        <v>11.602739505673394</v>
      </c>
      <c r="AQ21" s="88">
        <f t="shared" si="6"/>
        <v>17.301818305092727</v>
      </c>
      <c r="AR21" s="88">
        <f t="shared" si="7"/>
        <v>11.025348041821715</v>
      </c>
      <c r="AS21" s="88">
        <f t="shared" si="8"/>
        <v>16.516836072099945</v>
      </c>
      <c r="AT21" s="88">
        <f t="shared" si="9"/>
        <v>0.11647222326438444</v>
      </c>
      <c r="AU21" s="101">
        <f t="shared" si="10"/>
        <v>1.2459014735800777</v>
      </c>
    </row>
    <row r="22" spans="1:47" ht="14.45" customHeight="1" x14ac:dyDescent="0.15">
      <c r="A22" s="68"/>
      <c r="B22" s="86" t="s">
        <v>226</v>
      </c>
      <c r="C22" s="11">
        <v>119</v>
      </c>
      <c r="D22" s="11">
        <v>8</v>
      </c>
      <c r="E22" s="11">
        <v>35</v>
      </c>
      <c r="F22" s="12">
        <v>2</v>
      </c>
      <c r="G22" s="22" t="s">
        <v>89</v>
      </c>
      <c r="H22" s="3">
        <v>2806665</v>
      </c>
      <c r="I22" s="3">
        <v>96964</v>
      </c>
      <c r="J22" s="18">
        <v>75</v>
      </c>
      <c r="K22" s="3">
        <v>75144</v>
      </c>
      <c r="L22" s="4">
        <v>912444</v>
      </c>
      <c r="M22" s="70"/>
      <c r="N22" s="70"/>
      <c r="O22" s="87">
        <f t="shared" si="11"/>
        <v>0.53289495869162029</v>
      </c>
      <c r="P22" s="88">
        <f t="shared" si="12"/>
        <v>1.0135874751634408</v>
      </c>
      <c r="Q22" s="89">
        <f t="shared" si="13"/>
        <v>6.7226890756302518E-2</v>
      </c>
      <c r="R22" s="90">
        <f t="shared" si="14"/>
        <v>6.6325692062702529E-2</v>
      </c>
      <c r="S22" s="91">
        <f t="shared" si="15"/>
        <v>5.7142857142857141E-2</v>
      </c>
      <c r="T22" s="92">
        <f t="shared" si="19"/>
        <v>0.28714774531477882</v>
      </c>
      <c r="U22" s="93">
        <f t="shared" si="20"/>
        <v>77623.605776355238</v>
      </c>
      <c r="V22" s="93">
        <f t="shared" si="21"/>
        <v>336060.47202359844</v>
      </c>
      <c r="W22" s="94">
        <f>SUM(V22:V$24)</f>
        <v>871896.00615057279</v>
      </c>
      <c r="X22" s="95">
        <f t="shared" si="0"/>
        <v>316857.01647939283</v>
      </c>
      <c r="Y22" s="93">
        <f>SUM(X22:X$24)</f>
        <v>823373.728405145</v>
      </c>
      <c r="Z22" s="93">
        <f t="shared" si="1"/>
        <v>19203.455544205626</v>
      </c>
      <c r="AA22" s="94">
        <f>SUM(Z22:Z$24)</f>
        <v>48522.277745427855</v>
      </c>
      <c r="AB22" s="87">
        <f t="shared" si="2"/>
        <v>11.232356413107508</v>
      </c>
      <c r="AC22" s="88">
        <f t="shared" si="3"/>
        <v>10.607259482088516</v>
      </c>
      <c r="AD22" s="96">
        <f t="shared" si="16"/>
        <v>94.434854913528739</v>
      </c>
      <c r="AE22" s="88">
        <f t="shared" si="4"/>
        <v>0.62509693101899322</v>
      </c>
      <c r="AF22" s="97">
        <f t="shared" si="17"/>
        <v>5.5651450864712713</v>
      </c>
      <c r="AH22" s="98">
        <f t="shared" si="25"/>
        <v>7.3471746175181448E-3</v>
      </c>
      <c r="AI22" s="99">
        <f t="shared" si="18"/>
        <v>1.5393586005830904E-3</v>
      </c>
      <c r="AJ22" s="99">
        <f t="shared" si="22"/>
        <v>6395225265.3555298</v>
      </c>
      <c r="AK22" s="99">
        <f>SUM(AJ22:AJ$24)/U22/U22</f>
        <v>1.5835784692466128</v>
      </c>
      <c r="AL22" s="99">
        <f t="shared" si="23"/>
        <v>5882678169.3993998</v>
      </c>
      <c r="AM22" s="99">
        <f>SUM(AL22:AL$24)/U22/U22</f>
        <v>1.4799636698329095</v>
      </c>
      <c r="AN22" s="99">
        <f t="shared" si="24"/>
        <v>193327776.14716381</v>
      </c>
      <c r="AO22" s="100">
        <f>SUM(AN22:AN$24)/U22/U22</f>
        <v>8.2284074537722685E-2</v>
      </c>
      <c r="AP22" s="87">
        <f t="shared" si="5"/>
        <v>8.7658862536574116</v>
      </c>
      <c r="AQ22" s="88">
        <f t="shared" si="6"/>
        <v>13.698826572557605</v>
      </c>
      <c r="AR22" s="88">
        <f t="shared" si="7"/>
        <v>8.2228458363403405</v>
      </c>
      <c r="AS22" s="88">
        <f t="shared" si="8"/>
        <v>12.991673127836691</v>
      </c>
      <c r="AT22" s="88">
        <f t="shared" si="9"/>
        <v>6.286699518836214E-2</v>
      </c>
      <c r="AU22" s="101">
        <f t="shared" si="10"/>
        <v>1.1873268668496242</v>
      </c>
    </row>
    <row r="23" spans="1:47" ht="14.45" customHeight="1" x14ac:dyDescent="0.15">
      <c r="A23" s="68"/>
      <c r="B23" s="86" t="s">
        <v>227</v>
      </c>
      <c r="C23" s="11">
        <v>113</v>
      </c>
      <c r="D23" s="11">
        <v>10</v>
      </c>
      <c r="E23" s="11">
        <v>40</v>
      </c>
      <c r="F23" s="12">
        <v>1</v>
      </c>
      <c r="G23" s="22" t="s">
        <v>90</v>
      </c>
      <c r="H23" s="3">
        <v>2009820</v>
      </c>
      <c r="I23" s="3">
        <v>126762</v>
      </c>
      <c r="J23" s="18">
        <v>80</v>
      </c>
      <c r="K23" s="3">
        <v>63282</v>
      </c>
      <c r="L23" s="4">
        <v>564428</v>
      </c>
      <c r="M23" s="70"/>
      <c r="N23" s="70"/>
      <c r="O23" s="87">
        <f>IF(K23&lt;0.5,0.5,((L23-L24)-5*K24)/5/(K23-K24))</f>
        <v>0.5270425643110157</v>
      </c>
      <c r="P23" s="88">
        <f t="shared" si="12"/>
        <v>1.0096904869525449</v>
      </c>
      <c r="Q23" s="89">
        <f t="shared" si="13"/>
        <v>8.8495575221238937E-2</v>
      </c>
      <c r="R23" s="90">
        <f t="shared" si="14"/>
        <v>8.7646240471510151E-2</v>
      </c>
      <c r="S23" s="91">
        <f t="shared" si="15"/>
        <v>2.5000000000000001E-2</v>
      </c>
      <c r="T23" s="92">
        <f>5*R23/(1+5*(1-O23)*R23)</f>
        <v>0.36299512467011325</v>
      </c>
      <c r="U23" s="93">
        <f t="shared" si="20"/>
        <v>55334.16239447159</v>
      </c>
      <c r="V23" s="93">
        <f>5*U23*((1-T23)+O23*T23)</f>
        <v>229171.62297938578</v>
      </c>
      <c r="W23" s="94">
        <f>SUM(V23:V$24)</f>
        <v>535835.53412697441</v>
      </c>
      <c r="X23" s="95">
        <f t="shared" si="0"/>
        <v>223442.33240490113</v>
      </c>
      <c r="Y23" s="93">
        <f>SUM(X23:X$24)</f>
        <v>506516.71192575211</v>
      </c>
      <c r="Z23" s="93">
        <f t="shared" si="1"/>
        <v>5729.2905744846448</v>
      </c>
      <c r="AA23" s="94">
        <f>SUM(Z23:Z$24)</f>
        <v>29318.822201222232</v>
      </c>
      <c r="AB23" s="87">
        <f t="shared" si="2"/>
        <v>9.6836296229995789</v>
      </c>
      <c r="AC23" s="88">
        <f t="shared" si="3"/>
        <v>9.1537793292116039</v>
      </c>
      <c r="AD23" s="96">
        <f t="shared" si="16"/>
        <v>94.528391580265236</v>
      </c>
      <c r="AE23" s="88">
        <f t="shared" si="4"/>
        <v>0.52985029378797399</v>
      </c>
      <c r="AF23" s="97">
        <f t="shared" si="17"/>
        <v>5.4716084197347561</v>
      </c>
      <c r="AH23" s="98">
        <f>IF(D23=0,0,T23*T23*(1-T23)/D23)</f>
        <v>8.3935240760418424E-3</v>
      </c>
      <c r="AI23" s="99">
        <f t="shared" si="18"/>
        <v>6.09375E-4</v>
      </c>
      <c r="AJ23" s="99">
        <f t="shared" si="22"/>
        <v>3146506724.2302918</v>
      </c>
      <c r="AK23" s="99">
        <f>SUM(AJ23:AJ$24)/U23/U23</f>
        <v>1.0276423262197749</v>
      </c>
      <c r="AL23" s="99">
        <f t="shared" si="23"/>
        <v>2777900240.4118552</v>
      </c>
      <c r="AM23" s="99">
        <f>SUM(AL23:AL$24)/U23/U23</f>
        <v>0.99113651819359083</v>
      </c>
      <c r="AN23" s="99">
        <f t="shared" si="24"/>
        <v>45638213.053078339</v>
      </c>
      <c r="AO23" s="100">
        <f>SUM(AN23:AN$24)/U23/U23</f>
        <v>9.87856186976485E-2</v>
      </c>
      <c r="AP23" s="87">
        <f t="shared" si="5"/>
        <v>7.6967248038384071</v>
      </c>
      <c r="AQ23" s="88">
        <f t="shared" si="6"/>
        <v>11.670534442160751</v>
      </c>
      <c r="AR23" s="88">
        <f t="shared" si="7"/>
        <v>7.202484874678281</v>
      </c>
      <c r="AS23" s="88">
        <f t="shared" si="8"/>
        <v>11.105073783744928</v>
      </c>
      <c r="AT23" s="88">
        <f t="shared" si="9"/>
        <v>-8.6181225526489658E-2</v>
      </c>
      <c r="AU23" s="101">
        <f t="shared" si="10"/>
        <v>1.1458818131024375</v>
      </c>
    </row>
    <row r="24" spans="1:47" ht="14.45" customHeight="1" x14ac:dyDescent="0.15">
      <c r="A24" s="44"/>
      <c r="B24" s="102" t="s">
        <v>132</v>
      </c>
      <c r="C24" s="13">
        <v>88</v>
      </c>
      <c r="D24" s="13">
        <v>9</v>
      </c>
      <c r="E24" s="13">
        <v>26</v>
      </c>
      <c r="F24" s="14">
        <v>2</v>
      </c>
      <c r="G24" s="23" t="s">
        <v>91</v>
      </c>
      <c r="H24" s="5">
        <v>1472880</v>
      </c>
      <c r="I24" s="5">
        <v>209063</v>
      </c>
      <c r="J24" s="19">
        <v>85</v>
      </c>
      <c r="K24" s="5">
        <v>46061</v>
      </c>
      <c r="L24" s="6">
        <v>288742</v>
      </c>
      <c r="M24" s="70"/>
      <c r="N24" s="70"/>
      <c r="O24" s="103">
        <v>1</v>
      </c>
      <c r="P24" s="104">
        <f>IF(H24&lt;0.5,1,(I24/H24)/(K24/L24))</f>
        <v>0.88978772677593732</v>
      </c>
      <c r="Q24" s="105">
        <f t="shared" si="13"/>
        <v>0.10227272727272728</v>
      </c>
      <c r="R24" s="106">
        <f t="shared" si="14"/>
        <v>0.11494059110401865</v>
      </c>
      <c r="S24" s="107">
        <f t="shared" si="15"/>
        <v>7.6923076923076927E-2</v>
      </c>
      <c r="T24" s="103">
        <v>1</v>
      </c>
      <c r="U24" s="108">
        <f>U23*(1-T23)</f>
        <v>35248.131217574082</v>
      </c>
      <c r="V24" s="108">
        <f>U24/R24</f>
        <v>306663.91114758857</v>
      </c>
      <c r="W24" s="109">
        <f>SUM(V24:V$24)</f>
        <v>306663.91114758857</v>
      </c>
      <c r="X24" s="103">
        <f t="shared" si="0"/>
        <v>283074.37952085101</v>
      </c>
      <c r="Y24" s="108">
        <f>SUM(X24:X$24)</f>
        <v>283074.37952085101</v>
      </c>
      <c r="Z24" s="108">
        <f t="shared" si="1"/>
        <v>23589.531626737586</v>
      </c>
      <c r="AA24" s="109">
        <f>SUM(Z24:Z$24)</f>
        <v>23589.531626737586</v>
      </c>
      <c r="AB24" s="110">
        <f t="shared" si="2"/>
        <v>8.7001466618091658</v>
      </c>
      <c r="AC24" s="104">
        <f t="shared" si="3"/>
        <v>8.0309046109007678</v>
      </c>
      <c r="AD24" s="111">
        <f t="shared" si="16"/>
        <v>92.307692307692307</v>
      </c>
      <c r="AE24" s="104">
        <f t="shared" si="4"/>
        <v>0.66924205090839739</v>
      </c>
      <c r="AF24" s="112">
        <f t="shared" si="17"/>
        <v>7.6923076923076925</v>
      </c>
      <c r="AH24" s="113">
        <f>0</f>
        <v>0</v>
      </c>
      <c r="AI24" s="114">
        <f t="shared" si="18"/>
        <v>2.7309968138370506E-3</v>
      </c>
      <c r="AJ24" s="114">
        <v>0</v>
      </c>
      <c r="AK24" s="114">
        <f>(1-R24)/R24/R24/D24</f>
        <v>7.4436005861311081</v>
      </c>
      <c r="AL24" s="114">
        <f>V24*V24*AI24</f>
        <v>256830462.63177818</v>
      </c>
      <c r="AM24" s="114">
        <f>(1-S24)*(1-S24)*(1-R24)/R24/R24/D24+AI24/R24/R24</f>
        <v>6.5491923572414086</v>
      </c>
      <c r="AN24" s="114">
        <f>V24*V24*AI24</f>
        <v>256830462.63177818</v>
      </c>
      <c r="AO24" s="115">
        <f>S24*S24*(1-R24)/R24/R24/D24+AI24/R24/R24</f>
        <v>0.25076109205354546</v>
      </c>
      <c r="AP24" s="110">
        <f t="shared" si="5"/>
        <v>3.352685954923956</v>
      </c>
      <c r="AQ24" s="104">
        <f t="shared" si="6"/>
        <v>14.047607368694376</v>
      </c>
      <c r="AR24" s="104">
        <f t="shared" si="7"/>
        <v>3.0149921954394889</v>
      </c>
      <c r="AS24" s="104">
        <f t="shared" si="8"/>
        <v>13.046817026362046</v>
      </c>
      <c r="AT24" s="104">
        <f t="shared" si="9"/>
        <v>-0.31224855588970146</v>
      </c>
      <c r="AU24" s="116">
        <f t="shared" si="10"/>
        <v>1.6507326577064962</v>
      </c>
    </row>
    <row r="25" spans="1:47" ht="14.45" customHeight="1" x14ac:dyDescent="0.15">
      <c r="A25" s="68" t="s">
        <v>6</v>
      </c>
      <c r="B25" s="69" t="s">
        <v>59</v>
      </c>
      <c r="C25" s="9">
        <v>53</v>
      </c>
      <c r="D25" s="9">
        <v>0</v>
      </c>
      <c r="E25" s="9">
        <v>16</v>
      </c>
      <c r="F25" s="10">
        <v>0</v>
      </c>
      <c r="G25" s="21" t="s">
        <v>59</v>
      </c>
      <c r="H25" s="1">
        <v>2414909</v>
      </c>
      <c r="I25" s="1">
        <v>1219</v>
      </c>
      <c r="J25" s="17">
        <v>0</v>
      </c>
      <c r="K25" s="1">
        <v>100000</v>
      </c>
      <c r="L25" s="2">
        <v>8713724</v>
      </c>
      <c r="M25" s="70"/>
      <c r="N25" s="70"/>
      <c r="O25" s="117">
        <f t="shared" ref="O25:O40" si="26">IF(K25&lt;0.5,0.5,((L25-L26)-5*K26)/5/(K25-K26))</f>
        <v>0.16090225563909774</v>
      </c>
      <c r="P25" s="118">
        <f t="shared" ref="P25:P40" si="27">IF(H25&lt;0.5,1,(I25/H25)/((K25-K26)/(L25-L26)))</f>
        <v>0.94671852343370566</v>
      </c>
      <c r="Q25" s="73">
        <f t="shared" si="13"/>
        <v>0</v>
      </c>
      <c r="R25" s="119">
        <f t="shared" si="14"/>
        <v>0</v>
      </c>
      <c r="S25" s="120">
        <f t="shared" si="15"/>
        <v>0</v>
      </c>
      <c r="T25" s="121">
        <f>5*R25/(1+5*(1-O25)*R25)</f>
        <v>0</v>
      </c>
      <c r="U25" s="122">
        <v>100000</v>
      </c>
      <c r="V25" s="122">
        <f>5*U25*((1-T25)+O25*T25)</f>
        <v>500000</v>
      </c>
      <c r="W25" s="123">
        <f>SUM(V25:V$42)</f>
        <v>8225292.6491505392</v>
      </c>
      <c r="X25" s="124">
        <f t="shared" si="0"/>
        <v>500000</v>
      </c>
      <c r="Y25" s="122">
        <f>SUM(X25:X$42)</f>
        <v>7954376.1095313299</v>
      </c>
      <c r="Z25" s="122">
        <f t="shared" si="1"/>
        <v>0</v>
      </c>
      <c r="AA25" s="123">
        <f>SUM(Z25:Z$42)</f>
        <v>270916.5396192086</v>
      </c>
      <c r="AB25" s="117">
        <f t="shared" si="2"/>
        <v>82.252926491505391</v>
      </c>
      <c r="AC25" s="118">
        <f t="shared" si="3"/>
        <v>79.5437610953133</v>
      </c>
      <c r="AD25" s="80">
        <f t="shared" si="16"/>
        <v>96.706299080468725</v>
      </c>
      <c r="AE25" s="118">
        <f t="shared" si="4"/>
        <v>2.7091653961920859</v>
      </c>
      <c r="AF25" s="81">
        <f t="shared" si="17"/>
        <v>3.2937009195312617</v>
      </c>
      <c r="AH25" s="82">
        <f>IF(D25=0,0,T25*T25*(1-T25)/D25)</f>
        <v>0</v>
      </c>
      <c r="AI25" s="83">
        <f t="shared" si="18"/>
        <v>0</v>
      </c>
      <c r="AJ25" s="83">
        <f>U25*U25*((1-O25)*5+AB26)^2*AH25</f>
        <v>0</v>
      </c>
      <c r="AK25" s="83">
        <f>SUM(AJ25:AJ$42)/U25/U25</f>
        <v>17.380357623003174</v>
      </c>
      <c r="AL25" s="83">
        <f>U25*U25*((1-O25)*5*(1-S25)+AC26)^2*AH25+V25*V25*AI25</f>
        <v>0</v>
      </c>
      <c r="AM25" s="83">
        <f>SUM(AL25:AL$42)/U25/U25</f>
        <v>15.303351336079791</v>
      </c>
      <c r="AN25" s="83">
        <f>U25*U25*((1-O25)*5*S25+AE26)^2*AH25+V25*V25*AI25</f>
        <v>0</v>
      </c>
      <c r="AO25" s="84">
        <f>SUM(AN25:AN$42)/U25/U25</f>
        <v>0.21593910911586259</v>
      </c>
      <c r="AP25" s="117">
        <f t="shared" si="5"/>
        <v>74.081734299142695</v>
      </c>
      <c r="AQ25" s="118">
        <f t="shared" si="6"/>
        <v>90.424118683868087</v>
      </c>
      <c r="AR25" s="118">
        <f t="shared" si="7"/>
        <v>71.87633946267276</v>
      </c>
      <c r="AS25" s="118">
        <f t="shared" si="8"/>
        <v>87.21118272795384</v>
      </c>
      <c r="AT25" s="118">
        <f t="shared" si="9"/>
        <v>1.7983681182100435</v>
      </c>
      <c r="AU25" s="125">
        <f t="shared" si="10"/>
        <v>3.6199626741741282</v>
      </c>
    </row>
    <row r="26" spans="1:47" ht="14.45" customHeight="1" x14ac:dyDescent="0.15">
      <c r="A26" s="126"/>
      <c r="B26" s="86" t="s">
        <v>61</v>
      </c>
      <c r="C26" s="11">
        <v>51</v>
      </c>
      <c r="D26" s="11">
        <v>0</v>
      </c>
      <c r="E26" s="11">
        <v>18</v>
      </c>
      <c r="F26" s="12">
        <v>0</v>
      </c>
      <c r="G26" s="22" t="s">
        <v>61</v>
      </c>
      <c r="H26" s="3">
        <v>2569226</v>
      </c>
      <c r="I26" s="3">
        <v>199</v>
      </c>
      <c r="J26" s="18">
        <v>5</v>
      </c>
      <c r="K26" s="3">
        <v>99734</v>
      </c>
      <c r="L26" s="4">
        <v>8214840</v>
      </c>
      <c r="M26" s="70"/>
      <c r="N26" s="70"/>
      <c r="O26" s="87">
        <f t="shared" si="26"/>
        <v>0.45806451612903226</v>
      </c>
      <c r="P26" s="88">
        <f t="shared" si="27"/>
        <v>1.2457450032083215</v>
      </c>
      <c r="Q26" s="89">
        <f t="shared" si="13"/>
        <v>0</v>
      </c>
      <c r="R26" s="90">
        <f t="shared" si="14"/>
        <v>0</v>
      </c>
      <c r="S26" s="91">
        <f t="shared" si="15"/>
        <v>0</v>
      </c>
      <c r="T26" s="92">
        <f>5*R26/(1+5*(1-O26)*R26)</f>
        <v>0</v>
      </c>
      <c r="U26" s="93">
        <f>U25*(1-T25)</f>
        <v>100000</v>
      </c>
      <c r="V26" s="93">
        <f>5*U26*((1-T26)+O26*T26)</f>
        <v>500000</v>
      </c>
      <c r="W26" s="94">
        <f>SUM(V26:V$42)</f>
        <v>7725292.6491505392</v>
      </c>
      <c r="X26" s="95">
        <f t="shared" si="0"/>
        <v>500000</v>
      </c>
      <c r="Y26" s="93">
        <f>SUM(X26:X$42)</f>
        <v>7454376.1095313309</v>
      </c>
      <c r="Z26" s="93">
        <f t="shared" si="1"/>
        <v>0</v>
      </c>
      <c r="AA26" s="94">
        <f>SUM(Z26:Z$42)</f>
        <v>270916.5396192086</v>
      </c>
      <c r="AB26" s="87">
        <f t="shared" si="2"/>
        <v>77.252926491505391</v>
      </c>
      <c r="AC26" s="88">
        <f t="shared" si="3"/>
        <v>74.543761095313315</v>
      </c>
      <c r="AD26" s="96">
        <f t="shared" si="16"/>
        <v>96.493122630778302</v>
      </c>
      <c r="AE26" s="88">
        <f t="shared" si="4"/>
        <v>2.7091653961920859</v>
      </c>
      <c r="AF26" s="97">
        <f t="shared" si="17"/>
        <v>3.5068773692217099</v>
      </c>
      <c r="AH26" s="98">
        <f>IF(D26=0,0,T26*T26*(1-T26)/D26)</f>
        <v>0</v>
      </c>
      <c r="AI26" s="99">
        <f t="shared" si="18"/>
        <v>0</v>
      </c>
      <c r="AJ26" s="99">
        <f>U26*U26*((1-O26)*5+AB27)^2*AH26</f>
        <v>0</v>
      </c>
      <c r="AK26" s="99">
        <f>SUM(AJ26:AJ$42)/U26/U26</f>
        <v>17.380357623003174</v>
      </c>
      <c r="AL26" s="99">
        <f>U26*U26*((1-O26)*5*(1-S26)+AC27)^2*AH26+V26*V26*AI26</f>
        <v>0</v>
      </c>
      <c r="AM26" s="99">
        <f>SUM(AL26:AL$42)/U26/U26</f>
        <v>15.303351336079791</v>
      </c>
      <c r="AN26" s="99">
        <f>U26*U26*((1-O26)*5*S26+AE27)^2*AH26+V26*V26*AI26</f>
        <v>0</v>
      </c>
      <c r="AO26" s="100">
        <f>SUM(AN26:AN$42)/U26/U26</f>
        <v>0.21593910911586259</v>
      </c>
      <c r="AP26" s="87">
        <f t="shared" si="5"/>
        <v>69.081734299142695</v>
      </c>
      <c r="AQ26" s="88">
        <f t="shared" si="6"/>
        <v>85.424118683868087</v>
      </c>
      <c r="AR26" s="88">
        <f t="shared" si="7"/>
        <v>66.876339462672775</v>
      </c>
      <c r="AS26" s="88">
        <f t="shared" si="8"/>
        <v>82.211182727953855</v>
      </c>
      <c r="AT26" s="88">
        <f t="shared" si="9"/>
        <v>1.7983681182100435</v>
      </c>
      <c r="AU26" s="101">
        <f t="shared" si="10"/>
        <v>3.6199626741741282</v>
      </c>
    </row>
    <row r="27" spans="1:47" ht="14.45" customHeight="1" x14ac:dyDescent="0.15">
      <c r="A27" s="126"/>
      <c r="B27" s="86" t="s">
        <v>63</v>
      </c>
      <c r="C27" s="11">
        <v>55</v>
      </c>
      <c r="D27" s="11">
        <v>0</v>
      </c>
      <c r="E27" s="11">
        <v>19</v>
      </c>
      <c r="F27" s="12">
        <v>0</v>
      </c>
      <c r="G27" s="22" t="s">
        <v>63</v>
      </c>
      <c r="H27" s="3">
        <v>2718493</v>
      </c>
      <c r="I27" s="3">
        <v>203</v>
      </c>
      <c r="J27" s="18">
        <v>10</v>
      </c>
      <c r="K27" s="3">
        <v>99703</v>
      </c>
      <c r="L27" s="4">
        <v>7716254</v>
      </c>
      <c r="M27" s="70"/>
      <c r="N27" s="70"/>
      <c r="O27" s="87">
        <f t="shared" si="26"/>
        <v>0.52</v>
      </c>
      <c r="P27" s="88">
        <f t="shared" si="27"/>
        <v>1.0634199904138066</v>
      </c>
      <c r="Q27" s="89">
        <f t="shared" si="13"/>
        <v>0</v>
      </c>
      <c r="R27" s="90">
        <f t="shared" si="14"/>
        <v>0</v>
      </c>
      <c r="S27" s="91">
        <f t="shared" si="15"/>
        <v>0</v>
      </c>
      <c r="T27" s="92">
        <f t="shared" ref="T27:T40" si="28">5*R27/(1+5*(1-O27)*R27)</f>
        <v>0</v>
      </c>
      <c r="U27" s="93">
        <f t="shared" ref="U27:U41" si="29">U26*(1-T26)</f>
        <v>100000</v>
      </c>
      <c r="V27" s="93">
        <f t="shared" ref="V27:V40" si="30">5*U27*((1-T27)+O27*T27)</f>
        <v>500000</v>
      </c>
      <c r="W27" s="94">
        <f>SUM(V27:V$42)</f>
        <v>7225292.6491505392</v>
      </c>
      <c r="X27" s="95">
        <f t="shared" si="0"/>
        <v>500000</v>
      </c>
      <c r="Y27" s="93">
        <f>SUM(X27:X$42)</f>
        <v>6954376.1095313309</v>
      </c>
      <c r="Z27" s="93">
        <f t="shared" si="1"/>
        <v>0</v>
      </c>
      <c r="AA27" s="94">
        <f>SUM(Z27:Z$42)</f>
        <v>270916.5396192086</v>
      </c>
      <c r="AB27" s="87">
        <f t="shared" si="2"/>
        <v>72.252926491505391</v>
      </c>
      <c r="AC27" s="88">
        <f t="shared" si="3"/>
        <v>69.543761095313315</v>
      </c>
      <c r="AD27" s="96">
        <f t="shared" si="16"/>
        <v>96.250441985196844</v>
      </c>
      <c r="AE27" s="88">
        <f t="shared" si="4"/>
        <v>2.7091653961920859</v>
      </c>
      <c r="AF27" s="97">
        <f t="shared" si="17"/>
        <v>3.7495580148031733</v>
      </c>
      <c r="AH27" s="98">
        <f t="shared" ref="AH27:AH40" si="31">IF(D27=0,0,T27*T27*(1-T27)/D27)</f>
        <v>0</v>
      </c>
      <c r="AI27" s="99">
        <f t="shared" si="18"/>
        <v>0</v>
      </c>
      <c r="AJ27" s="99">
        <f t="shared" ref="AJ27:AJ40" si="32">U27*U27*((1-O27)*5+AB28)^2*AH27</f>
        <v>0</v>
      </c>
      <c r="AK27" s="99">
        <f>SUM(AJ27:AJ$42)/U27/U27</f>
        <v>17.380357623003174</v>
      </c>
      <c r="AL27" s="99">
        <f t="shared" ref="AL27:AL40" si="33">U27*U27*((1-O27)*5*(1-S27)+AC28)^2*AH27+V27*V27*AI27</f>
        <v>0</v>
      </c>
      <c r="AM27" s="99">
        <f>SUM(AL27:AL$42)/U27/U27</f>
        <v>15.303351336079791</v>
      </c>
      <c r="AN27" s="99">
        <f t="shared" ref="AN27:AN40" si="34">U27*U27*((1-O27)*5*S27+AE28)^2*AH27+V27*V27*AI27</f>
        <v>0</v>
      </c>
      <c r="AO27" s="100">
        <f>SUM(AN27:AN$42)/U27/U27</f>
        <v>0.21593910911586259</v>
      </c>
      <c r="AP27" s="87">
        <f t="shared" si="5"/>
        <v>64.081734299142695</v>
      </c>
      <c r="AQ27" s="88">
        <f t="shared" si="6"/>
        <v>80.424118683868087</v>
      </c>
      <c r="AR27" s="88">
        <f t="shared" si="7"/>
        <v>61.876339462672775</v>
      </c>
      <c r="AS27" s="88">
        <f t="shared" si="8"/>
        <v>77.211182727953855</v>
      </c>
      <c r="AT27" s="88">
        <f t="shared" si="9"/>
        <v>1.7983681182100435</v>
      </c>
      <c r="AU27" s="101">
        <f t="shared" si="10"/>
        <v>3.6199626741741282</v>
      </c>
    </row>
    <row r="28" spans="1:47" ht="14.45" customHeight="1" x14ac:dyDescent="0.15">
      <c r="A28" s="126"/>
      <c r="B28" s="86" t="s">
        <v>65</v>
      </c>
      <c r="C28" s="11">
        <v>34</v>
      </c>
      <c r="D28" s="11">
        <v>0</v>
      </c>
      <c r="E28" s="11">
        <v>5</v>
      </c>
      <c r="F28" s="12">
        <v>0</v>
      </c>
      <c r="G28" s="22" t="s">
        <v>65</v>
      </c>
      <c r="H28" s="3">
        <v>2904186</v>
      </c>
      <c r="I28" s="3">
        <v>384</v>
      </c>
      <c r="J28" s="18">
        <v>15</v>
      </c>
      <c r="K28" s="3">
        <v>99668</v>
      </c>
      <c r="L28" s="4">
        <v>7217823</v>
      </c>
      <c r="M28" s="70"/>
      <c r="N28" s="70"/>
      <c r="O28" s="87">
        <f t="shared" si="26"/>
        <v>0.53898305084745768</v>
      </c>
      <c r="P28" s="88">
        <f t="shared" si="27"/>
        <v>1.1165084012513697</v>
      </c>
      <c r="Q28" s="89">
        <f t="shared" si="13"/>
        <v>0</v>
      </c>
      <c r="R28" s="90">
        <f t="shared" si="14"/>
        <v>0</v>
      </c>
      <c r="S28" s="91">
        <f t="shared" si="15"/>
        <v>0</v>
      </c>
      <c r="T28" s="92">
        <f t="shared" si="28"/>
        <v>0</v>
      </c>
      <c r="U28" s="93">
        <f t="shared" si="29"/>
        <v>100000</v>
      </c>
      <c r="V28" s="93">
        <f t="shared" si="30"/>
        <v>500000</v>
      </c>
      <c r="W28" s="94">
        <f>SUM(V28:V$42)</f>
        <v>6725292.6491505411</v>
      </c>
      <c r="X28" s="95">
        <f t="shared" si="0"/>
        <v>500000</v>
      </c>
      <c r="Y28" s="93">
        <f>SUM(X28:X$42)</f>
        <v>6454376.1095313318</v>
      </c>
      <c r="Z28" s="93">
        <f t="shared" si="1"/>
        <v>0</v>
      </c>
      <c r="AA28" s="94">
        <f>SUM(Z28:Z$42)</f>
        <v>270916.5396192086</v>
      </c>
      <c r="AB28" s="87">
        <f t="shared" si="2"/>
        <v>67.252926491505406</v>
      </c>
      <c r="AC28" s="88">
        <f t="shared" si="3"/>
        <v>64.543761095313315</v>
      </c>
      <c r="AD28" s="96">
        <f t="shared" si="16"/>
        <v>95.971676568551587</v>
      </c>
      <c r="AE28" s="88">
        <f t="shared" si="4"/>
        <v>2.7091653961920859</v>
      </c>
      <c r="AF28" s="97">
        <f t="shared" si="17"/>
        <v>4.028323431448408</v>
      </c>
      <c r="AH28" s="98">
        <f t="shared" si="31"/>
        <v>0</v>
      </c>
      <c r="AI28" s="99">
        <f t="shared" si="18"/>
        <v>0</v>
      </c>
      <c r="AJ28" s="99">
        <f t="shared" si="32"/>
        <v>0</v>
      </c>
      <c r="AK28" s="99">
        <f>SUM(AJ28:AJ$42)/U28/U28</f>
        <v>17.380357623003174</v>
      </c>
      <c r="AL28" s="99">
        <f t="shared" si="33"/>
        <v>0</v>
      </c>
      <c r="AM28" s="99">
        <f>SUM(AL28:AL$42)/U28/U28</f>
        <v>15.303351336079791</v>
      </c>
      <c r="AN28" s="99">
        <f t="shared" si="34"/>
        <v>0</v>
      </c>
      <c r="AO28" s="100">
        <f>SUM(AN28:AN$42)/U28/U28</f>
        <v>0.21593910911586259</v>
      </c>
      <c r="AP28" s="87">
        <f t="shared" si="5"/>
        <v>59.081734299142717</v>
      </c>
      <c r="AQ28" s="88">
        <f t="shared" si="6"/>
        <v>75.424118683868102</v>
      </c>
      <c r="AR28" s="88">
        <f t="shared" si="7"/>
        <v>56.876339462672775</v>
      </c>
      <c r="AS28" s="88">
        <f t="shared" si="8"/>
        <v>72.211182727953855</v>
      </c>
      <c r="AT28" s="88">
        <f t="shared" si="9"/>
        <v>1.7983681182100435</v>
      </c>
      <c r="AU28" s="101">
        <f t="shared" si="10"/>
        <v>3.6199626741741282</v>
      </c>
    </row>
    <row r="29" spans="1:47" ht="14.45" customHeight="1" x14ac:dyDescent="0.15">
      <c r="A29" s="126"/>
      <c r="B29" s="86" t="s">
        <v>67</v>
      </c>
      <c r="C29" s="11">
        <v>21</v>
      </c>
      <c r="D29" s="11">
        <v>0</v>
      </c>
      <c r="E29" s="11">
        <v>10</v>
      </c>
      <c r="F29" s="12">
        <v>0</v>
      </c>
      <c r="G29" s="22" t="s">
        <v>67</v>
      </c>
      <c r="H29" s="3">
        <v>2868752</v>
      </c>
      <c r="I29" s="3">
        <v>586</v>
      </c>
      <c r="J29" s="18">
        <v>20</v>
      </c>
      <c r="K29" s="3">
        <v>99609</v>
      </c>
      <c r="L29" s="4">
        <v>6719619</v>
      </c>
      <c r="M29" s="70"/>
      <c r="N29" s="70"/>
      <c r="O29" s="87">
        <f t="shared" si="26"/>
        <v>0.54579439252336448</v>
      </c>
      <c r="P29" s="88">
        <f t="shared" si="27"/>
        <v>0.950336631451423</v>
      </c>
      <c r="Q29" s="89">
        <f t="shared" si="13"/>
        <v>0</v>
      </c>
      <c r="R29" s="90">
        <f t="shared" si="14"/>
        <v>0</v>
      </c>
      <c r="S29" s="91">
        <f t="shared" si="15"/>
        <v>0</v>
      </c>
      <c r="T29" s="92">
        <f t="shared" si="28"/>
        <v>0</v>
      </c>
      <c r="U29" s="93">
        <f t="shared" si="29"/>
        <v>100000</v>
      </c>
      <c r="V29" s="93">
        <f t="shared" si="30"/>
        <v>500000</v>
      </c>
      <c r="W29" s="94">
        <f>SUM(V29:V$42)</f>
        <v>6225292.6491505411</v>
      </c>
      <c r="X29" s="95">
        <f t="shared" si="0"/>
        <v>500000</v>
      </c>
      <c r="Y29" s="93">
        <f>SUM(X29:X$42)</f>
        <v>5954376.1095313309</v>
      </c>
      <c r="Z29" s="93">
        <f t="shared" si="1"/>
        <v>0</v>
      </c>
      <c r="AA29" s="94">
        <f>SUM(Z29:Z$42)</f>
        <v>270916.5396192086</v>
      </c>
      <c r="AB29" s="87">
        <f t="shared" si="2"/>
        <v>62.252926491505413</v>
      </c>
      <c r="AC29" s="88">
        <f t="shared" si="3"/>
        <v>59.543761095313307</v>
      </c>
      <c r="AD29" s="96">
        <f t="shared" si="16"/>
        <v>95.648131664040278</v>
      </c>
      <c r="AE29" s="88">
        <f t="shared" si="4"/>
        <v>2.7091653961920859</v>
      </c>
      <c r="AF29" s="97">
        <f t="shared" si="17"/>
        <v>4.3518683359596899</v>
      </c>
      <c r="AH29" s="98">
        <f t="shared" si="31"/>
        <v>0</v>
      </c>
      <c r="AI29" s="99">
        <f t="shared" si="18"/>
        <v>0</v>
      </c>
      <c r="AJ29" s="99">
        <f t="shared" si="32"/>
        <v>0</v>
      </c>
      <c r="AK29" s="99">
        <f>SUM(AJ29:AJ$42)/U29/U29</f>
        <v>17.380357623003174</v>
      </c>
      <c r="AL29" s="99">
        <f t="shared" si="33"/>
        <v>0</v>
      </c>
      <c r="AM29" s="99">
        <f>SUM(AL29:AL$42)/U29/U29</f>
        <v>15.303351336079791</v>
      </c>
      <c r="AN29" s="99">
        <f t="shared" si="34"/>
        <v>0</v>
      </c>
      <c r="AO29" s="100">
        <f>SUM(AN29:AN$42)/U29/U29</f>
        <v>0.21593910911586259</v>
      </c>
      <c r="AP29" s="87">
        <f t="shared" si="5"/>
        <v>54.081734299142724</v>
      </c>
      <c r="AQ29" s="88">
        <f t="shared" si="6"/>
        <v>70.424118683868102</v>
      </c>
      <c r="AR29" s="88">
        <f t="shared" si="7"/>
        <v>51.876339462672767</v>
      </c>
      <c r="AS29" s="88">
        <f t="shared" si="8"/>
        <v>67.211182727953855</v>
      </c>
      <c r="AT29" s="88">
        <f t="shared" si="9"/>
        <v>1.7983681182100435</v>
      </c>
      <c r="AU29" s="101">
        <f t="shared" si="10"/>
        <v>3.6199626741741282</v>
      </c>
    </row>
    <row r="30" spans="1:47" ht="14.45" customHeight="1" x14ac:dyDescent="0.15">
      <c r="A30" s="126"/>
      <c r="B30" s="86" t="s">
        <v>69</v>
      </c>
      <c r="C30" s="11">
        <v>49</v>
      </c>
      <c r="D30" s="11">
        <v>0</v>
      </c>
      <c r="E30" s="11">
        <v>17</v>
      </c>
      <c r="F30" s="12">
        <v>0</v>
      </c>
      <c r="G30" s="22" t="s">
        <v>69</v>
      </c>
      <c r="H30" s="3">
        <v>3082677</v>
      </c>
      <c r="I30" s="3">
        <v>830</v>
      </c>
      <c r="J30" s="18">
        <v>25</v>
      </c>
      <c r="K30" s="3">
        <v>99502</v>
      </c>
      <c r="L30" s="4">
        <v>6221817</v>
      </c>
      <c r="M30" s="70"/>
      <c r="N30" s="70"/>
      <c r="O30" s="87">
        <f t="shared" si="26"/>
        <v>0.50317460317460316</v>
      </c>
      <c r="P30" s="88">
        <f t="shared" si="27"/>
        <v>1.0624488349903631</v>
      </c>
      <c r="Q30" s="89">
        <f t="shared" si="13"/>
        <v>0</v>
      </c>
      <c r="R30" s="90">
        <f t="shared" si="14"/>
        <v>0</v>
      </c>
      <c r="S30" s="91">
        <f t="shared" si="15"/>
        <v>0</v>
      </c>
      <c r="T30" s="92">
        <f t="shared" si="28"/>
        <v>0</v>
      </c>
      <c r="U30" s="93">
        <f t="shared" si="29"/>
        <v>100000</v>
      </c>
      <c r="V30" s="93">
        <f t="shared" si="30"/>
        <v>500000</v>
      </c>
      <c r="W30" s="94">
        <f>SUM(V30:V$42)</f>
        <v>5725292.6491505411</v>
      </c>
      <c r="X30" s="95">
        <f t="shared" si="0"/>
        <v>500000</v>
      </c>
      <c r="Y30" s="93">
        <f>SUM(X30:X$42)</f>
        <v>5454376.1095313309</v>
      </c>
      <c r="Z30" s="93">
        <f t="shared" si="1"/>
        <v>0</v>
      </c>
      <c r="AA30" s="94">
        <f>SUM(Z30:Z$42)</f>
        <v>270916.5396192086</v>
      </c>
      <c r="AB30" s="87">
        <f t="shared" si="2"/>
        <v>57.252926491505413</v>
      </c>
      <c r="AC30" s="88">
        <f t="shared" si="3"/>
        <v>54.543761095313307</v>
      </c>
      <c r="AD30" s="96">
        <f t="shared" si="16"/>
        <v>95.268075254469196</v>
      </c>
      <c r="AE30" s="88">
        <f t="shared" si="4"/>
        <v>2.7091653961920859</v>
      </c>
      <c r="AF30" s="97">
        <f t="shared" si="17"/>
        <v>4.7319247455307689</v>
      </c>
      <c r="AH30" s="98">
        <f t="shared" si="31"/>
        <v>0</v>
      </c>
      <c r="AI30" s="99">
        <f t="shared" si="18"/>
        <v>0</v>
      </c>
      <c r="AJ30" s="99">
        <f t="shared" si="32"/>
        <v>0</v>
      </c>
      <c r="AK30" s="99">
        <f>SUM(AJ30:AJ$42)/U30/U30</f>
        <v>17.380357623003174</v>
      </c>
      <c r="AL30" s="99">
        <f t="shared" si="33"/>
        <v>0</v>
      </c>
      <c r="AM30" s="99">
        <f>SUM(AL30:AL$42)/U30/U30</f>
        <v>15.303351336079791</v>
      </c>
      <c r="AN30" s="99">
        <f t="shared" si="34"/>
        <v>0</v>
      </c>
      <c r="AO30" s="100">
        <f>SUM(AN30:AN$42)/U30/U30</f>
        <v>0.21593910911586259</v>
      </c>
      <c r="AP30" s="87">
        <f t="shared" si="5"/>
        <v>49.081734299142724</v>
      </c>
      <c r="AQ30" s="88">
        <f t="shared" si="6"/>
        <v>65.424118683868102</v>
      </c>
      <c r="AR30" s="88">
        <f t="shared" si="7"/>
        <v>46.876339462672767</v>
      </c>
      <c r="AS30" s="88">
        <f t="shared" si="8"/>
        <v>62.211182727953847</v>
      </c>
      <c r="AT30" s="88">
        <f t="shared" si="9"/>
        <v>1.7983681182100435</v>
      </c>
      <c r="AU30" s="101">
        <f t="shared" si="10"/>
        <v>3.6199626741741282</v>
      </c>
    </row>
    <row r="31" spans="1:47" ht="14.45" customHeight="1" x14ac:dyDescent="0.15">
      <c r="A31" s="126"/>
      <c r="B31" s="86" t="s">
        <v>71</v>
      </c>
      <c r="C31" s="11">
        <v>74</v>
      </c>
      <c r="D31" s="11">
        <v>1</v>
      </c>
      <c r="E31" s="11">
        <v>25</v>
      </c>
      <c r="F31" s="12">
        <v>0</v>
      </c>
      <c r="G31" s="22" t="s">
        <v>71</v>
      </c>
      <c r="H31" s="3">
        <v>3531534</v>
      </c>
      <c r="I31" s="3">
        <v>1224</v>
      </c>
      <c r="J31" s="18">
        <v>30</v>
      </c>
      <c r="K31" s="3">
        <v>99376</v>
      </c>
      <c r="L31" s="4">
        <v>5724620</v>
      </c>
      <c r="M31" s="70"/>
      <c r="N31" s="70"/>
      <c r="O31" s="87">
        <f t="shared" si="26"/>
        <v>0.52874999999999994</v>
      </c>
      <c r="P31" s="88">
        <f t="shared" si="27"/>
        <v>1.0755235401952805</v>
      </c>
      <c r="Q31" s="89">
        <f t="shared" si="13"/>
        <v>1.3513513513513514E-2</v>
      </c>
      <c r="R31" s="90">
        <f t="shared" si="14"/>
        <v>1.2564591111655161E-2</v>
      </c>
      <c r="S31" s="91">
        <f t="shared" si="15"/>
        <v>0</v>
      </c>
      <c r="T31" s="92">
        <f t="shared" si="28"/>
        <v>6.1016541456968186E-2</v>
      </c>
      <c r="U31" s="93">
        <f t="shared" si="29"/>
        <v>100000</v>
      </c>
      <c r="V31" s="93">
        <f t="shared" si="30"/>
        <v>485622.97741920187</v>
      </c>
      <c r="W31" s="94">
        <f>SUM(V31:V$42)</f>
        <v>5225292.6491505392</v>
      </c>
      <c r="X31" s="95">
        <f t="shared" si="0"/>
        <v>485622.97741920187</v>
      </c>
      <c r="Y31" s="93">
        <f>SUM(X31:X$42)</f>
        <v>4954376.1095313309</v>
      </c>
      <c r="Z31" s="93">
        <f t="shared" si="1"/>
        <v>0</v>
      </c>
      <c r="AA31" s="94">
        <f>SUM(Z31:Z$42)</f>
        <v>270916.5396192086</v>
      </c>
      <c r="AB31" s="87">
        <f t="shared" si="2"/>
        <v>52.252926491505391</v>
      </c>
      <c r="AC31" s="88">
        <f t="shared" si="3"/>
        <v>49.543761095313307</v>
      </c>
      <c r="AD31" s="96">
        <f t="shared" si="16"/>
        <v>94.815284849868647</v>
      </c>
      <c r="AE31" s="88">
        <f t="shared" si="4"/>
        <v>2.7091653961920859</v>
      </c>
      <c r="AF31" s="97">
        <f t="shared" si="17"/>
        <v>5.1847151501313657</v>
      </c>
      <c r="AH31" s="98">
        <f t="shared" si="31"/>
        <v>3.4958526290088322E-3</v>
      </c>
      <c r="AI31" s="99">
        <f t="shared" si="18"/>
        <v>0</v>
      </c>
      <c r="AJ31" s="99">
        <f t="shared" si="32"/>
        <v>97580102199.461487</v>
      </c>
      <c r="AK31" s="99">
        <f>SUM(AJ31:AJ$42)/U31/U31</f>
        <v>17.380357623003174</v>
      </c>
      <c r="AL31" s="99">
        <f t="shared" si="33"/>
        <v>87213381152.286789</v>
      </c>
      <c r="AM31" s="99">
        <f>SUM(AL31:AL$42)/U31/U31</f>
        <v>15.303351336079791</v>
      </c>
      <c r="AN31" s="99">
        <f t="shared" si="34"/>
        <v>291010240.9443326</v>
      </c>
      <c r="AO31" s="100">
        <f>SUM(AN31:AN$42)/U31/U31</f>
        <v>0.21593910911586259</v>
      </c>
      <c r="AP31" s="87">
        <f t="shared" si="5"/>
        <v>44.081734299142703</v>
      </c>
      <c r="AQ31" s="88">
        <f t="shared" si="6"/>
        <v>60.42411868386808</v>
      </c>
      <c r="AR31" s="88">
        <f t="shared" si="7"/>
        <v>41.876339462672767</v>
      </c>
      <c r="AS31" s="88">
        <f t="shared" si="8"/>
        <v>57.211182727953847</v>
      </c>
      <c r="AT31" s="88">
        <f t="shared" si="9"/>
        <v>1.7983681182100435</v>
      </c>
      <c r="AU31" s="101">
        <f t="shared" si="10"/>
        <v>3.6199626741741282</v>
      </c>
    </row>
    <row r="32" spans="1:47" ht="14.45" customHeight="1" x14ac:dyDescent="0.15">
      <c r="A32" s="126"/>
      <c r="B32" s="86" t="s">
        <v>73</v>
      </c>
      <c r="C32" s="11">
        <v>91</v>
      </c>
      <c r="D32" s="11">
        <v>1</v>
      </c>
      <c r="E32" s="11">
        <v>29</v>
      </c>
      <c r="F32" s="12">
        <v>0</v>
      </c>
      <c r="G32" s="22" t="s">
        <v>73</v>
      </c>
      <c r="H32" s="3">
        <v>4046870</v>
      </c>
      <c r="I32" s="3">
        <v>1947</v>
      </c>
      <c r="J32" s="18">
        <v>35</v>
      </c>
      <c r="K32" s="3">
        <v>99216</v>
      </c>
      <c r="L32" s="4">
        <v>5228117</v>
      </c>
      <c r="M32" s="70"/>
      <c r="N32" s="70"/>
      <c r="O32" s="87">
        <f t="shared" si="26"/>
        <v>0.52719665271966532</v>
      </c>
      <c r="P32" s="88">
        <f t="shared" si="27"/>
        <v>0.99748322979463022</v>
      </c>
      <c r="Q32" s="89">
        <f t="shared" si="13"/>
        <v>1.098901098901099E-2</v>
      </c>
      <c r="R32" s="90">
        <f t="shared" si="14"/>
        <v>1.101673758592763E-2</v>
      </c>
      <c r="S32" s="91">
        <f t="shared" si="15"/>
        <v>0</v>
      </c>
      <c r="T32" s="92">
        <f t="shared" si="28"/>
        <v>5.3685515671684648E-2</v>
      </c>
      <c r="U32" s="93">
        <f t="shared" si="29"/>
        <v>93898.345854303174</v>
      </c>
      <c r="V32" s="93">
        <f t="shared" si="30"/>
        <v>457574.76554090017</v>
      </c>
      <c r="W32" s="94">
        <f>SUM(V32:V$42)</f>
        <v>4739669.6717313379</v>
      </c>
      <c r="X32" s="95">
        <f t="shared" si="0"/>
        <v>457574.76554090017</v>
      </c>
      <c r="Y32" s="93">
        <f>SUM(X32:X$42)</f>
        <v>4468753.1321121296</v>
      </c>
      <c r="Z32" s="93">
        <f t="shared" si="1"/>
        <v>0</v>
      </c>
      <c r="AA32" s="94">
        <f>SUM(Z32:Z$42)</f>
        <v>270916.5396192086</v>
      </c>
      <c r="AB32" s="87">
        <f t="shared" si="2"/>
        <v>50.476604551539374</v>
      </c>
      <c r="AC32" s="88">
        <f t="shared" si="3"/>
        <v>47.591393559222489</v>
      </c>
      <c r="AD32" s="96">
        <f t="shared" si="16"/>
        <v>94.284062848619456</v>
      </c>
      <c r="AE32" s="88">
        <f t="shared" si="4"/>
        <v>2.8852109923168903</v>
      </c>
      <c r="AF32" s="97">
        <f t="shared" si="17"/>
        <v>5.7159371513805608</v>
      </c>
      <c r="AH32" s="98">
        <f t="shared" si="31"/>
        <v>2.7274057110777978E-3</v>
      </c>
      <c r="AI32" s="99">
        <f t="shared" si="18"/>
        <v>0</v>
      </c>
      <c r="AJ32" s="99">
        <f t="shared" si="32"/>
        <v>61459394320.62323</v>
      </c>
      <c r="AK32" s="99">
        <f>SUM(AJ32:AJ$42)/U32/U32</f>
        <v>8.6451564170892397</v>
      </c>
      <c r="AL32" s="99">
        <f t="shared" si="33"/>
        <v>54269845517.20723</v>
      </c>
      <c r="AM32" s="99">
        <f>SUM(AL32:AL$42)/U32/U32</f>
        <v>7.4652244019717413</v>
      </c>
      <c r="AN32" s="99">
        <f t="shared" si="34"/>
        <v>223537201.79008621</v>
      </c>
      <c r="AO32" s="100">
        <f>SUM(AN32:AN$42)/U32/U32</f>
        <v>0.21190905954140379</v>
      </c>
      <c r="AP32" s="87">
        <f t="shared" si="5"/>
        <v>44.713685769195656</v>
      </c>
      <c r="AQ32" s="88">
        <f t="shared" si="6"/>
        <v>56.239523333883092</v>
      </c>
      <c r="AR32" s="88">
        <f t="shared" si="7"/>
        <v>42.236171242398036</v>
      </c>
      <c r="AS32" s="88">
        <f t="shared" si="8"/>
        <v>52.946615876046941</v>
      </c>
      <c r="AT32" s="88">
        <f t="shared" si="9"/>
        <v>1.9829528013680595</v>
      </c>
      <c r="AU32" s="101">
        <f t="shared" si="10"/>
        <v>3.787469183265721</v>
      </c>
    </row>
    <row r="33" spans="1:47" ht="14.45" customHeight="1" x14ac:dyDescent="0.15">
      <c r="A33" s="126"/>
      <c r="B33" s="86" t="s">
        <v>75</v>
      </c>
      <c r="C33" s="11">
        <v>80</v>
      </c>
      <c r="D33" s="11">
        <v>0</v>
      </c>
      <c r="E33" s="11">
        <v>28</v>
      </c>
      <c r="F33" s="12">
        <v>0</v>
      </c>
      <c r="G33" s="22" t="s">
        <v>75</v>
      </c>
      <c r="H33" s="3">
        <v>4763673</v>
      </c>
      <c r="I33" s="3">
        <v>3556</v>
      </c>
      <c r="J33" s="18">
        <v>40</v>
      </c>
      <c r="K33" s="3">
        <v>98977</v>
      </c>
      <c r="L33" s="4">
        <v>4732602</v>
      </c>
      <c r="M33" s="70"/>
      <c r="N33" s="70"/>
      <c r="O33" s="87">
        <f t="shared" si="26"/>
        <v>0.53649025069637879</v>
      </c>
      <c r="P33" s="88">
        <f t="shared" si="27"/>
        <v>1.0273038189609276</v>
      </c>
      <c r="Q33" s="89">
        <f t="shared" si="13"/>
        <v>0</v>
      </c>
      <c r="R33" s="90">
        <f t="shared" si="14"/>
        <v>0</v>
      </c>
      <c r="S33" s="91">
        <f t="shared" si="15"/>
        <v>0</v>
      </c>
      <c r="T33" s="92">
        <f t="shared" si="28"/>
        <v>0</v>
      </c>
      <c r="U33" s="93">
        <f t="shared" si="29"/>
        <v>88857.364736396717</v>
      </c>
      <c r="V33" s="93">
        <f t="shared" si="30"/>
        <v>444286.82368198357</v>
      </c>
      <c r="W33" s="94">
        <f>SUM(V33:V$42)</f>
        <v>4282094.9061904373</v>
      </c>
      <c r="X33" s="95">
        <f t="shared" si="0"/>
        <v>444286.82368198357</v>
      </c>
      <c r="Y33" s="93">
        <f>SUM(X33:X$42)</f>
        <v>4011178.366571229</v>
      </c>
      <c r="Z33" s="93">
        <f t="shared" si="1"/>
        <v>0</v>
      </c>
      <c r="AA33" s="94">
        <f>SUM(Z33:Z$42)</f>
        <v>270916.5396192086</v>
      </c>
      <c r="AB33" s="87">
        <f t="shared" si="2"/>
        <v>48.190658353346997</v>
      </c>
      <c r="AC33" s="88">
        <f t="shared" si="3"/>
        <v>45.141766002972815</v>
      </c>
      <c r="AD33" s="96">
        <f t="shared" si="16"/>
        <v>93.67327101443837</v>
      </c>
      <c r="AE33" s="88">
        <f t="shared" si="4"/>
        <v>3.0488923503741825</v>
      </c>
      <c r="AF33" s="97">
        <f t="shared" si="17"/>
        <v>6.3267289855616315</v>
      </c>
      <c r="AH33" s="98">
        <f t="shared" si="31"/>
        <v>0</v>
      </c>
      <c r="AI33" s="99">
        <f t="shared" si="18"/>
        <v>0</v>
      </c>
      <c r="AJ33" s="99">
        <f t="shared" si="32"/>
        <v>0</v>
      </c>
      <c r="AK33" s="99">
        <f>SUM(AJ33:AJ$42)/U33/U33</f>
        <v>1.8699049143766986</v>
      </c>
      <c r="AL33" s="99">
        <f t="shared" si="33"/>
        <v>0</v>
      </c>
      <c r="AM33" s="99">
        <f>SUM(AL33:AL$42)/U33/U33</f>
        <v>1.4628705798694486</v>
      </c>
      <c r="AN33" s="99">
        <f t="shared" si="34"/>
        <v>0</v>
      </c>
      <c r="AO33" s="100">
        <f>SUM(AN33:AN$42)/U33/U33</f>
        <v>0.20832326037209978</v>
      </c>
      <c r="AP33" s="87">
        <f t="shared" si="5"/>
        <v>45.510466808126857</v>
      </c>
      <c r="AQ33" s="88">
        <f t="shared" si="6"/>
        <v>50.870849898567137</v>
      </c>
      <c r="AR33" s="88">
        <f t="shared" si="7"/>
        <v>42.771161940792361</v>
      </c>
      <c r="AS33" s="88">
        <f t="shared" si="8"/>
        <v>47.51237006515327</v>
      </c>
      <c r="AT33" s="88">
        <f t="shared" si="9"/>
        <v>2.1543004674211463</v>
      </c>
      <c r="AU33" s="101">
        <f t="shared" si="10"/>
        <v>3.9434842333272186</v>
      </c>
    </row>
    <row r="34" spans="1:47" ht="14.45" customHeight="1" x14ac:dyDescent="0.15">
      <c r="A34" s="126"/>
      <c r="B34" s="86" t="s">
        <v>77</v>
      </c>
      <c r="C34" s="11">
        <v>80</v>
      </c>
      <c r="D34" s="11">
        <v>0</v>
      </c>
      <c r="E34" s="11">
        <v>24</v>
      </c>
      <c r="F34" s="12">
        <v>0</v>
      </c>
      <c r="G34" s="22" t="s">
        <v>77</v>
      </c>
      <c r="H34" s="3">
        <v>4254117</v>
      </c>
      <c r="I34" s="3">
        <v>4884</v>
      </c>
      <c r="J34" s="18">
        <v>45</v>
      </c>
      <c r="K34" s="3">
        <v>98618</v>
      </c>
      <c r="L34" s="4">
        <v>4238549</v>
      </c>
      <c r="M34" s="70"/>
      <c r="N34" s="70"/>
      <c r="O34" s="87">
        <f t="shared" si="26"/>
        <v>0.54067495559502665</v>
      </c>
      <c r="P34" s="88">
        <f t="shared" si="27"/>
        <v>1.0028678423201143</v>
      </c>
      <c r="Q34" s="89">
        <f t="shared" si="13"/>
        <v>0</v>
      </c>
      <c r="R34" s="90">
        <f t="shared" si="14"/>
        <v>0</v>
      </c>
      <c r="S34" s="91">
        <f t="shared" si="15"/>
        <v>0</v>
      </c>
      <c r="T34" s="92">
        <f t="shared" si="28"/>
        <v>0</v>
      </c>
      <c r="U34" s="93">
        <f t="shared" si="29"/>
        <v>88857.364736396717</v>
      </c>
      <c r="V34" s="93">
        <f t="shared" si="30"/>
        <v>444286.82368198357</v>
      </c>
      <c r="W34" s="94">
        <f>SUM(V34:V$42)</f>
        <v>3837808.0825084541</v>
      </c>
      <c r="X34" s="95">
        <f t="shared" si="0"/>
        <v>444286.82368198357</v>
      </c>
      <c r="Y34" s="93">
        <f>SUM(X34:X$42)</f>
        <v>3566891.5428892453</v>
      </c>
      <c r="Z34" s="93">
        <f t="shared" si="1"/>
        <v>0</v>
      </c>
      <c r="AA34" s="94">
        <f>SUM(Z34:Z$42)</f>
        <v>270916.5396192086</v>
      </c>
      <c r="AB34" s="87">
        <f t="shared" si="2"/>
        <v>43.190658353347004</v>
      </c>
      <c r="AC34" s="88">
        <f t="shared" si="3"/>
        <v>40.141766002972815</v>
      </c>
      <c r="AD34" s="96">
        <f t="shared" si="16"/>
        <v>92.940852335634943</v>
      </c>
      <c r="AE34" s="88">
        <f t="shared" si="4"/>
        <v>3.0488923503741825</v>
      </c>
      <c r="AF34" s="97">
        <f t="shared" si="17"/>
        <v>7.0591476643650477</v>
      </c>
      <c r="AH34" s="98">
        <f t="shared" si="31"/>
        <v>0</v>
      </c>
      <c r="AI34" s="99">
        <f t="shared" si="18"/>
        <v>0</v>
      </c>
      <c r="AJ34" s="99">
        <f t="shared" si="32"/>
        <v>0</v>
      </c>
      <c r="AK34" s="99">
        <f>SUM(AJ34:AJ$42)/U34/U34</f>
        <v>1.8699049143766986</v>
      </c>
      <c r="AL34" s="99">
        <f t="shared" si="33"/>
        <v>0</v>
      </c>
      <c r="AM34" s="99">
        <f>SUM(AL34:AL$42)/U34/U34</f>
        <v>1.4628705798694486</v>
      </c>
      <c r="AN34" s="99">
        <f t="shared" si="34"/>
        <v>0</v>
      </c>
      <c r="AO34" s="100">
        <f>SUM(AN34:AN$42)/U34/U34</f>
        <v>0.20832326037209978</v>
      </c>
      <c r="AP34" s="87">
        <f t="shared" si="5"/>
        <v>40.510466808126864</v>
      </c>
      <c r="AQ34" s="88">
        <f t="shared" si="6"/>
        <v>45.870849898567144</v>
      </c>
      <c r="AR34" s="88">
        <f t="shared" si="7"/>
        <v>37.771161940792361</v>
      </c>
      <c r="AS34" s="88">
        <f t="shared" si="8"/>
        <v>42.51237006515327</v>
      </c>
      <c r="AT34" s="88">
        <f t="shared" si="9"/>
        <v>2.1543004674211463</v>
      </c>
      <c r="AU34" s="101">
        <f t="shared" si="10"/>
        <v>3.9434842333272186</v>
      </c>
    </row>
    <row r="35" spans="1:47" ht="14.45" customHeight="1" x14ac:dyDescent="0.15">
      <c r="A35" s="126"/>
      <c r="B35" s="86" t="s">
        <v>79</v>
      </c>
      <c r="C35" s="11">
        <v>55</v>
      </c>
      <c r="D35" s="11">
        <v>0</v>
      </c>
      <c r="E35" s="11">
        <v>18</v>
      </c>
      <c r="F35" s="12">
        <v>0</v>
      </c>
      <c r="G35" s="22" t="s">
        <v>79</v>
      </c>
      <c r="H35" s="3">
        <v>3926558</v>
      </c>
      <c r="I35" s="3">
        <v>6879</v>
      </c>
      <c r="J35" s="18">
        <v>50</v>
      </c>
      <c r="K35" s="3">
        <v>98055</v>
      </c>
      <c r="L35" s="4">
        <v>3746752</v>
      </c>
      <c r="M35" s="70"/>
      <c r="N35" s="70"/>
      <c r="O35" s="87">
        <f t="shared" si="26"/>
        <v>0.52857142857142858</v>
      </c>
      <c r="P35" s="88">
        <f t="shared" si="27"/>
        <v>0.98541039571569933</v>
      </c>
      <c r="Q35" s="89">
        <f t="shared" si="13"/>
        <v>0</v>
      </c>
      <c r="R35" s="90">
        <f t="shared" si="14"/>
        <v>0</v>
      </c>
      <c r="S35" s="91">
        <f t="shared" si="15"/>
        <v>0</v>
      </c>
      <c r="T35" s="92">
        <f t="shared" si="28"/>
        <v>0</v>
      </c>
      <c r="U35" s="93">
        <f t="shared" si="29"/>
        <v>88857.364736396717</v>
      </c>
      <c r="V35" s="93">
        <f t="shared" si="30"/>
        <v>444286.82368198357</v>
      </c>
      <c r="W35" s="94">
        <f>SUM(V35:V$42)</f>
        <v>3393521.2588264705</v>
      </c>
      <c r="X35" s="95">
        <f t="shared" si="0"/>
        <v>444286.82368198357</v>
      </c>
      <c r="Y35" s="93">
        <f>SUM(X35:X$42)</f>
        <v>3122604.7192072617</v>
      </c>
      <c r="Z35" s="93">
        <f t="shared" si="1"/>
        <v>0</v>
      </c>
      <c r="AA35" s="94">
        <f>SUM(Z35:Z$42)</f>
        <v>270916.5396192086</v>
      </c>
      <c r="AB35" s="87">
        <f t="shared" si="2"/>
        <v>38.190658353346997</v>
      </c>
      <c r="AC35" s="88">
        <f t="shared" si="3"/>
        <v>35.141766002972815</v>
      </c>
      <c r="AD35" s="96">
        <f t="shared" si="16"/>
        <v>92.016654119535545</v>
      </c>
      <c r="AE35" s="88">
        <f t="shared" si="4"/>
        <v>3.0488923503741825</v>
      </c>
      <c r="AF35" s="97">
        <f t="shared" si="17"/>
        <v>7.9833458804644568</v>
      </c>
      <c r="AH35" s="98">
        <f t="shared" si="31"/>
        <v>0</v>
      </c>
      <c r="AI35" s="99">
        <f t="shared" si="18"/>
        <v>0</v>
      </c>
      <c r="AJ35" s="99">
        <f t="shared" si="32"/>
        <v>0</v>
      </c>
      <c r="AK35" s="99">
        <f>SUM(AJ35:AJ$42)/U35/U35</f>
        <v>1.8699049143766986</v>
      </c>
      <c r="AL35" s="99">
        <f t="shared" si="33"/>
        <v>0</v>
      </c>
      <c r="AM35" s="99">
        <f>SUM(AL35:AL$42)/U35/U35</f>
        <v>1.4628705798694486</v>
      </c>
      <c r="AN35" s="99">
        <f t="shared" si="34"/>
        <v>0</v>
      </c>
      <c r="AO35" s="100">
        <f>SUM(AN35:AN$42)/U35/U35</f>
        <v>0.20832326037209978</v>
      </c>
      <c r="AP35" s="87">
        <f t="shared" si="5"/>
        <v>35.510466808126857</v>
      </c>
      <c r="AQ35" s="88">
        <f t="shared" si="6"/>
        <v>40.870849898567137</v>
      </c>
      <c r="AR35" s="88">
        <f t="shared" si="7"/>
        <v>32.771161940792361</v>
      </c>
      <c r="AS35" s="88">
        <f t="shared" si="8"/>
        <v>37.51237006515327</v>
      </c>
      <c r="AT35" s="88">
        <f t="shared" si="9"/>
        <v>2.1543004674211463</v>
      </c>
      <c r="AU35" s="101">
        <f t="shared" si="10"/>
        <v>3.9434842333272186</v>
      </c>
    </row>
    <row r="36" spans="1:47" ht="14.45" customHeight="1" x14ac:dyDescent="0.15">
      <c r="A36" s="126"/>
      <c r="B36" s="86" t="s">
        <v>81</v>
      </c>
      <c r="C36" s="11">
        <v>79</v>
      </c>
      <c r="D36" s="11">
        <v>0</v>
      </c>
      <c r="E36" s="11">
        <v>25</v>
      </c>
      <c r="F36" s="12">
        <v>0</v>
      </c>
      <c r="G36" s="22" t="s">
        <v>81</v>
      </c>
      <c r="H36" s="3">
        <v>3770396</v>
      </c>
      <c r="I36" s="3">
        <v>9275</v>
      </c>
      <c r="J36" s="18">
        <v>55</v>
      </c>
      <c r="K36" s="3">
        <v>97187</v>
      </c>
      <c r="L36" s="4">
        <v>3258523</v>
      </c>
      <c r="M36" s="70"/>
      <c r="N36" s="70"/>
      <c r="O36" s="87">
        <f t="shared" si="26"/>
        <v>0.52993311036789292</v>
      </c>
      <c r="P36" s="88">
        <f t="shared" si="27"/>
        <v>0.99369792960650705</v>
      </c>
      <c r="Q36" s="89">
        <f t="shared" si="13"/>
        <v>0</v>
      </c>
      <c r="R36" s="90">
        <f t="shared" si="14"/>
        <v>0</v>
      </c>
      <c r="S36" s="91">
        <f t="shared" si="15"/>
        <v>0</v>
      </c>
      <c r="T36" s="92">
        <f t="shared" si="28"/>
        <v>0</v>
      </c>
      <c r="U36" s="93">
        <f t="shared" si="29"/>
        <v>88857.364736396717</v>
      </c>
      <c r="V36" s="93">
        <f t="shared" si="30"/>
        <v>444286.82368198357</v>
      </c>
      <c r="W36" s="94">
        <f>SUM(V36:V$42)</f>
        <v>2949234.4351444873</v>
      </c>
      <c r="X36" s="95">
        <f t="shared" si="0"/>
        <v>444286.82368198357</v>
      </c>
      <c r="Y36" s="93">
        <f>SUM(X36:X$42)</f>
        <v>2678317.8955252781</v>
      </c>
      <c r="Z36" s="93">
        <f t="shared" si="1"/>
        <v>0</v>
      </c>
      <c r="AA36" s="94">
        <f>SUM(Z36:Z$42)</f>
        <v>270916.5396192086</v>
      </c>
      <c r="AB36" s="87">
        <f t="shared" si="2"/>
        <v>33.190658353347004</v>
      </c>
      <c r="AC36" s="88">
        <f t="shared" si="3"/>
        <v>30.141766002972815</v>
      </c>
      <c r="AD36" s="96">
        <f t="shared" si="16"/>
        <v>90.814004597571554</v>
      </c>
      <c r="AE36" s="88">
        <f t="shared" si="4"/>
        <v>3.0488923503741825</v>
      </c>
      <c r="AF36" s="97">
        <f t="shared" si="17"/>
        <v>9.1859954024284285</v>
      </c>
      <c r="AH36" s="98">
        <f t="shared" si="31"/>
        <v>0</v>
      </c>
      <c r="AI36" s="99">
        <f t="shared" si="18"/>
        <v>0</v>
      </c>
      <c r="AJ36" s="99">
        <f t="shared" si="32"/>
        <v>0</v>
      </c>
      <c r="AK36" s="99">
        <f>SUM(AJ36:AJ$42)/U36/U36</f>
        <v>1.8699049143766986</v>
      </c>
      <c r="AL36" s="99">
        <f t="shared" si="33"/>
        <v>0</v>
      </c>
      <c r="AM36" s="99">
        <f>SUM(AL36:AL$42)/U36/U36</f>
        <v>1.4628705798694486</v>
      </c>
      <c r="AN36" s="99">
        <f t="shared" si="34"/>
        <v>0</v>
      </c>
      <c r="AO36" s="100">
        <f>SUM(AN36:AN$42)/U36/U36</f>
        <v>0.20832326037209978</v>
      </c>
      <c r="AP36" s="87">
        <f t="shared" si="5"/>
        <v>30.510466808126864</v>
      </c>
      <c r="AQ36" s="88">
        <f t="shared" si="6"/>
        <v>35.870849898567144</v>
      </c>
      <c r="AR36" s="88">
        <f t="shared" si="7"/>
        <v>27.771161940792361</v>
      </c>
      <c r="AS36" s="88">
        <f t="shared" si="8"/>
        <v>32.51237006515327</v>
      </c>
      <c r="AT36" s="88">
        <f t="shared" si="9"/>
        <v>2.1543004674211463</v>
      </c>
      <c r="AU36" s="101">
        <f t="shared" si="10"/>
        <v>3.9434842333272186</v>
      </c>
    </row>
    <row r="37" spans="1:47" ht="14.45" customHeight="1" x14ac:dyDescent="0.15">
      <c r="A37" s="126"/>
      <c r="B37" s="86" t="s">
        <v>83</v>
      </c>
      <c r="C37" s="11">
        <v>141</v>
      </c>
      <c r="D37" s="11">
        <v>1</v>
      </c>
      <c r="E37" s="11">
        <v>47</v>
      </c>
      <c r="F37" s="12">
        <v>0</v>
      </c>
      <c r="G37" s="22" t="s">
        <v>83</v>
      </c>
      <c r="H37" s="3">
        <v>4308137</v>
      </c>
      <c r="I37" s="3">
        <v>16076</v>
      </c>
      <c r="J37" s="18">
        <v>60</v>
      </c>
      <c r="K37" s="3">
        <v>95991</v>
      </c>
      <c r="L37" s="4">
        <v>2775399</v>
      </c>
      <c r="M37" s="70"/>
      <c r="N37" s="70"/>
      <c r="O37" s="87">
        <f t="shared" si="26"/>
        <v>0.52923076923076917</v>
      </c>
      <c r="P37" s="88">
        <f t="shared" si="27"/>
        <v>1.0509637941181051</v>
      </c>
      <c r="Q37" s="89">
        <f t="shared" si="13"/>
        <v>7.0921985815602835E-3</v>
      </c>
      <c r="R37" s="90">
        <f t="shared" si="14"/>
        <v>6.7482805984877504E-3</v>
      </c>
      <c r="S37" s="91">
        <f t="shared" si="15"/>
        <v>0</v>
      </c>
      <c r="T37" s="92">
        <f t="shared" si="28"/>
        <v>3.3213820899724494E-2</v>
      </c>
      <c r="U37" s="93">
        <f t="shared" si="29"/>
        <v>88857.364736396717</v>
      </c>
      <c r="V37" s="93">
        <f t="shared" si="30"/>
        <v>437339.93495136278</v>
      </c>
      <c r="W37" s="94">
        <f>SUM(V37:V$42)</f>
        <v>2504947.6114625037</v>
      </c>
      <c r="X37" s="95">
        <f t="shared" si="0"/>
        <v>437339.93495136278</v>
      </c>
      <c r="Y37" s="93">
        <f>SUM(X37:X$42)</f>
        <v>2234031.0718432949</v>
      </c>
      <c r="Z37" s="93">
        <f t="shared" si="1"/>
        <v>0</v>
      </c>
      <c r="AA37" s="94">
        <f>SUM(Z37:Z$42)</f>
        <v>270916.5396192086</v>
      </c>
      <c r="AB37" s="87">
        <f t="shared" si="2"/>
        <v>28.190658353347004</v>
      </c>
      <c r="AC37" s="88">
        <f t="shared" si="3"/>
        <v>25.141766002972819</v>
      </c>
      <c r="AD37" s="96">
        <f t="shared" si="16"/>
        <v>89.184742292433199</v>
      </c>
      <c r="AE37" s="88">
        <f t="shared" si="4"/>
        <v>3.0488923503741825</v>
      </c>
      <c r="AF37" s="97">
        <f t="shared" si="17"/>
        <v>10.815257707566788</v>
      </c>
      <c r="AH37" s="98">
        <f t="shared" si="31"/>
        <v>1.0665178098854787E-3</v>
      </c>
      <c r="AI37" s="99">
        <f t="shared" si="18"/>
        <v>0</v>
      </c>
      <c r="AJ37" s="99">
        <f t="shared" si="32"/>
        <v>5878805203.796051</v>
      </c>
      <c r="AK37" s="99">
        <f>SUM(AJ37:AJ$42)/U37/U37</f>
        <v>1.8699049143766986</v>
      </c>
      <c r="AL37" s="99">
        <f t="shared" si="33"/>
        <v>4559211459.5788345</v>
      </c>
      <c r="AM37" s="99">
        <f>SUM(AL37:AL$42)/U37/U37</f>
        <v>1.4628705798694486</v>
      </c>
      <c r="AN37" s="99">
        <f t="shared" si="34"/>
        <v>83748740.671969175</v>
      </c>
      <c r="AO37" s="100">
        <f>SUM(AN37:AN$42)/U37/U37</f>
        <v>0.20832326037209978</v>
      </c>
      <c r="AP37" s="87">
        <f t="shared" si="5"/>
        <v>25.510466808126864</v>
      </c>
      <c r="AQ37" s="88">
        <f t="shared" si="6"/>
        <v>30.870849898567144</v>
      </c>
      <c r="AR37" s="88">
        <f t="shared" si="7"/>
        <v>22.771161940792364</v>
      </c>
      <c r="AS37" s="88">
        <f t="shared" si="8"/>
        <v>27.512370065153274</v>
      </c>
      <c r="AT37" s="88">
        <f t="shared" si="9"/>
        <v>2.1543004674211463</v>
      </c>
      <c r="AU37" s="101">
        <f t="shared" si="10"/>
        <v>3.9434842333272186</v>
      </c>
    </row>
    <row r="38" spans="1:47" ht="14.45" customHeight="1" x14ac:dyDescent="0.15">
      <c r="A38" s="126"/>
      <c r="B38" s="86" t="s">
        <v>85</v>
      </c>
      <c r="C38" s="11">
        <v>139</v>
      </c>
      <c r="D38" s="11">
        <v>1</v>
      </c>
      <c r="E38" s="11">
        <v>43</v>
      </c>
      <c r="F38" s="12">
        <v>1</v>
      </c>
      <c r="G38" s="22" t="s">
        <v>85</v>
      </c>
      <c r="H38" s="3">
        <v>5011036</v>
      </c>
      <c r="I38" s="3">
        <v>26863</v>
      </c>
      <c r="J38" s="18">
        <v>65</v>
      </c>
      <c r="K38" s="3">
        <v>94301</v>
      </c>
      <c r="L38" s="4">
        <v>2299422</v>
      </c>
      <c r="M38" s="70"/>
      <c r="N38" s="70"/>
      <c r="O38" s="87">
        <f t="shared" si="26"/>
        <v>0.53530805687203797</v>
      </c>
      <c r="P38" s="88">
        <f t="shared" si="27"/>
        <v>0.98581808226563206</v>
      </c>
      <c r="Q38" s="89">
        <f t="shared" si="13"/>
        <v>7.1942446043165471E-3</v>
      </c>
      <c r="R38" s="90">
        <f t="shared" si="14"/>
        <v>7.2977405605936466E-3</v>
      </c>
      <c r="S38" s="91">
        <f t="shared" si="15"/>
        <v>2.3255813953488372E-2</v>
      </c>
      <c r="T38" s="92">
        <f t="shared" si="28"/>
        <v>3.5880315943101683E-2</v>
      </c>
      <c r="U38" s="93">
        <f t="shared" si="29"/>
        <v>85906.072138420539</v>
      </c>
      <c r="V38" s="93">
        <f t="shared" si="30"/>
        <v>422368.67481990566</v>
      </c>
      <c r="W38" s="94">
        <f>SUM(V38:V$42)</f>
        <v>2067607.6765111405</v>
      </c>
      <c r="X38" s="95">
        <f t="shared" si="0"/>
        <v>412546.14749851247</v>
      </c>
      <c r="Y38" s="93">
        <f>SUM(X38:X$42)</f>
        <v>1796691.1368919318</v>
      </c>
      <c r="Z38" s="93">
        <f t="shared" si="1"/>
        <v>9822.5273213931541</v>
      </c>
      <c r="AA38" s="94">
        <f>SUM(Z38:Z$42)</f>
        <v>270916.5396192086</v>
      </c>
      <c r="AB38" s="87">
        <f t="shared" si="2"/>
        <v>24.068236680401384</v>
      </c>
      <c r="AC38" s="88">
        <f t="shared" si="3"/>
        <v>20.914600006352536</v>
      </c>
      <c r="AD38" s="96">
        <f t="shared" si="16"/>
        <v>86.897101287786356</v>
      </c>
      <c r="AE38" s="88">
        <f t="shared" si="4"/>
        <v>3.153636674048844</v>
      </c>
      <c r="AF38" s="97">
        <f t="shared" si="17"/>
        <v>13.102898712213641</v>
      </c>
      <c r="AH38" s="98">
        <f t="shared" si="31"/>
        <v>1.2412048584828693E-3</v>
      </c>
      <c r="AI38" s="99">
        <f t="shared" si="18"/>
        <v>5.2825537374067691E-4</v>
      </c>
      <c r="AJ38" s="99">
        <f t="shared" si="32"/>
        <v>4509410216.4134808</v>
      </c>
      <c r="AK38" s="99">
        <f>SUM(AJ38:AJ$42)/U38/U38</f>
        <v>1.2039906796151998</v>
      </c>
      <c r="AL38" s="99">
        <f t="shared" si="33"/>
        <v>3394481441.2579851</v>
      </c>
      <c r="AM38" s="99">
        <f>SUM(AL38:AL$42)/U38/U38</f>
        <v>0.94731900670696589</v>
      </c>
      <c r="AN38" s="99">
        <f t="shared" si="34"/>
        <v>188413641.97981647</v>
      </c>
      <c r="AO38" s="100">
        <f>SUM(AN38:AN$42)/U38/U38</f>
        <v>0.21153468220113014</v>
      </c>
      <c r="AP38" s="87">
        <f t="shared" si="5"/>
        <v>21.917597102320073</v>
      </c>
      <c r="AQ38" s="88">
        <f t="shared" si="6"/>
        <v>26.218876258482695</v>
      </c>
      <c r="AR38" s="88">
        <f t="shared" si="7"/>
        <v>19.00692584754934</v>
      </c>
      <c r="AS38" s="88">
        <f t="shared" si="8"/>
        <v>22.822274165155733</v>
      </c>
      <c r="AT38" s="88">
        <f t="shared" si="9"/>
        <v>2.2521758400999357</v>
      </c>
      <c r="AU38" s="101">
        <f t="shared" si="10"/>
        <v>4.0550975079977523</v>
      </c>
    </row>
    <row r="39" spans="1:47" ht="14.45" customHeight="1" x14ac:dyDescent="0.15">
      <c r="A39" s="126"/>
      <c r="B39" s="86" t="s">
        <v>87</v>
      </c>
      <c r="C39" s="11">
        <v>141</v>
      </c>
      <c r="D39" s="11">
        <v>1</v>
      </c>
      <c r="E39" s="11">
        <v>47</v>
      </c>
      <c r="F39" s="12">
        <v>0</v>
      </c>
      <c r="G39" s="22" t="s">
        <v>87</v>
      </c>
      <c r="H39" s="3">
        <v>4142913</v>
      </c>
      <c r="I39" s="3">
        <v>37407</v>
      </c>
      <c r="J39" s="18">
        <v>70</v>
      </c>
      <c r="K39" s="3">
        <v>91769</v>
      </c>
      <c r="L39" s="4">
        <v>1833800</v>
      </c>
      <c r="M39" s="70"/>
      <c r="N39" s="70"/>
      <c r="O39" s="87">
        <f t="shared" si="26"/>
        <v>0.53873185637891519</v>
      </c>
      <c r="P39" s="88">
        <f t="shared" si="27"/>
        <v>1.0341749873183577</v>
      </c>
      <c r="Q39" s="89">
        <f t="shared" si="13"/>
        <v>7.0921985815602835E-3</v>
      </c>
      <c r="R39" s="90">
        <f t="shared" si="14"/>
        <v>6.8578322513393377E-3</v>
      </c>
      <c r="S39" s="91">
        <f t="shared" si="15"/>
        <v>0</v>
      </c>
      <c r="T39" s="92">
        <f t="shared" si="28"/>
        <v>3.375527108718502E-2</v>
      </c>
      <c r="U39" s="93">
        <f t="shared" si="29"/>
        <v>82823.735128663116</v>
      </c>
      <c r="V39" s="93">
        <f t="shared" si="30"/>
        <v>407670.75210613728</v>
      </c>
      <c r="W39" s="94">
        <f>SUM(V39:V$42)</f>
        <v>1645239.0016912348</v>
      </c>
      <c r="X39" s="95">
        <f t="shared" si="0"/>
        <v>407670.75210613728</v>
      </c>
      <c r="Y39" s="93">
        <f>SUM(X39:X$42)</f>
        <v>1384144.9893934196</v>
      </c>
      <c r="Z39" s="93">
        <f t="shared" si="1"/>
        <v>0</v>
      </c>
      <c r="AA39" s="94">
        <f>SUM(Z39:Z$42)</f>
        <v>261094.01229781547</v>
      </c>
      <c r="AB39" s="87">
        <f t="shared" si="2"/>
        <v>19.864342016638425</v>
      </c>
      <c r="AC39" s="88">
        <f t="shared" si="3"/>
        <v>16.711936345821758</v>
      </c>
      <c r="AD39" s="96">
        <f t="shared" si="16"/>
        <v>84.130329269521226</v>
      </c>
      <c r="AE39" s="88">
        <f t="shared" si="4"/>
        <v>3.1524056708166701</v>
      </c>
      <c r="AF39" s="97">
        <f t="shared" si="17"/>
        <v>15.869670730478799</v>
      </c>
      <c r="AH39" s="98">
        <f t="shared" si="31"/>
        <v>1.100956951687796E-3</v>
      </c>
      <c r="AI39" s="99">
        <f t="shared" si="18"/>
        <v>0</v>
      </c>
      <c r="AJ39" s="99">
        <f t="shared" si="32"/>
        <v>2384958433.6252322</v>
      </c>
      <c r="AK39" s="99">
        <f>SUM(AJ39:AJ$42)/U39/U39</f>
        <v>0.63790237684673923</v>
      </c>
      <c r="AL39" s="99">
        <f t="shared" si="33"/>
        <v>1589626029.0844703</v>
      </c>
      <c r="AM39" s="99">
        <f>SUM(AL39:AL$42)/U39/U39</f>
        <v>0.52430230363218511</v>
      </c>
      <c r="AN39" s="99">
        <f t="shared" si="34"/>
        <v>80387752.539454341</v>
      </c>
      <c r="AO39" s="100">
        <f>SUM(AN39:AN$42)/U39/U39</f>
        <v>0.20010598686591191</v>
      </c>
      <c r="AP39" s="87">
        <f t="shared" si="5"/>
        <v>18.298913713938351</v>
      </c>
      <c r="AQ39" s="88">
        <f t="shared" si="6"/>
        <v>21.429770319338498</v>
      </c>
      <c r="AR39" s="88">
        <f t="shared" si="7"/>
        <v>15.292725392639181</v>
      </c>
      <c r="AS39" s="88">
        <f t="shared" si="8"/>
        <v>18.131147299004336</v>
      </c>
      <c r="AT39" s="88">
        <f t="shared" si="9"/>
        <v>2.2756348004382758</v>
      </c>
      <c r="AU39" s="101">
        <f t="shared" si="10"/>
        <v>4.0291765411950644</v>
      </c>
    </row>
    <row r="40" spans="1:47" ht="14.45" customHeight="1" x14ac:dyDescent="0.15">
      <c r="A40" s="126"/>
      <c r="B40" s="86" t="s">
        <v>89</v>
      </c>
      <c r="C40" s="11">
        <v>201</v>
      </c>
      <c r="D40" s="11">
        <v>1</v>
      </c>
      <c r="E40" s="11">
        <v>68</v>
      </c>
      <c r="F40" s="12">
        <v>4</v>
      </c>
      <c r="G40" s="22" t="s">
        <v>89</v>
      </c>
      <c r="H40" s="3">
        <v>3522767</v>
      </c>
      <c r="I40" s="3">
        <v>56501</v>
      </c>
      <c r="J40" s="18">
        <v>75</v>
      </c>
      <c r="K40" s="3">
        <v>87842</v>
      </c>
      <c r="L40" s="4">
        <v>1384012</v>
      </c>
      <c r="M40" s="70"/>
      <c r="N40" s="70"/>
      <c r="O40" s="87">
        <f t="shared" si="26"/>
        <v>0.54889656207776605</v>
      </c>
      <c r="P40" s="88">
        <f t="shared" si="27"/>
        <v>1.021384145334415</v>
      </c>
      <c r="Q40" s="89">
        <f t="shared" si="13"/>
        <v>4.9751243781094526E-3</v>
      </c>
      <c r="R40" s="90">
        <f t="shared" si="14"/>
        <v>4.8709629974533521E-3</v>
      </c>
      <c r="S40" s="91">
        <f t="shared" si="15"/>
        <v>5.8823529411764705E-2</v>
      </c>
      <c r="T40" s="92">
        <f t="shared" si="28"/>
        <v>2.4090147598503239E-2</v>
      </c>
      <c r="U40" s="93">
        <f t="shared" si="29"/>
        <v>80027.997496941884</v>
      </c>
      <c r="V40" s="93">
        <f t="shared" si="30"/>
        <v>395791.60685924313</v>
      </c>
      <c r="W40" s="94">
        <f>SUM(V40:V$42)</f>
        <v>1237568.2495850977</v>
      </c>
      <c r="X40" s="95">
        <f t="shared" si="0"/>
        <v>372509.74763222883</v>
      </c>
      <c r="Y40" s="93">
        <f>SUM(X40:X$42)</f>
        <v>976474.23728728225</v>
      </c>
      <c r="Z40" s="93">
        <f t="shared" si="1"/>
        <v>23281.859227014302</v>
      </c>
      <c r="AA40" s="94">
        <f>SUM(Z40:Z$42)</f>
        <v>261094.01229781547</v>
      </c>
      <c r="AB40" s="87">
        <f t="shared" si="2"/>
        <v>15.464191136762969</v>
      </c>
      <c r="AC40" s="88">
        <f t="shared" si="3"/>
        <v>12.201657767640585</v>
      </c>
      <c r="AD40" s="96">
        <f t="shared" si="16"/>
        <v>78.902657499063281</v>
      </c>
      <c r="AE40" s="88">
        <f t="shared" si="4"/>
        <v>3.2625333691223832</v>
      </c>
      <c r="AF40" s="97">
        <f t="shared" si="17"/>
        <v>21.097342500936723</v>
      </c>
      <c r="AH40" s="98">
        <f t="shared" si="31"/>
        <v>5.663548504204201E-4</v>
      </c>
      <c r="AI40" s="99">
        <f t="shared" si="18"/>
        <v>8.1416649704864645E-4</v>
      </c>
      <c r="AJ40" s="99">
        <f t="shared" si="32"/>
        <v>616179753.95814764</v>
      </c>
      <c r="AK40" s="99">
        <f>SUM(AJ40:AJ$42)/U40/U40</f>
        <v>0.31086141840354325</v>
      </c>
      <c r="AL40" s="99">
        <f t="shared" si="33"/>
        <v>479893187.57260102</v>
      </c>
      <c r="AM40" s="99">
        <f>SUM(AL40:AL$42)/U40/U40</f>
        <v>0.31336933540990547</v>
      </c>
      <c r="AN40" s="99">
        <f t="shared" si="34"/>
        <v>164165424.85390812</v>
      </c>
      <c r="AO40" s="100">
        <f>SUM(AN40:AN$42)/U40/U40</f>
        <v>0.2017796036331774</v>
      </c>
      <c r="AP40" s="87">
        <f t="shared" si="5"/>
        <v>14.37139416342389</v>
      </c>
      <c r="AQ40" s="88">
        <f t="shared" si="6"/>
        <v>16.556988110102047</v>
      </c>
      <c r="AR40" s="88">
        <f t="shared" si="7"/>
        <v>11.104461504927896</v>
      </c>
      <c r="AS40" s="88">
        <f t="shared" si="8"/>
        <v>13.298854030353274</v>
      </c>
      <c r="AT40" s="88">
        <f t="shared" si="9"/>
        <v>2.3821036301214713</v>
      </c>
      <c r="AU40" s="101">
        <f t="shared" si="10"/>
        <v>4.1429631081232952</v>
      </c>
    </row>
    <row r="41" spans="1:47" ht="14.45" customHeight="1" x14ac:dyDescent="0.15">
      <c r="A41" s="126"/>
      <c r="B41" s="86" t="s">
        <v>90</v>
      </c>
      <c r="C41" s="11">
        <v>146</v>
      </c>
      <c r="D41" s="11">
        <v>3</v>
      </c>
      <c r="E41" s="11">
        <v>43</v>
      </c>
      <c r="F41" s="12">
        <v>3</v>
      </c>
      <c r="G41" s="22" t="s">
        <v>90</v>
      </c>
      <c r="H41" s="3">
        <v>3002215</v>
      </c>
      <c r="I41" s="3">
        <v>95693</v>
      </c>
      <c r="J41" s="18">
        <v>80</v>
      </c>
      <c r="K41" s="3">
        <v>81181</v>
      </c>
      <c r="L41" s="4">
        <v>959826</v>
      </c>
      <c r="M41" s="70"/>
      <c r="N41" s="70"/>
      <c r="O41" s="87">
        <f>IF(K41&lt;0.5,0.5,((L41-L42)-5*K42)/5/(K41-K42))</f>
        <v>0.54725826705734615</v>
      </c>
      <c r="P41" s="88">
        <f>IF(H41&lt;0.5,1,(I41/H41)/((K41-K42)/(L41-L42)))</f>
        <v>1.0109663769967436</v>
      </c>
      <c r="Q41" s="89">
        <f t="shared" si="13"/>
        <v>2.0547945205479451E-2</v>
      </c>
      <c r="R41" s="90">
        <f t="shared" si="14"/>
        <v>2.0325053011674626E-2</v>
      </c>
      <c r="S41" s="91">
        <f t="shared" si="15"/>
        <v>6.9767441860465115E-2</v>
      </c>
      <c r="T41" s="92">
        <f>5*R41/(1+5*(1-O41)*R41)</f>
        <v>9.7155156445062382E-2</v>
      </c>
      <c r="U41" s="93">
        <f t="shared" si="29"/>
        <v>78100.111225227898</v>
      </c>
      <c r="V41" s="93">
        <f>5*U41*((1-T41)+O41*T41)</f>
        <v>373323.9229489523</v>
      </c>
      <c r="W41" s="94">
        <f>SUM(V41:V$42)</f>
        <v>841776.64272585453</v>
      </c>
      <c r="X41" s="95">
        <f t="shared" si="0"/>
        <v>347278.06785949052</v>
      </c>
      <c r="Y41" s="93">
        <f>SUM(X41:X$42)</f>
        <v>603964.48965505336</v>
      </c>
      <c r="Z41" s="93">
        <f t="shared" si="1"/>
        <v>26045.855089461787</v>
      </c>
      <c r="AA41" s="94">
        <f>SUM(Z41:Z$42)</f>
        <v>237812.15307080114</v>
      </c>
      <c r="AB41" s="87">
        <f t="shared" si="2"/>
        <v>10.778174698091131</v>
      </c>
      <c r="AC41" s="88">
        <f t="shared" si="3"/>
        <v>7.7332090848541677</v>
      </c>
      <c r="AD41" s="96">
        <f t="shared" si="16"/>
        <v>71.748782159039948</v>
      </c>
      <c r="AE41" s="88">
        <f t="shared" si="4"/>
        <v>3.0449656132369638</v>
      </c>
      <c r="AF41" s="97">
        <f t="shared" si="17"/>
        <v>28.251217840960052</v>
      </c>
      <c r="AH41" s="98">
        <f>IF(D41=0,0,T41*T41*(1-T41)/D41)</f>
        <v>2.8406882712531923E-3</v>
      </c>
      <c r="AI41" s="99">
        <f t="shared" si="18"/>
        <v>1.5093010678305055E-3</v>
      </c>
      <c r="AJ41" s="99">
        <f>U41*U41*((1-O41)*5+AB42)^2*AH41</f>
        <v>1374726102.1540854</v>
      </c>
      <c r="AK41" s="99">
        <f>SUM(AJ41:AJ$42)/U41/U41</f>
        <v>0.22537870233692364</v>
      </c>
      <c r="AL41" s="99">
        <f>U41*U41*((1-O41)*5*(1-S41)+AC42)^2*AH41+V41*V41*AI41</f>
        <v>782450830.16996086</v>
      </c>
      <c r="AM41" s="99">
        <f>SUM(AL41:AL$42)/U41/U41</f>
        <v>0.25035538735877777</v>
      </c>
      <c r="AN41" s="99">
        <f>U41*U41*((1-O41)*5*S41+AE42)^2*AH41+V41*V41*AI41</f>
        <v>383504344.73901886</v>
      </c>
      <c r="AO41" s="100">
        <f>SUM(AN41:AN$42)/U41/U41</f>
        <v>0.18495032881845175</v>
      </c>
      <c r="AP41" s="87">
        <f t="shared" si="5"/>
        <v>9.8476829878123535</v>
      </c>
      <c r="AQ41" s="88">
        <f t="shared" si="6"/>
        <v>11.708666408369909</v>
      </c>
      <c r="AR41" s="88">
        <f t="shared" si="7"/>
        <v>6.7525127730035113</v>
      </c>
      <c r="AS41" s="88">
        <f t="shared" si="8"/>
        <v>8.7139053967048241</v>
      </c>
      <c r="AT41" s="88">
        <f t="shared" si="9"/>
        <v>2.2020509181527199</v>
      </c>
      <c r="AU41" s="101">
        <f t="shared" si="10"/>
        <v>3.8878803083212077</v>
      </c>
    </row>
    <row r="42" spans="1:47" ht="14.45" customHeight="1" thickBot="1" x14ac:dyDescent="0.2">
      <c r="A42" s="127"/>
      <c r="B42" s="128" t="s">
        <v>91</v>
      </c>
      <c r="C42" s="15">
        <v>213</v>
      </c>
      <c r="D42" s="15">
        <v>28</v>
      </c>
      <c r="E42" s="15">
        <v>73</v>
      </c>
      <c r="F42" s="16">
        <v>33</v>
      </c>
      <c r="G42" s="24" t="s">
        <v>91</v>
      </c>
      <c r="H42" s="7">
        <v>3458084</v>
      </c>
      <c r="I42" s="7">
        <v>359915</v>
      </c>
      <c r="J42" s="20">
        <v>85</v>
      </c>
      <c r="K42" s="7">
        <v>69236</v>
      </c>
      <c r="L42" s="8">
        <v>580961</v>
      </c>
      <c r="M42" s="70"/>
      <c r="N42" s="70"/>
      <c r="O42" s="129">
        <v>1</v>
      </c>
      <c r="P42" s="130">
        <f>IF(H42&lt;0.5,1,(I42/H42)/(K42/L42))</f>
        <v>0.87333208996837031</v>
      </c>
      <c r="Q42" s="131">
        <f t="shared" si="13"/>
        <v>0.13145539906103287</v>
      </c>
      <c r="R42" s="132">
        <f t="shared" si="14"/>
        <v>0.15052166360426975</v>
      </c>
      <c r="S42" s="133">
        <f t="shared" si="15"/>
        <v>0.45205479452054792</v>
      </c>
      <c r="T42" s="129">
        <v>1</v>
      </c>
      <c r="U42" s="134">
        <f>U41*(1-T41)</f>
        <v>70512.282700764117</v>
      </c>
      <c r="V42" s="134">
        <f>U42/R42</f>
        <v>468452.71977690223</v>
      </c>
      <c r="W42" s="135">
        <f>SUM(V42:V$42)</f>
        <v>468452.71977690223</v>
      </c>
      <c r="X42" s="129">
        <f t="shared" si="0"/>
        <v>256686.42179556284</v>
      </c>
      <c r="Y42" s="134">
        <f>SUM(X42:X$42)</f>
        <v>256686.42179556284</v>
      </c>
      <c r="Z42" s="134">
        <f t="shared" si="1"/>
        <v>211766.29798133936</v>
      </c>
      <c r="AA42" s="135">
        <f>SUM(Z42:Z$42)</f>
        <v>211766.29798133936</v>
      </c>
      <c r="AB42" s="136">
        <f t="shared" si="2"/>
        <v>6.6435619701165312</v>
      </c>
      <c r="AC42" s="130">
        <f t="shared" si="3"/>
        <v>3.6403079288309752</v>
      </c>
      <c r="AD42" s="137">
        <f t="shared" si="16"/>
        <v>54.79452054794519</v>
      </c>
      <c r="AE42" s="130">
        <f t="shared" si="4"/>
        <v>3.0032540412855551</v>
      </c>
      <c r="AF42" s="138">
        <f t="shared" si="17"/>
        <v>45.205479452054789</v>
      </c>
      <c r="AH42" s="139">
        <f>0</f>
        <v>0</v>
      </c>
      <c r="AI42" s="140">
        <f t="shared" si="18"/>
        <v>3.3931679078292201E-3</v>
      </c>
      <c r="AJ42" s="140">
        <v>0</v>
      </c>
      <c r="AK42" s="140">
        <f>(1-R42)/R42/R42/D42</f>
        <v>1.3390483457379323</v>
      </c>
      <c r="AL42" s="140">
        <f>V42*V42*AI42</f>
        <v>744623743.64004004</v>
      </c>
      <c r="AM42" s="140">
        <f>(1-S42)*(1-S42)*(1-R42)/R42/R42/D42+AI42/R42/R42</f>
        <v>0.55180512790242653</v>
      </c>
      <c r="AN42" s="140">
        <f>V42*V42*AI42</f>
        <v>744623743.64004004</v>
      </c>
      <c r="AO42" s="141">
        <f>S42*S42*(1-R42)/R42/R42/D42+AI42/R42/R42</f>
        <v>0.42340323173577549</v>
      </c>
      <c r="AP42" s="136">
        <f t="shared" si="5"/>
        <v>4.3755037422513734</v>
      </c>
      <c r="AQ42" s="130">
        <f t="shared" si="6"/>
        <v>8.9116201979816889</v>
      </c>
      <c r="AR42" s="130">
        <f t="shared" si="7"/>
        <v>2.1843496260798414</v>
      </c>
      <c r="AS42" s="130">
        <f t="shared" si="8"/>
        <v>5.096266231582109</v>
      </c>
      <c r="AT42" s="130">
        <f t="shared" si="9"/>
        <v>1.7278929727892036</v>
      </c>
      <c r="AU42" s="142">
        <f t="shared" si="10"/>
        <v>4.2786151097819065</v>
      </c>
    </row>
    <row r="43" spans="1:47" ht="14.45" customHeight="1" thickTop="1" x14ac:dyDescent="0.15">
      <c r="G43" s="143"/>
      <c r="H43" s="143"/>
      <c r="I43" s="143"/>
      <c r="J43" s="143"/>
      <c r="K43" s="143"/>
      <c r="L43" s="143"/>
    </row>
    <row r="44" spans="1:47" ht="14.45" customHeight="1" thickBot="1" x14ac:dyDescent="0.2">
      <c r="A44" s="25" t="s">
        <v>36</v>
      </c>
      <c r="G44" s="143"/>
      <c r="H44" s="143"/>
      <c r="I44" s="143"/>
      <c r="J44" s="183" t="s">
        <v>32</v>
      </c>
      <c r="K44" s="184"/>
      <c r="L44" s="184"/>
      <c r="M44" s="184"/>
    </row>
    <row r="45" spans="1:47" ht="14.45" customHeight="1" thickTop="1" x14ac:dyDescent="0.15">
      <c r="A45" s="195" t="s">
        <v>11</v>
      </c>
      <c r="B45" s="197" t="s">
        <v>53</v>
      </c>
      <c r="C45" s="179" t="s">
        <v>5</v>
      </c>
      <c r="D45" s="180"/>
      <c r="E45" s="180"/>
      <c r="F45" s="181" t="s">
        <v>96</v>
      </c>
      <c r="G45" s="180"/>
      <c r="H45" s="180"/>
      <c r="I45" s="180"/>
      <c r="J45" s="181" t="s">
        <v>97</v>
      </c>
      <c r="K45" s="180"/>
      <c r="L45" s="180"/>
      <c r="M45" s="182"/>
    </row>
    <row r="46" spans="1:47" ht="14.45" customHeight="1" x14ac:dyDescent="0.15">
      <c r="A46" s="196"/>
      <c r="B46" s="198"/>
      <c r="C46" s="42" t="s">
        <v>23</v>
      </c>
      <c r="D46" s="204" t="s">
        <v>28</v>
      </c>
      <c r="E46" s="205"/>
      <c r="F46" s="44" t="s">
        <v>23</v>
      </c>
      <c r="G46" s="204" t="s">
        <v>28</v>
      </c>
      <c r="H46" s="206"/>
      <c r="I46" s="144" t="s">
        <v>229</v>
      </c>
      <c r="J46" s="44" t="s">
        <v>23</v>
      </c>
      <c r="K46" s="204" t="s">
        <v>28</v>
      </c>
      <c r="L46" s="206"/>
      <c r="M46" s="145" t="s">
        <v>229</v>
      </c>
    </row>
    <row r="47" spans="1:47" ht="14.45" customHeight="1" x14ac:dyDescent="0.15">
      <c r="A47" s="68" t="s">
        <v>1</v>
      </c>
      <c r="B47" s="69">
        <v>0</v>
      </c>
      <c r="C47" s="146">
        <f>AB7</f>
        <v>82.062122815246582</v>
      </c>
      <c r="D47" s="146">
        <f t="shared" ref="D47:E82" si="35">AP7</f>
        <v>78.359488392636464</v>
      </c>
      <c r="E47" s="147">
        <f t="shared" si="35"/>
        <v>85.764757237856699</v>
      </c>
      <c r="F47" s="148">
        <f>AC7</f>
        <v>80.949583226015704</v>
      </c>
      <c r="G47" s="146">
        <f t="shared" ref="G47:H82" si="36">AR7</f>
        <v>77.354235432689563</v>
      </c>
      <c r="H47" s="146">
        <f t="shared" si="36"/>
        <v>84.544931019341846</v>
      </c>
      <c r="I47" s="149">
        <f t="shared" ref="I47:J82" si="37">AD7</f>
        <v>98.644271496929676</v>
      </c>
      <c r="J47" s="148">
        <f t="shared" si="37"/>
        <v>1.1125395892308749</v>
      </c>
      <c r="K47" s="146">
        <f t="shared" ref="K47:L82" si="38">AT7</f>
        <v>0.39274313291208296</v>
      </c>
      <c r="L47" s="146">
        <f t="shared" si="38"/>
        <v>1.8323360455496669</v>
      </c>
      <c r="M47" s="150">
        <f>AF7</f>
        <v>1.3557285030703259</v>
      </c>
    </row>
    <row r="48" spans="1:47" ht="14.45" customHeight="1" x14ac:dyDescent="0.15">
      <c r="A48" s="68"/>
      <c r="B48" s="86">
        <v>5</v>
      </c>
      <c r="C48" s="151">
        <f>AB8</f>
        <v>77.062122815246582</v>
      </c>
      <c r="D48" s="151">
        <f t="shared" si="35"/>
        <v>73.359488392636464</v>
      </c>
      <c r="E48" s="152">
        <f t="shared" si="35"/>
        <v>80.764757237856699</v>
      </c>
      <c r="F48" s="153">
        <f>AC8</f>
        <v>75.949583226015704</v>
      </c>
      <c r="G48" s="151">
        <f t="shared" si="36"/>
        <v>72.354235432689563</v>
      </c>
      <c r="H48" s="151">
        <f t="shared" si="36"/>
        <v>79.544931019341846</v>
      </c>
      <c r="I48" s="154">
        <f t="shared" si="37"/>
        <v>98.556308146483133</v>
      </c>
      <c r="J48" s="153">
        <f t="shared" si="37"/>
        <v>1.1125395892308749</v>
      </c>
      <c r="K48" s="151">
        <f t="shared" si="38"/>
        <v>0.39274313291208296</v>
      </c>
      <c r="L48" s="151">
        <f t="shared" si="38"/>
        <v>1.8323360455496669</v>
      </c>
      <c r="M48" s="155">
        <f>AF8</f>
        <v>1.4436918535168632</v>
      </c>
    </row>
    <row r="49" spans="1:13" ht="14.45" customHeight="1" x14ac:dyDescent="0.15">
      <c r="A49" s="68"/>
      <c r="B49" s="86">
        <v>10</v>
      </c>
      <c r="C49" s="151">
        <f t="shared" ref="C49:C62" si="39">AB9</f>
        <v>72.062122815246582</v>
      </c>
      <c r="D49" s="151">
        <f t="shared" si="35"/>
        <v>68.359488392636464</v>
      </c>
      <c r="E49" s="152">
        <f t="shared" si="35"/>
        <v>75.764757237856699</v>
      </c>
      <c r="F49" s="153">
        <f t="shared" ref="F49:F62" si="40">AC9</f>
        <v>70.949583226015704</v>
      </c>
      <c r="G49" s="151">
        <f t="shared" si="36"/>
        <v>67.354235432689563</v>
      </c>
      <c r="H49" s="151">
        <f t="shared" si="36"/>
        <v>74.544931019341846</v>
      </c>
      <c r="I49" s="154">
        <f t="shared" si="37"/>
        <v>98.456138196090592</v>
      </c>
      <c r="J49" s="153">
        <f t="shared" si="37"/>
        <v>1.1125395892308749</v>
      </c>
      <c r="K49" s="151">
        <f t="shared" si="38"/>
        <v>0.39274313291208296</v>
      </c>
      <c r="L49" s="151">
        <f t="shared" si="38"/>
        <v>1.8323360455496669</v>
      </c>
      <c r="M49" s="155">
        <f t="shared" ref="M49:M62" si="41">AF9</f>
        <v>1.5438618039094025</v>
      </c>
    </row>
    <row r="50" spans="1:13" ht="14.45" customHeight="1" x14ac:dyDescent="0.15">
      <c r="A50" s="68"/>
      <c r="B50" s="86">
        <v>15</v>
      </c>
      <c r="C50" s="151">
        <f t="shared" si="39"/>
        <v>67.062122815246582</v>
      </c>
      <c r="D50" s="151">
        <f t="shared" si="35"/>
        <v>63.359488392636472</v>
      </c>
      <c r="E50" s="152">
        <f t="shared" si="35"/>
        <v>70.764757237856699</v>
      </c>
      <c r="F50" s="153">
        <f t="shared" si="40"/>
        <v>65.949583226015704</v>
      </c>
      <c r="G50" s="151">
        <f t="shared" si="36"/>
        <v>62.354235432689556</v>
      </c>
      <c r="H50" s="151">
        <f t="shared" si="36"/>
        <v>69.544931019341846</v>
      </c>
      <c r="I50" s="154">
        <f t="shared" si="37"/>
        <v>98.341031356409815</v>
      </c>
      <c r="J50" s="153">
        <f t="shared" si="37"/>
        <v>1.1125395892308749</v>
      </c>
      <c r="K50" s="151">
        <f t="shared" si="38"/>
        <v>0.39274313291208296</v>
      </c>
      <c r="L50" s="151">
        <f t="shared" si="38"/>
        <v>1.8323360455496669</v>
      </c>
      <c r="M50" s="155">
        <f t="shared" si="41"/>
        <v>1.6589686435901771</v>
      </c>
    </row>
    <row r="51" spans="1:13" ht="14.45" customHeight="1" x14ac:dyDescent="0.15">
      <c r="A51" s="68"/>
      <c r="B51" s="86">
        <v>20</v>
      </c>
      <c r="C51" s="151">
        <f t="shared" si="39"/>
        <v>62.062122815246582</v>
      </c>
      <c r="D51" s="151">
        <f t="shared" si="35"/>
        <v>58.359488392636472</v>
      </c>
      <c r="E51" s="152">
        <f t="shared" si="35"/>
        <v>65.764757237856699</v>
      </c>
      <c r="F51" s="153">
        <f t="shared" si="40"/>
        <v>60.949583226015704</v>
      </c>
      <c r="G51" s="151">
        <f t="shared" si="36"/>
        <v>57.354235432689556</v>
      </c>
      <c r="H51" s="151">
        <f t="shared" si="36"/>
        <v>64.544931019341846</v>
      </c>
      <c r="I51" s="154">
        <f t="shared" si="37"/>
        <v>98.207377481200879</v>
      </c>
      <c r="J51" s="153">
        <f t="shared" si="37"/>
        <v>1.1125395892308749</v>
      </c>
      <c r="K51" s="151">
        <f t="shared" si="38"/>
        <v>0.39274313291208296</v>
      </c>
      <c r="L51" s="151">
        <f t="shared" si="38"/>
        <v>1.8323360455496669</v>
      </c>
      <c r="M51" s="155">
        <f t="shared" si="41"/>
        <v>1.7926225187991172</v>
      </c>
    </row>
    <row r="52" spans="1:13" ht="14.45" customHeight="1" x14ac:dyDescent="0.15">
      <c r="A52" s="68"/>
      <c r="B52" s="86">
        <v>25</v>
      </c>
      <c r="C52" s="151">
        <f t="shared" si="39"/>
        <v>57.062122815246582</v>
      </c>
      <c r="D52" s="151">
        <f t="shared" si="35"/>
        <v>53.359488392636472</v>
      </c>
      <c r="E52" s="152">
        <f t="shared" si="35"/>
        <v>60.764757237856692</v>
      </c>
      <c r="F52" s="153">
        <f t="shared" si="40"/>
        <v>55.949583226015704</v>
      </c>
      <c r="G52" s="151">
        <f t="shared" si="36"/>
        <v>52.354235432689556</v>
      </c>
      <c r="H52" s="151">
        <f t="shared" si="36"/>
        <v>59.544931019341853</v>
      </c>
      <c r="I52" s="154">
        <f t="shared" si="37"/>
        <v>98.050301085304852</v>
      </c>
      <c r="J52" s="153">
        <f t="shared" si="37"/>
        <v>1.1125395892308749</v>
      </c>
      <c r="K52" s="151">
        <f t="shared" si="38"/>
        <v>0.39274313291208296</v>
      </c>
      <c r="L52" s="151">
        <f t="shared" si="38"/>
        <v>1.8323360455496669</v>
      </c>
      <c r="M52" s="155">
        <f t="shared" si="41"/>
        <v>1.9496989146951478</v>
      </c>
    </row>
    <row r="53" spans="1:13" ht="14.45" customHeight="1" x14ac:dyDescent="0.15">
      <c r="A53" s="68"/>
      <c r="B53" s="86">
        <v>30</v>
      </c>
      <c r="C53" s="151">
        <f t="shared" si="39"/>
        <v>52.062122815246582</v>
      </c>
      <c r="D53" s="151">
        <f t="shared" si="35"/>
        <v>48.359488392636472</v>
      </c>
      <c r="E53" s="152">
        <f t="shared" si="35"/>
        <v>55.764757237856692</v>
      </c>
      <c r="F53" s="153">
        <f t="shared" si="40"/>
        <v>50.949583226015704</v>
      </c>
      <c r="G53" s="151">
        <f t="shared" si="36"/>
        <v>47.354235432689556</v>
      </c>
      <c r="H53" s="151">
        <f t="shared" si="36"/>
        <v>54.544931019341853</v>
      </c>
      <c r="I53" s="154">
        <f t="shared" si="37"/>
        <v>97.86305373451836</v>
      </c>
      <c r="J53" s="153">
        <f t="shared" si="37"/>
        <v>1.1125395892308749</v>
      </c>
      <c r="K53" s="151">
        <f t="shared" si="38"/>
        <v>0.39274313291208296</v>
      </c>
      <c r="L53" s="151">
        <f t="shared" si="38"/>
        <v>1.8323360455496669</v>
      </c>
      <c r="M53" s="155">
        <f t="shared" si="41"/>
        <v>2.1369462654816367</v>
      </c>
    </row>
    <row r="54" spans="1:13" ht="14.45" customHeight="1" x14ac:dyDescent="0.15">
      <c r="A54" s="68"/>
      <c r="B54" s="86">
        <v>35</v>
      </c>
      <c r="C54" s="151">
        <f t="shared" si="39"/>
        <v>47.062122815246582</v>
      </c>
      <c r="D54" s="151">
        <f t="shared" si="35"/>
        <v>43.359488392636472</v>
      </c>
      <c r="E54" s="152">
        <f t="shared" si="35"/>
        <v>50.764757237856692</v>
      </c>
      <c r="F54" s="153">
        <f t="shared" si="40"/>
        <v>45.949583226015704</v>
      </c>
      <c r="G54" s="151">
        <f t="shared" si="36"/>
        <v>42.354235432689556</v>
      </c>
      <c r="H54" s="151">
        <f t="shared" si="36"/>
        <v>49.544931019341853</v>
      </c>
      <c r="I54" s="154">
        <f t="shared" si="37"/>
        <v>97.636019111168409</v>
      </c>
      <c r="J54" s="153">
        <f t="shared" si="37"/>
        <v>1.1125395892308749</v>
      </c>
      <c r="K54" s="151">
        <f t="shared" si="38"/>
        <v>0.39274313291208296</v>
      </c>
      <c r="L54" s="151">
        <f t="shared" si="38"/>
        <v>1.8323360455496669</v>
      </c>
      <c r="M54" s="155">
        <f t="shared" si="41"/>
        <v>2.3639808888315779</v>
      </c>
    </row>
    <row r="55" spans="1:13" ht="14.45" customHeight="1" x14ac:dyDescent="0.15">
      <c r="A55" s="68"/>
      <c r="B55" s="86">
        <v>40</v>
      </c>
      <c r="C55" s="151">
        <f t="shared" si="39"/>
        <v>42.062122815246582</v>
      </c>
      <c r="D55" s="151">
        <f t="shared" si="35"/>
        <v>38.359488392636472</v>
      </c>
      <c r="E55" s="152">
        <f t="shared" si="35"/>
        <v>45.764757237856692</v>
      </c>
      <c r="F55" s="153">
        <f t="shared" si="40"/>
        <v>40.949583226015704</v>
      </c>
      <c r="G55" s="151">
        <f t="shared" si="36"/>
        <v>37.354235432689556</v>
      </c>
      <c r="H55" s="151">
        <f t="shared" si="36"/>
        <v>44.544931019341853</v>
      </c>
      <c r="I55" s="154">
        <f t="shared" si="37"/>
        <v>97.355008461846808</v>
      </c>
      <c r="J55" s="153">
        <f t="shared" si="37"/>
        <v>1.1125395892308749</v>
      </c>
      <c r="K55" s="151">
        <f t="shared" si="38"/>
        <v>0.39274313291208296</v>
      </c>
      <c r="L55" s="151">
        <f t="shared" si="38"/>
        <v>1.8323360455496669</v>
      </c>
      <c r="M55" s="155">
        <f t="shared" si="41"/>
        <v>2.644991538153191</v>
      </c>
    </row>
    <row r="56" spans="1:13" ht="14.45" customHeight="1" x14ac:dyDescent="0.15">
      <c r="A56" s="68"/>
      <c r="B56" s="86">
        <v>45</v>
      </c>
      <c r="C56" s="151">
        <f t="shared" si="39"/>
        <v>37.062122815246575</v>
      </c>
      <c r="D56" s="151">
        <f t="shared" si="35"/>
        <v>33.359488392636464</v>
      </c>
      <c r="E56" s="152">
        <f t="shared" si="35"/>
        <v>40.764757237856685</v>
      </c>
      <c r="F56" s="153">
        <f t="shared" si="40"/>
        <v>35.949583226015704</v>
      </c>
      <c r="G56" s="151">
        <f t="shared" si="36"/>
        <v>32.354235432689556</v>
      </c>
      <c r="H56" s="151">
        <f t="shared" si="36"/>
        <v>39.544931019341853</v>
      </c>
      <c r="I56" s="154">
        <f t="shared" si="37"/>
        <v>96.99817629233803</v>
      </c>
      <c r="J56" s="153">
        <f t="shared" si="37"/>
        <v>1.1125395892308749</v>
      </c>
      <c r="K56" s="151">
        <f t="shared" si="38"/>
        <v>0.39274313291208296</v>
      </c>
      <c r="L56" s="151">
        <f t="shared" si="38"/>
        <v>1.8323360455496669</v>
      </c>
      <c r="M56" s="155">
        <f t="shared" si="41"/>
        <v>3.0018237076619898</v>
      </c>
    </row>
    <row r="57" spans="1:13" ht="14.45" customHeight="1" x14ac:dyDescent="0.15">
      <c r="A57" s="68"/>
      <c r="B57" s="86">
        <v>50</v>
      </c>
      <c r="C57" s="151">
        <f t="shared" si="39"/>
        <v>32.062122815246575</v>
      </c>
      <c r="D57" s="151">
        <f t="shared" si="35"/>
        <v>28.359488392636461</v>
      </c>
      <c r="E57" s="152">
        <f t="shared" si="35"/>
        <v>35.764757237856685</v>
      </c>
      <c r="F57" s="153">
        <f t="shared" si="40"/>
        <v>31.009583226015707</v>
      </c>
      <c r="G57" s="151">
        <f t="shared" si="36"/>
        <v>27.420575041938221</v>
      </c>
      <c r="H57" s="151">
        <f t="shared" si="36"/>
        <v>34.598591410093192</v>
      </c>
      <c r="I57" s="154">
        <f t="shared" si="37"/>
        <v>96.717186833523229</v>
      </c>
      <c r="J57" s="153">
        <f t="shared" si="37"/>
        <v>1.0525395892308751</v>
      </c>
      <c r="K57" s="151">
        <f t="shared" si="38"/>
        <v>0.36510891714161597</v>
      </c>
      <c r="L57" s="151">
        <f t="shared" si="38"/>
        <v>1.7399702613201342</v>
      </c>
      <c r="M57" s="155">
        <f t="shared" si="41"/>
        <v>3.2828131664767954</v>
      </c>
    </row>
    <row r="58" spans="1:13" ht="14.45" customHeight="1" x14ac:dyDescent="0.15">
      <c r="A58" s="68"/>
      <c r="B58" s="86">
        <v>55</v>
      </c>
      <c r="C58" s="151">
        <f t="shared" si="39"/>
        <v>27.062122815246571</v>
      </c>
      <c r="D58" s="151">
        <f t="shared" si="35"/>
        <v>23.359488392636457</v>
      </c>
      <c r="E58" s="152">
        <f t="shared" si="35"/>
        <v>30.764757237856685</v>
      </c>
      <c r="F58" s="153">
        <f t="shared" si="40"/>
        <v>26.056458226015707</v>
      </c>
      <c r="G58" s="151">
        <f t="shared" si="36"/>
        <v>22.471335242300441</v>
      </c>
      <c r="H58" s="151">
        <f t="shared" si="36"/>
        <v>29.641581209730973</v>
      </c>
      <c r="I58" s="154">
        <f t="shared" si="37"/>
        <v>96.283866583207285</v>
      </c>
      <c r="J58" s="153">
        <f t="shared" si="37"/>
        <v>1.0056645892308751</v>
      </c>
      <c r="K58" s="151">
        <f t="shared" si="38"/>
        <v>0.33881528697633145</v>
      </c>
      <c r="L58" s="151">
        <f t="shared" si="38"/>
        <v>1.6725138914854187</v>
      </c>
      <c r="M58" s="155">
        <f t="shared" si="41"/>
        <v>3.7161334167927587</v>
      </c>
    </row>
    <row r="59" spans="1:13" ht="14.45" customHeight="1" x14ac:dyDescent="0.15">
      <c r="A59" s="68"/>
      <c r="B59" s="86">
        <v>60</v>
      </c>
      <c r="C59" s="151">
        <f t="shared" si="39"/>
        <v>23.129661399438785</v>
      </c>
      <c r="D59" s="151">
        <f t="shared" si="35"/>
        <v>19.909855520803884</v>
      </c>
      <c r="E59" s="152">
        <f t="shared" si="35"/>
        <v>26.349467278073686</v>
      </c>
      <c r="F59" s="153">
        <f t="shared" si="40"/>
        <v>22.158679226491909</v>
      </c>
      <c r="G59" s="151">
        <f t="shared" si="36"/>
        <v>19.03626356789027</v>
      </c>
      <c r="H59" s="151">
        <f t="shared" si="36"/>
        <v>25.281094885093548</v>
      </c>
      <c r="I59" s="154">
        <f t="shared" si="37"/>
        <v>95.802004377935106</v>
      </c>
      <c r="J59" s="153">
        <f t="shared" si="37"/>
        <v>0.97098217294687394</v>
      </c>
      <c r="K59" s="151">
        <f t="shared" si="38"/>
        <v>0.30896695783735229</v>
      </c>
      <c r="L59" s="151">
        <f t="shared" si="38"/>
        <v>1.6329973880563955</v>
      </c>
      <c r="M59" s="155">
        <f t="shared" si="41"/>
        <v>4.1979956220648944</v>
      </c>
    </row>
    <row r="60" spans="1:13" ht="14.45" customHeight="1" x14ac:dyDescent="0.15">
      <c r="A60" s="68"/>
      <c r="B60" s="86">
        <v>65</v>
      </c>
      <c r="C60" s="151">
        <f t="shared" si="39"/>
        <v>18.929900639437964</v>
      </c>
      <c r="D60" s="151">
        <f t="shared" si="35"/>
        <v>15.99080698413696</v>
      </c>
      <c r="E60" s="152">
        <f t="shared" si="35"/>
        <v>21.868994294738968</v>
      </c>
      <c r="F60" s="153">
        <f t="shared" si="40"/>
        <v>18.183460886503859</v>
      </c>
      <c r="G60" s="151">
        <f t="shared" si="36"/>
        <v>15.348713988694545</v>
      </c>
      <c r="H60" s="151">
        <f t="shared" si="36"/>
        <v>21.018207784313173</v>
      </c>
      <c r="I60" s="154">
        <f t="shared" si="37"/>
        <v>96.056821601171023</v>
      </c>
      <c r="J60" s="153">
        <f t="shared" si="37"/>
        <v>0.74643975293410714</v>
      </c>
      <c r="K60" s="151">
        <f t="shared" si="38"/>
        <v>0.17246065192363425</v>
      </c>
      <c r="L60" s="151">
        <f t="shared" si="38"/>
        <v>1.32041885394458</v>
      </c>
      <c r="M60" s="155">
        <f t="shared" si="41"/>
        <v>3.9431783988289824</v>
      </c>
    </row>
    <row r="61" spans="1:13" ht="14.45" customHeight="1" x14ac:dyDescent="0.15">
      <c r="A61" s="68"/>
      <c r="B61" s="86">
        <v>70</v>
      </c>
      <c r="C61" s="151">
        <f t="shared" si="39"/>
        <v>14.452278905383061</v>
      </c>
      <c r="D61" s="151">
        <f t="shared" si="35"/>
        <v>11.602739505673394</v>
      </c>
      <c r="E61" s="152">
        <f t="shared" si="35"/>
        <v>17.301818305092727</v>
      </c>
      <c r="F61" s="153">
        <f t="shared" si="40"/>
        <v>13.77109205696083</v>
      </c>
      <c r="G61" s="151">
        <f t="shared" si="36"/>
        <v>11.025348041821715</v>
      </c>
      <c r="H61" s="151">
        <f t="shared" si="36"/>
        <v>16.516836072099945</v>
      </c>
      <c r="I61" s="154">
        <f t="shared" si="37"/>
        <v>95.286647504647121</v>
      </c>
      <c r="J61" s="153">
        <f t="shared" si="37"/>
        <v>0.68118684842223109</v>
      </c>
      <c r="K61" s="151">
        <f t="shared" si="38"/>
        <v>0.11647222326438444</v>
      </c>
      <c r="L61" s="151">
        <f t="shared" si="38"/>
        <v>1.2459014735800777</v>
      </c>
      <c r="M61" s="155">
        <f t="shared" si="41"/>
        <v>4.7133524953528845</v>
      </c>
    </row>
    <row r="62" spans="1:13" ht="14.45" customHeight="1" x14ac:dyDescent="0.15">
      <c r="A62" s="68"/>
      <c r="B62" s="86">
        <v>75</v>
      </c>
      <c r="C62" s="151">
        <f t="shared" si="39"/>
        <v>11.232356413107508</v>
      </c>
      <c r="D62" s="151">
        <f t="shared" si="35"/>
        <v>8.7658862536574116</v>
      </c>
      <c r="E62" s="152">
        <f t="shared" si="35"/>
        <v>13.698826572557605</v>
      </c>
      <c r="F62" s="153">
        <f t="shared" si="40"/>
        <v>10.607259482088516</v>
      </c>
      <c r="G62" s="151">
        <f t="shared" si="36"/>
        <v>8.2228458363403405</v>
      </c>
      <c r="H62" s="151">
        <f t="shared" si="36"/>
        <v>12.991673127836691</v>
      </c>
      <c r="I62" s="154">
        <f t="shared" si="37"/>
        <v>94.434854913528739</v>
      </c>
      <c r="J62" s="153">
        <f t="shared" si="37"/>
        <v>0.62509693101899322</v>
      </c>
      <c r="K62" s="151">
        <f t="shared" si="38"/>
        <v>6.286699518836214E-2</v>
      </c>
      <c r="L62" s="151">
        <f t="shared" si="38"/>
        <v>1.1873268668496242</v>
      </c>
      <c r="M62" s="155">
        <f t="shared" si="41"/>
        <v>5.5651450864712713</v>
      </c>
    </row>
    <row r="63" spans="1:13" ht="14.45" customHeight="1" x14ac:dyDescent="0.15">
      <c r="A63" s="68"/>
      <c r="B63" s="86">
        <v>80</v>
      </c>
      <c r="C63" s="151">
        <f>AB23</f>
        <v>9.6836296229995789</v>
      </c>
      <c r="D63" s="151">
        <f t="shared" si="35"/>
        <v>7.6967248038384071</v>
      </c>
      <c r="E63" s="152">
        <f t="shared" si="35"/>
        <v>11.670534442160751</v>
      </c>
      <c r="F63" s="153">
        <f>AC23</f>
        <v>9.1537793292116039</v>
      </c>
      <c r="G63" s="151">
        <f t="shared" si="36"/>
        <v>7.202484874678281</v>
      </c>
      <c r="H63" s="151">
        <f t="shared" si="36"/>
        <v>11.105073783744928</v>
      </c>
      <c r="I63" s="154">
        <f t="shared" si="37"/>
        <v>94.528391580265236</v>
      </c>
      <c r="J63" s="153">
        <f t="shared" si="37"/>
        <v>0.52985029378797399</v>
      </c>
      <c r="K63" s="151">
        <f t="shared" si="38"/>
        <v>-8.6181225526489658E-2</v>
      </c>
      <c r="L63" s="151">
        <f t="shared" si="38"/>
        <v>1.1458818131024375</v>
      </c>
      <c r="M63" s="155">
        <f>AF23</f>
        <v>5.4716084197347561</v>
      </c>
    </row>
    <row r="64" spans="1:13" ht="14.45" customHeight="1" x14ac:dyDescent="0.15">
      <c r="A64" s="44"/>
      <c r="B64" s="102">
        <v>85</v>
      </c>
      <c r="C64" s="156">
        <f>AB24</f>
        <v>8.7001466618091658</v>
      </c>
      <c r="D64" s="156">
        <f t="shared" si="35"/>
        <v>3.352685954923956</v>
      </c>
      <c r="E64" s="157">
        <f t="shared" si="35"/>
        <v>14.047607368694376</v>
      </c>
      <c r="F64" s="158">
        <f>AC24</f>
        <v>8.0309046109007678</v>
      </c>
      <c r="G64" s="156">
        <f t="shared" si="36"/>
        <v>3.0149921954394889</v>
      </c>
      <c r="H64" s="156">
        <f t="shared" si="36"/>
        <v>13.046817026362046</v>
      </c>
      <c r="I64" s="159">
        <f t="shared" si="37"/>
        <v>92.307692307692307</v>
      </c>
      <c r="J64" s="158">
        <f t="shared" si="37"/>
        <v>0.66924205090839739</v>
      </c>
      <c r="K64" s="156">
        <f t="shared" si="38"/>
        <v>-0.31224855588970146</v>
      </c>
      <c r="L64" s="156">
        <f t="shared" si="38"/>
        <v>1.6507326577064962</v>
      </c>
      <c r="M64" s="160">
        <f>AF24</f>
        <v>7.6923076923076925</v>
      </c>
    </row>
    <row r="65" spans="1:13" ht="14.45" customHeight="1" x14ac:dyDescent="0.15">
      <c r="A65" s="68" t="s">
        <v>6</v>
      </c>
      <c r="B65" s="161">
        <v>0</v>
      </c>
      <c r="C65" s="162">
        <f>AB25</f>
        <v>82.252926491505391</v>
      </c>
      <c r="D65" s="162">
        <f t="shared" si="35"/>
        <v>74.081734299142695</v>
      </c>
      <c r="E65" s="163">
        <f t="shared" si="35"/>
        <v>90.424118683868087</v>
      </c>
      <c r="F65" s="164">
        <f>AC25</f>
        <v>79.5437610953133</v>
      </c>
      <c r="G65" s="162">
        <f t="shared" si="36"/>
        <v>71.87633946267276</v>
      </c>
      <c r="H65" s="162">
        <f t="shared" si="36"/>
        <v>87.21118272795384</v>
      </c>
      <c r="I65" s="165">
        <f t="shared" si="37"/>
        <v>96.706299080468725</v>
      </c>
      <c r="J65" s="164">
        <f t="shared" si="37"/>
        <v>2.7091653961920859</v>
      </c>
      <c r="K65" s="162">
        <f t="shared" si="38"/>
        <v>1.7983681182100435</v>
      </c>
      <c r="L65" s="162">
        <f t="shared" si="38"/>
        <v>3.6199626741741282</v>
      </c>
      <c r="M65" s="166">
        <f>AF25</f>
        <v>3.2937009195312617</v>
      </c>
    </row>
    <row r="66" spans="1:13" ht="14.45" customHeight="1" x14ac:dyDescent="0.15">
      <c r="A66" s="126"/>
      <c r="B66" s="86">
        <v>5</v>
      </c>
      <c r="C66" s="151">
        <f>AB26</f>
        <v>77.252926491505391</v>
      </c>
      <c r="D66" s="151">
        <f t="shared" si="35"/>
        <v>69.081734299142695</v>
      </c>
      <c r="E66" s="152">
        <f t="shared" si="35"/>
        <v>85.424118683868087</v>
      </c>
      <c r="F66" s="153">
        <f>AC26</f>
        <v>74.543761095313315</v>
      </c>
      <c r="G66" s="151">
        <f t="shared" si="36"/>
        <v>66.876339462672775</v>
      </c>
      <c r="H66" s="151">
        <f t="shared" si="36"/>
        <v>82.211182727953855</v>
      </c>
      <c r="I66" s="154">
        <f t="shared" si="37"/>
        <v>96.493122630778302</v>
      </c>
      <c r="J66" s="153">
        <f t="shared" si="37"/>
        <v>2.7091653961920859</v>
      </c>
      <c r="K66" s="151">
        <f t="shared" si="38"/>
        <v>1.7983681182100435</v>
      </c>
      <c r="L66" s="151">
        <f t="shared" si="38"/>
        <v>3.6199626741741282</v>
      </c>
      <c r="M66" s="155">
        <f>AF26</f>
        <v>3.5068773692217099</v>
      </c>
    </row>
    <row r="67" spans="1:13" ht="14.45" customHeight="1" x14ac:dyDescent="0.15">
      <c r="A67" s="126"/>
      <c r="B67" s="86">
        <v>10</v>
      </c>
      <c r="C67" s="151">
        <f t="shared" ref="C67:C80" si="42">AB27</f>
        <v>72.252926491505391</v>
      </c>
      <c r="D67" s="151">
        <f t="shared" si="35"/>
        <v>64.081734299142695</v>
      </c>
      <c r="E67" s="152">
        <f t="shared" si="35"/>
        <v>80.424118683868087</v>
      </c>
      <c r="F67" s="153">
        <f t="shared" ref="F67:F80" si="43">AC27</f>
        <v>69.543761095313315</v>
      </c>
      <c r="G67" s="151">
        <f t="shared" si="36"/>
        <v>61.876339462672775</v>
      </c>
      <c r="H67" s="151">
        <f t="shared" si="36"/>
        <v>77.211182727953855</v>
      </c>
      <c r="I67" s="154">
        <f t="shared" si="37"/>
        <v>96.250441985196844</v>
      </c>
      <c r="J67" s="153">
        <f t="shared" si="37"/>
        <v>2.7091653961920859</v>
      </c>
      <c r="K67" s="151">
        <f t="shared" si="38"/>
        <v>1.7983681182100435</v>
      </c>
      <c r="L67" s="151">
        <f t="shared" si="38"/>
        <v>3.6199626741741282</v>
      </c>
      <c r="M67" s="155">
        <f t="shared" ref="M67:M80" si="44">AF27</f>
        <v>3.7495580148031733</v>
      </c>
    </row>
    <row r="68" spans="1:13" ht="14.45" customHeight="1" x14ac:dyDescent="0.15">
      <c r="A68" s="126"/>
      <c r="B68" s="86">
        <v>15</v>
      </c>
      <c r="C68" s="151">
        <f t="shared" si="42"/>
        <v>67.252926491505406</v>
      </c>
      <c r="D68" s="151">
        <f t="shared" si="35"/>
        <v>59.081734299142717</v>
      </c>
      <c r="E68" s="152">
        <f t="shared" si="35"/>
        <v>75.424118683868102</v>
      </c>
      <c r="F68" s="153">
        <f t="shared" si="43"/>
        <v>64.543761095313315</v>
      </c>
      <c r="G68" s="151">
        <f t="shared" si="36"/>
        <v>56.876339462672775</v>
      </c>
      <c r="H68" s="151">
        <f t="shared" si="36"/>
        <v>72.211182727953855</v>
      </c>
      <c r="I68" s="154">
        <f t="shared" si="37"/>
        <v>95.971676568551587</v>
      </c>
      <c r="J68" s="153">
        <f t="shared" si="37"/>
        <v>2.7091653961920859</v>
      </c>
      <c r="K68" s="151">
        <f t="shared" si="38"/>
        <v>1.7983681182100435</v>
      </c>
      <c r="L68" s="151">
        <f t="shared" si="38"/>
        <v>3.6199626741741282</v>
      </c>
      <c r="M68" s="155">
        <f t="shared" si="44"/>
        <v>4.028323431448408</v>
      </c>
    </row>
    <row r="69" spans="1:13" ht="14.45" customHeight="1" x14ac:dyDescent="0.15">
      <c r="A69" s="126"/>
      <c r="B69" s="86">
        <v>20</v>
      </c>
      <c r="C69" s="151">
        <f t="shared" si="42"/>
        <v>62.252926491505413</v>
      </c>
      <c r="D69" s="151">
        <f t="shared" si="35"/>
        <v>54.081734299142724</v>
      </c>
      <c r="E69" s="152">
        <f t="shared" si="35"/>
        <v>70.424118683868102</v>
      </c>
      <c r="F69" s="153">
        <f t="shared" si="43"/>
        <v>59.543761095313307</v>
      </c>
      <c r="G69" s="151">
        <f t="shared" si="36"/>
        <v>51.876339462672767</v>
      </c>
      <c r="H69" s="151">
        <f t="shared" si="36"/>
        <v>67.211182727953855</v>
      </c>
      <c r="I69" s="154">
        <f t="shared" si="37"/>
        <v>95.648131664040278</v>
      </c>
      <c r="J69" s="153">
        <f t="shared" si="37"/>
        <v>2.7091653961920859</v>
      </c>
      <c r="K69" s="151">
        <f t="shared" si="38"/>
        <v>1.7983681182100435</v>
      </c>
      <c r="L69" s="151">
        <f t="shared" si="38"/>
        <v>3.6199626741741282</v>
      </c>
      <c r="M69" s="155">
        <f t="shared" si="44"/>
        <v>4.3518683359596899</v>
      </c>
    </row>
    <row r="70" spans="1:13" ht="14.45" customHeight="1" x14ac:dyDescent="0.15">
      <c r="A70" s="126"/>
      <c r="B70" s="86">
        <v>25</v>
      </c>
      <c r="C70" s="151">
        <f t="shared" si="42"/>
        <v>57.252926491505413</v>
      </c>
      <c r="D70" s="151">
        <f t="shared" si="35"/>
        <v>49.081734299142724</v>
      </c>
      <c r="E70" s="152">
        <f t="shared" si="35"/>
        <v>65.424118683868102</v>
      </c>
      <c r="F70" s="153">
        <f t="shared" si="43"/>
        <v>54.543761095313307</v>
      </c>
      <c r="G70" s="151">
        <f t="shared" si="36"/>
        <v>46.876339462672767</v>
      </c>
      <c r="H70" s="151">
        <f t="shared" si="36"/>
        <v>62.211182727953847</v>
      </c>
      <c r="I70" s="154">
        <f t="shared" si="37"/>
        <v>95.268075254469196</v>
      </c>
      <c r="J70" s="153">
        <f t="shared" si="37"/>
        <v>2.7091653961920859</v>
      </c>
      <c r="K70" s="151">
        <f t="shared" si="38"/>
        <v>1.7983681182100435</v>
      </c>
      <c r="L70" s="151">
        <f t="shared" si="38"/>
        <v>3.6199626741741282</v>
      </c>
      <c r="M70" s="155">
        <f t="shared" si="44"/>
        <v>4.7319247455307689</v>
      </c>
    </row>
    <row r="71" spans="1:13" ht="14.45" customHeight="1" x14ac:dyDescent="0.15">
      <c r="A71" s="126"/>
      <c r="B71" s="86">
        <v>30</v>
      </c>
      <c r="C71" s="151">
        <f t="shared" si="42"/>
        <v>52.252926491505391</v>
      </c>
      <c r="D71" s="151">
        <f t="shared" si="35"/>
        <v>44.081734299142703</v>
      </c>
      <c r="E71" s="152">
        <f t="shared" si="35"/>
        <v>60.42411868386808</v>
      </c>
      <c r="F71" s="153">
        <f t="shared" si="43"/>
        <v>49.543761095313307</v>
      </c>
      <c r="G71" s="151">
        <f t="shared" si="36"/>
        <v>41.876339462672767</v>
      </c>
      <c r="H71" s="151">
        <f t="shared" si="36"/>
        <v>57.211182727953847</v>
      </c>
      <c r="I71" s="154">
        <f t="shared" si="37"/>
        <v>94.815284849868647</v>
      </c>
      <c r="J71" s="153">
        <f t="shared" si="37"/>
        <v>2.7091653961920859</v>
      </c>
      <c r="K71" s="151">
        <f t="shared" si="38"/>
        <v>1.7983681182100435</v>
      </c>
      <c r="L71" s="151">
        <f t="shared" si="38"/>
        <v>3.6199626741741282</v>
      </c>
      <c r="M71" s="155">
        <f t="shared" si="44"/>
        <v>5.1847151501313657</v>
      </c>
    </row>
    <row r="72" spans="1:13" ht="14.45" customHeight="1" x14ac:dyDescent="0.15">
      <c r="A72" s="126"/>
      <c r="B72" s="86">
        <v>35</v>
      </c>
      <c r="C72" s="151">
        <f t="shared" si="42"/>
        <v>50.476604551539374</v>
      </c>
      <c r="D72" s="151">
        <f t="shared" si="35"/>
        <v>44.713685769195656</v>
      </c>
      <c r="E72" s="152">
        <f t="shared" si="35"/>
        <v>56.239523333883092</v>
      </c>
      <c r="F72" s="153">
        <f t="shared" si="43"/>
        <v>47.591393559222489</v>
      </c>
      <c r="G72" s="151">
        <f t="shared" si="36"/>
        <v>42.236171242398036</v>
      </c>
      <c r="H72" s="151">
        <f t="shared" si="36"/>
        <v>52.946615876046941</v>
      </c>
      <c r="I72" s="154">
        <f t="shared" si="37"/>
        <v>94.284062848619456</v>
      </c>
      <c r="J72" s="153">
        <f t="shared" si="37"/>
        <v>2.8852109923168903</v>
      </c>
      <c r="K72" s="151">
        <f t="shared" si="38"/>
        <v>1.9829528013680595</v>
      </c>
      <c r="L72" s="151">
        <f t="shared" si="38"/>
        <v>3.787469183265721</v>
      </c>
      <c r="M72" s="155">
        <f t="shared" si="44"/>
        <v>5.7159371513805608</v>
      </c>
    </row>
    <row r="73" spans="1:13" ht="14.45" customHeight="1" x14ac:dyDescent="0.15">
      <c r="A73" s="126"/>
      <c r="B73" s="86">
        <v>40</v>
      </c>
      <c r="C73" s="151">
        <f t="shared" si="42"/>
        <v>48.190658353346997</v>
      </c>
      <c r="D73" s="151">
        <f t="shared" si="35"/>
        <v>45.510466808126857</v>
      </c>
      <c r="E73" s="152">
        <f t="shared" si="35"/>
        <v>50.870849898567137</v>
      </c>
      <c r="F73" s="153">
        <f t="shared" si="43"/>
        <v>45.141766002972815</v>
      </c>
      <c r="G73" s="151">
        <f t="shared" si="36"/>
        <v>42.771161940792361</v>
      </c>
      <c r="H73" s="151">
        <f t="shared" si="36"/>
        <v>47.51237006515327</v>
      </c>
      <c r="I73" s="154">
        <f t="shared" si="37"/>
        <v>93.67327101443837</v>
      </c>
      <c r="J73" s="153">
        <f t="shared" si="37"/>
        <v>3.0488923503741825</v>
      </c>
      <c r="K73" s="151">
        <f t="shared" si="38"/>
        <v>2.1543004674211463</v>
      </c>
      <c r="L73" s="151">
        <f t="shared" si="38"/>
        <v>3.9434842333272186</v>
      </c>
      <c r="M73" s="155">
        <f t="shared" si="44"/>
        <v>6.3267289855616315</v>
      </c>
    </row>
    <row r="74" spans="1:13" ht="14.45" customHeight="1" x14ac:dyDescent="0.15">
      <c r="A74" s="126"/>
      <c r="B74" s="86">
        <v>45</v>
      </c>
      <c r="C74" s="151">
        <f t="shared" si="42"/>
        <v>43.190658353347004</v>
      </c>
      <c r="D74" s="151">
        <f t="shared" si="35"/>
        <v>40.510466808126864</v>
      </c>
      <c r="E74" s="152">
        <f t="shared" si="35"/>
        <v>45.870849898567144</v>
      </c>
      <c r="F74" s="153">
        <f t="shared" si="43"/>
        <v>40.141766002972815</v>
      </c>
      <c r="G74" s="151">
        <f t="shared" si="36"/>
        <v>37.771161940792361</v>
      </c>
      <c r="H74" s="151">
        <f t="shared" si="36"/>
        <v>42.51237006515327</v>
      </c>
      <c r="I74" s="154">
        <f t="shared" si="37"/>
        <v>92.940852335634943</v>
      </c>
      <c r="J74" s="153">
        <f t="shared" si="37"/>
        <v>3.0488923503741825</v>
      </c>
      <c r="K74" s="151">
        <f t="shared" si="38"/>
        <v>2.1543004674211463</v>
      </c>
      <c r="L74" s="151">
        <f t="shared" si="38"/>
        <v>3.9434842333272186</v>
      </c>
      <c r="M74" s="155">
        <f t="shared" si="44"/>
        <v>7.0591476643650477</v>
      </c>
    </row>
    <row r="75" spans="1:13" ht="14.45" customHeight="1" x14ac:dyDescent="0.15">
      <c r="A75" s="126"/>
      <c r="B75" s="86">
        <v>50</v>
      </c>
      <c r="C75" s="151">
        <f t="shared" si="42"/>
        <v>38.190658353346997</v>
      </c>
      <c r="D75" s="151">
        <f t="shared" si="35"/>
        <v>35.510466808126857</v>
      </c>
      <c r="E75" s="152">
        <f t="shared" si="35"/>
        <v>40.870849898567137</v>
      </c>
      <c r="F75" s="153">
        <f t="shared" si="43"/>
        <v>35.141766002972815</v>
      </c>
      <c r="G75" s="151">
        <f t="shared" si="36"/>
        <v>32.771161940792361</v>
      </c>
      <c r="H75" s="151">
        <f t="shared" si="36"/>
        <v>37.51237006515327</v>
      </c>
      <c r="I75" s="154">
        <f t="shared" si="37"/>
        <v>92.016654119535545</v>
      </c>
      <c r="J75" s="153">
        <f t="shared" si="37"/>
        <v>3.0488923503741825</v>
      </c>
      <c r="K75" s="151">
        <f t="shared" si="38"/>
        <v>2.1543004674211463</v>
      </c>
      <c r="L75" s="151">
        <f t="shared" si="38"/>
        <v>3.9434842333272186</v>
      </c>
      <c r="M75" s="155">
        <f t="shared" si="44"/>
        <v>7.9833458804644568</v>
      </c>
    </row>
    <row r="76" spans="1:13" ht="14.45" customHeight="1" x14ac:dyDescent="0.15">
      <c r="A76" s="126"/>
      <c r="B76" s="86">
        <v>55</v>
      </c>
      <c r="C76" s="151">
        <f t="shared" si="42"/>
        <v>33.190658353347004</v>
      </c>
      <c r="D76" s="151">
        <f t="shared" si="35"/>
        <v>30.510466808126864</v>
      </c>
      <c r="E76" s="152">
        <f t="shared" si="35"/>
        <v>35.870849898567144</v>
      </c>
      <c r="F76" s="153">
        <f t="shared" si="43"/>
        <v>30.141766002972815</v>
      </c>
      <c r="G76" s="151">
        <f t="shared" si="36"/>
        <v>27.771161940792361</v>
      </c>
      <c r="H76" s="151">
        <f t="shared" si="36"/>
        <v>32.51237006515327</v>
      </c>
      <c r="I76" s="154">
        <f t="shared" si="37"/>
        <v>90.814004597571554</v>
      </c>
      <c r="J76" s="153">
        <f t="shared" si="37"/>
        <v>3.0488923503741825</v>
      </c>
      <c r="K76" s="151">
        <f t="shared" si="38"/>
        <v>2.1543004674211463</v>
      </c>
      <c r="L76" s="151">
        <f t="shared" si="38"/>
        <v>3.9434842333272186</v>
      </c>
      <c r="M76" s="155">
        <f t="shared" si="44"/>
        <v>9.1859954024284285</v>
      </c>
    </row>
    <row r="77" spans="1:13" ht="14.45" customHeight="1" x14ac:dyDescent="0.15">
      <c r="A77" s="126"/>
      <c r="B77" s="86">
        <v>60</v>
      </c>
      <c r="C77" s="151">
        <f t="shared" si="42"/>
        <v>28.190658353347004</v>
      </c>
      <c r="D77" s="151">
        <f t="shared" si="35"/>
        <v>25.510466808126864</v>
      </c>
      <c r="E77" s="152">
        <f t="shared" si="35"/>
        <v>30.870849898567144</v>
      </c>
      <c r="F77" s="153">
        <f t="shared" si="43"/>
        <v>25.141766002972819</v>
      </c>
      <c r="G77" s="151">
        <f t="shared" si="36"/>
        <v>22.771161940792364</v>
      </c>
      <c r="H77" s="151">
        <f t="shared" si="36"/>
        <v>27.512370065153274</v>
      </c>
      <c r="I77" s="154">
        <f t="shared" si="37"/>
        <v>89.184742292433199</v>
      </c>
      <c r="J77" s="153">
        <f t="shared" si="37"/>
        <v>3.0488923503741825</v>
      </c>
      <c r="K77" s="151">
        <f t="shared" si="38"/>
        <v>2.1543004674211463</v>
      </c>
      <c r="L77" s="151">
        <f t="shared" si="38"/>
        <v>3.9434842333272186</v>
      </c>
      <c r="M77" s="155">
        <f t="shared" si="44"/>
        <v>10.815257707566788</v>
      </c>
    </row>
    <row r="78" spans="1:13" ht="14.45" customHeight="1" x14ac:dyDescent="0.15">
      <c r="A78" s="126"/>
      <c r="B78" s="86">
        <v>65</v>
      </c>
      <c r="C78" s="151">
        <f t="shared" si="42"/>
        <v>24.068236680401384</v>
      </c>
      <c r="D78" s="151">
        <f t="shared" si="35"/>
        <v>21.917597102320073</v>
      </c>
      <c r="E78" s="152">
        <f t="shared" si="35"/>
        <v>26.218876258482695</v>
      </c>
      <c r="F78" s="153">
        <f t="shared" si="43"/>
        <v>20.914600006352536</v>
      </c>
      <c r="G78" s="151">
        <f t="shared" si="36"/>
        <v>19.00692584754934</v>
      </c>
      <c r="H78" s="151">
        <f t="shared" si="36"/>
        <v>22.822274165155733</v>
      </c>
      <c r="I78" s="154">
        <f t="shared" si="37"/>
        <v>86.897101287786356</v>
      </c>
      <c r="J78" s="153">
        <f t="shared" si="37"/>
        <v>3.153636674048844</v>
      </c>
      <c r="K78" s="151">
        <f t="shared" si="38"/>
        <v>2.2521758400999357</v>
      </c>
      <c r="L78" s="151">
        <f t="shared" si="38"/>
        <v>4.0550975079977523</v>
      </c>
      <c r="M78" s="155">
        <f t="shared" si="44"/>
        <v>13.102898712213641</v>
      </c>
    </row>
    <row r="79" spans="1:13" ht="14.45" customHeight="1" x14ac:dyDescent="0.15">
      <c r="A79" s="126"/>
      <c r="B79" s="86">
        <v>70</v>
      </c>
      <c r="C79" s="151">
        <f t="shared" si="42"/>
        <v>19.864342016638425</v>
      </c>
      <c r="D79" s="151">
        <f t="shared" si="35"/>
        <v>18.298913713938351</v>
      </c>
      <c r="E79" s="152">
        <f t="shared" si="35"/>
        <v>21.429770319338498</v>
      </c>
      <c r="F79" s="153">
        <f t="shared" si="43"/>
        <v>16.711936345821758</v>
      </c>
      <c r="G79" s="151">
        <f t="shared" si="36"/>
        <v>15.292725392639181</v>
      </c>
      <c r="H79" s="151">
        <f t="shared" si="36"/>
        <v>18.131147299004336</v>
      </c>
      <c r="I79" s="154">
        <f t="shared" si="37"/>
        <v>84.130329269521226</v>
      </c>
      <c r="J79" s="153">
        <f t="shared" si="37"/>
        <v>3.1524056708166701</v>
      </c>
      <c r="K79" s="151">
        <f t="shared" si="38"/>
        <v>2.2756348004382758</v>
      </c>
      <c r="L79" s="151">
        <f t="shared" si="38"/>
        <v>4.0291765411950644</v>
      </c>
      <c r="M79" s="155">
        <f t="shared" si="44"/>
        <v>15.869670730478799</v>
      </c>
    </row>
    <row r="80" spans="1:13" ht="14.45" customHeight="1" x14ac:dyDescent="0.15">
      <c r="A80" s="126"/>
      <c r="B80" s="86">
        <v>75</v>
      </c>
      <c r="C80" s="151">
        <f t="shared" si="42"/>
        <v>15.464191136762969</v>
      </c>
      <c r="D80" s="151">
        <f t="shared" si="35"/>
        <v>14.37139416342389</v>
      </c>
      <c r="E80" s="152">
        <f t="shared" si="35"/>
        <v>16.556988110102047</v>
      </c>
      <c r="F80" s="153">
        <f t="shared" si="43"/>
        <v>12.201657767640585</v>
      </c>
      <c r="G80" s="151">
        <f t="shared" si="36"/>
        <v>11.104461504927896</v>
      </c>
      <c r="H80" s="151">
        <f t="shared" si="36"/>
        <v>13.298854030353274</v>
      </c>
      <c r="I80" s="154">
        <f t="shared" si="37"/>
        <v>78.902657499063281</v>
      </c>
      <c r="J80" s="153">
        <f t="shared" si="37"/>
        <v>3.2625333691223832</v>
      </c>
      <c r="K80" s="151">
        <f t="shared" si="38"/>
        <v>2.3821036301214713</v>
      </c>
      <c r="L80" s="151">
        <f t="shared" si="38"/>
        <v>4.1429631081232952</v>
      </c>
      <c r="M80" s="155">
        <f t="shared" si="44"/>
        <v>21.097342500936723</v>
      </c>
    </row>
    <row r="81" spans="1:13" ht="14.45" customHeight="1" x14ac:dyDescent="0.15">
      <c r="A81" s="126"/>
      <c r="B81" s="86">
        <v>80</v>
      </c>
      <c r="C81" s="151">
        <f>AB41</f>
        <v>10.778174698091131</v>
      </c>
      <c r="D81" s="151">
        <f t="shared" si="35"/>
        <v>9.8476829878123535</v>
      </c>
      <c r="E81" s="152">
        <f t="shared" si="35"/>
        <v>11.708666408369909</v>
      </c>
      <c r="F81" s="153">
        <f>AC41</f>
        <v>7.7332090848541677</v>
      </c>
      <c r="G81" s="151">
        <f t="shared" si="36"/>
        <v>6.7525127730035113</v>
      </c>
      <c r="H81" s="151">
        <f t="shared" si="36"/>
        <v>8.7139053967048241</v>
      </c>
      <c r="I81" s="154">
        <f t="shared" si="37"/>
        <v>71.748782159039948</v>
      </c>
      <c r="J81" s="153">
        <f t="shared" si="37"/>
        <v>3.0449656132369638</v>
      </c>
      <c r="K81" s="151">
        <f t="shared" si="38"/>
        <v>2.2020509181527199</v>
      </c>
      <c r="L81" s="151">
        <f t="shared" si="38"/>
        <v>3.8878803083212077</v>
      </c>
      <c r="M81" s="155">
        <f>AF41</f>
        <v>28.251217840960052</v>
      </c>
    </row>
    <row r="82" spans="1:13" ht="14.45" customHeight="1" thickBot="1" x14ac:dyDescent="0.2">
      <c r="A82" s="127"/>
      <c r="B82" s="128">
        <v>85</v>
      </c>
      <c r="C82" s="167">
        <f>AB42</f>
        <v>6.6435619701165312</v>
      </c>
      <c r="D82" s="167">
        <f t="shared" si="35"/>
        <v>4.3755037422513734</v>
      </c>
      <c r="E82" s="168">
        <f t="shared" si="35"/>
        <v>8.9116201979816889</v>
      </c>
      <c r="F82" s="169">
        <f>AC42</f>
        <v>3.6403079288309752</v>
      </c>
      <c r="G82" s="167">
        <f t="shared" si="36"/>
        <v>2.1843496260798414</v>
      </c>
      <c r="H82" s="167">
        <f t="shared" si="36"/>
        <v>5.096266231582109</v>
      </c>
      <c r="I82" s="170">
        <f t="shared" si="37"/>
        <v>54.79452054794519</v>
      </c>
      <c r="J82" s="169">
        <f t="shared" si="37"/>
        <v>3.0032540412855551</v>
      </c>
      <c r="K82" s="167">
        <f t="shared" si="38"/>
        <v>1.7278929727892036</v>
      </c>
      <c r="L82" s="167">
        <f t="shared" si="38"/>
        <v>4.2786151097819065</v>
      </c>
      <c r="M82" s="171">
        <f>AF42</f>
        <v>45.205479452054789</v>
      </c>
    </row>
    <row r="83" spans="1:13" ht="14.45" customHeight="1" thickTop="1" x14ac:dyDescent="0.15"/>
    <row r="84" spans="1:13" ht="14.45" customHeight="1" x14ac:dyDescent="0.15"/>
  </sheetData>
  <protectedRanges>
    <protectedRange sqref="C7:F42" name="範囲1"/>
  </protectedRanges>
  <mergeCells count="30">
    <mergeCell ref="A45:A46"/>
    <mergeCell ref="B45:B46"/>
    <mergeCell ref="C45:E45"/>
    <mergeCell ref="F45:I45"/>
    <mergeCell ref="J45:M45"/>
    <mergeCell ref="D46:E46"/>
    <mergeCell ref="G46:H46"/>
    <mergeCell ref="K46:L46"/>
    <mergeCell ref="AL5:AM5"/>
    <mergeCell ref="AN5:AO5"/>
    <mergeCell ref="AP5:AQ5"/>
    <mergeCell ref="AR5:AS5"/>
    <mergeCell ref="AT5:AU5"/>
    <mergeCell ref="J44:M44"/>
    <mergeCell ref="X4:AA4"/>
    <mergeCell ref="AB4:AF4"/>
    <mergeCell ref="AH4:AO4"/>
    <mergeCell ref="AP4:AU4"/>
    <mergeCell ref="V5:W5"/>
    <mergeCell ref="X5:Y5"/>
    <mergeCell ref="Z5:AA5"/>
    <mergeCell ref="AC5:AD5"/>
    <mergeCell ref="AE5:AF5"/>
    <mergeCell ref="AJ5:AK5"/>
    <mergeCell ref="A1:M1"/>
    <mergeCell ref="B4:F4"/>
    <mergeCell ref="G4:L4"/>
    <mergeCell ref="O4:P4"/>
    <mergeCell ref="Q4:S4"/>
    <mergeCell ref="T4:W4"/>
  </mergeCells>
  <phoneticPr fontId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4"/>
  <sheetViews>
    <sheetView workbookViewId="0">
      <selection activeCell="B2" sqref="B2"/>
    </sheetView>
  </sheetViews>
  <sheetFormatPr defaultRowHeight="13.5" x14ac:dyDescent="0.15"/>
  <cols>
    <col min="1" max="1" width="4.625" style="25" customWidth="1"/>
    <col min="2" max="2" width="7.625" style="25" customWidth="1"/>
    <col min="3" max="14" width="9.625" style="25" customWidth="1"/>
    <col min="15" max="16" width="8.625" style="25" customWidth="1"/>
    <col min="17" max="22" width="9.625" style="25" customWidth="1"/>
    <col min="23" max="23" width="10.625" style="25" customWidth="1"/>
    <col min="24" max="24" width="9.625" style="25" customWidth="1"/>
    <col min="25" max="25" width="10.625" style="25" customWidth="1"/>
    <col min="26" max="26" width="9.625" style="25" customWidth="1"/>
    <col min="27" max="32" width="10.625" style="25" customWidth="1"/>
    <col min="33" max="33" width="6.625" style="25" customWidth="1"/>
    <col min="34" max="41" width="10.625" style="25" customWidth="1"/>
    <col min="42" max="47" width="9.625" style="25" customWidth="1"/>
    <col min="48" max="16384" width="9" style="25"/>
  </cols>
  <sheetData>
    <row r="1" spans="1:47" ht="30" customHeight="1" x14ac:dyDescent="0.15">
      <c r="A1" s="192" t="s">
        <v>104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47" ht="15" customHeight="1" x14ac:dyDescent="0.15">
      <c r="A2" s="25" t="s">
        <v>355</v>
      </c>
      <c r="M2" s="25" t="s">
        <v>110</v>
      </c>
    </row>
    <row r="3" spans="1:47" ht="15" customHeight="1" thickBot="1" x14ac:dyDescent="0.2">
      <c r="A3" s="25" t="s">
        <v>33</v>
      </c>
      <c r="G3" s="25" t="s">
        <v>24</v>
      </c>
      <c r="O3" s="25" t="s">
        <v>100</v>
      </c>
      <c r="T3" s="25" t="s">
        <v>25</v>
      </c>
      <c r="X3" s="25" t="s">
        <v>101</v>
      </c>
      <c r="AB3" s="25" t="s">
        <v>102</v>
      </c>
      <c r="AH3" s="25" t="s">
        <v>103</v>
      </c>
    </row>
    <row r="4" spans="1:47" ht="14.45" customHeight="1" thickTop="1" x14ac:dyDescent="0.15">
      <c r="A4" s="26"/>
      <c r="B4" s="201" t="s">
        <v>34</v>
      </c>
      <c r="C4" s="210"/>
      <c r="D4" s="210"/>
      <c r="E4" s="210"/>
      <c r="F4" s="211"/>
      <c r="G4" s="200" t="s">
        <v>35</v>
      </c>
      <c r="H4" s="201"/>
      <c r="I4" s="201"/>
      <c r="J4" s="201"/>
      <c r="K4" s="201"/>
      <c r="L4" s="212"/>
      <c r="M4" s="27"/>
      <c r="N4" s="27"/>
      <c r="O4" s="207" t="s">
        <v>16</v>
      </c>
      <c r="P4" s="175"/>
      <c r="Q4" s="174" t="s">
        <v>18</v>
      </c>
      <c r="R4" s="175"/>
      <c r="S4" s="176"/>
      <c r="T4" s="207" t="s">
        <v>19</v>
      </c>
      <c r="U4" s="208"/>
      <c r="V4" s="208"/>
      <c r="W4" s="209"/>
      <c r="X4" s="207" t="s">
        <v>95</v>
      </c>
      <c r="Y4" s="175"/>
      <c r="Z4" s="175"/>
      <c r="AA4" s="176"/>
      <c r="AB4" s="200" t="s">
        <v>22</v>
      </c>
      <c r="AC4" s="202"/>
      <c r="AD4" s="202"/>
      <c r="AE4" s="202"/>
      <c r="AF4" s="203"/>
      <c r="AH4" s="200" t="s">
        <v>27</v>
      </c>
      <c r="AI4" s="201"/>
      <c r="AJ4" s="201"/>
      <c r="AK4" s="201"/>
      <c r="AL4" s="201"/>
      <c r="AM4" s="201"/>
      <c r="AN4" s="202"/>
      <c r="AO4" s="203"/>
      <c r="AP4" s="200" t="s">
        <v>28</v>
      </c>
      <c r="AQ4" s="201"/>
      <c r="AR4" s="202"/>
      <c r="AS4" s="202"/>
      <c r="AT4" s="202"/>
      <c r="AU4" s="203"/>
    </row>
    <row r="5" spans="1:47" ht="39.950000000000003" customHeight="1" x14ac:dyDescent="0.15">
      <c r="A5" s="28" t="s">
        <v>11</v>
      </c>
      <c r="B5" s="29" t="s">
        <v>15</v>
      </c>
      <c r="C5" s="30" t="s">
        <v>9</v>
      </c>
      <c r="D5" s="30" t="s">
        <v>0</v>
      </c>
      <c r="E5" s="31" t="s">
        <v>92</v>
      </c>
      <c r="F5" s="32" t="s">
        <v>93</v>
      </c>
      <c r="G5" s="33" t="s">
        <v>15</v>
      </c>
      <c r="H5" s="34" t="s">
        <v>9</v>
      </c>
      <c r="I5" s="34" t="s">
        <v>0</v>
      </c>
      <c r="J5" s="34" t="s">
        <v>7</v>
      </c>
      <c r="K5" s="34" t="s">
        <v>3</v>
      </c>
      <c r="L5" s="35" t="s">
        <v>4</v>
      </c>
      <c r="M5" s="36"/>
      <c r="N5" s="36"/>
      <c r="O5" s="28" t="s">
        <v>20</v>
      </c>
      <c r="P5" s="37" t="s">
        <v>21</v>
      </c>
      <c r="Q5" s="38" t="s">
        <v>17</v>
      </c>
      <c r="R5" s="37" t="s">
        <v>26</v>
      </c>
      <c r="S5" s="39" t="s">
        <v>94</v>
      </c>
      <c r="T5" s="28" t="s">
        <v>2</v>
      </c>
      <c r="U5" s="37" t="s">
        <v>3</v>
      </c>
      <c r="V5" s="177" t="s">
        <v>4</v>
      </c>
      <c r="W5" s="188"/>
      <c r="X5" s="185" t="s">
        <v>107</v>
      </c>
      <c r="Y5" s="177"/>
      <c r="Z5" s="177" t="s">
        <v>108</v>
      </c>
      <c r="AA5" s="188"/>
      <c r="AB5" s="172" t="s">
        <v>5</v>
      </c>
      <c r="AC5" s="189" t="s">
        <v>98</v>
      </c>
      <c r="AD5" s="190"/>
      <c r="AE5" s="189" t="s">
        <v>99</v>
      </c>
      <c r="AF5" s="191"/>
      <c r="AH5" s="40" t="s">
        <v>2</v>
      </c>
      <c r="AI5" s="173" t="s">
        <v>94</v>
      </c>
      <c r="AJ5" s="186" t="s">
        <v>5</v>
      </c>
      <c r="AK5" s="187"/>
      <c r="AL5" s="186" t="s">
        <v>98</v>
      </c>
      <c r="AM5" s="186"/>
      <c r="AN5" s="177" t="s">
        <v>99</v>
      </c>
      <c r="AO5" s="188"/>
      <c r="AP5" s="185" t="s">
        <v>5</v>
      </c>
      <c r="AQ5" s="199"/>
      <c r="AR5" s="177" t="s">
        <v>98</v>
      </c>
      <c r="AS5" s="199"/>
      <c r="AT5" s="177" t="s">
        <v>99</v>
      </c>
      <c r="AU5" s="178"/>
    </row>
    <row r="6" spans="1:47" ht="14.45" customHeight="1" x14ac:dyDescent="0.15">
      <c r="A6" s="41"/>
      <c r="B6" s="42" t="s">
        <v>8</v>
      </c>
      <c r="C6" s="173" t="s">
        <v>10</v>
      </c>
      <c r="D6" s="173" t="s">
        <v>10</v>
      </c>
      <c r="E6" s="173" t="s">
        <v>10</v>
      </c>
      <c r="F6" s="43" t="s">
        <v>10</v>
      </c>
      <c r="G6" s="44" t="s">
        <v>8</v>
      </c>
      <c r="H6" s="45" t="s">
        <v>10</v>
      </c>
      <c r="I6" s="45" t="s">
        <v>10</v>
      </c>
      <c r="J6" s="46" t="s">
        <v>111</v>
      </c>
      <c r="K6" s="46" t="s">
        <v>105</v>
      </c>
      <c r="L6" s="47" t="s">
        <v>106</v>
      </c>
      <c r="M6" s="36"/>
      <c r="N6" s="36"/>
      <c r="O6" s="48" t="s">
        <v>112</v>
      </c>
      <c r="P6" s="49" t="s">
        <v>113</v>
      </c>
      <c r="Q6" s="50"/>
      <c r="R6" s="49" t="s">
        <v>114</v>
      </c>
      <c r="S6" s="51" t="s">
        <v>41</v>
      </c>
      <c r="T6" s="52" t="s">
        <v>42</v>
      </c>
      <c r="U6" s="46" t="s">
        <v>115</v>
      </c>
      <c r="V6" s="46" t="s">
        <v>116</v>
      </c>
      <c r="W6" s="53" t="s">
        <v>45</v>
      </c>
      <c r="X6" s="52" t="s">
        <v>117</v>
      </c>
      <c r="Y6" s="54" t="s">
        <v>45</v>
      </c>
      <c r="Z6" s="55" t="s">
        <v>118</v>
      </c>
      <c r="AA6" s="53" t="s">
        <v>45</v>
      </c>
      <c r="AB6" s="56" t="s">
        <v>119</v>
      </c>
      <c r="AC6" s="57" t="s">
        <v>54</v>
      </c>
      <c r="AD6" s="57" t="s">
        <v>58</v>
      </c>
      <c r="AE6" s="58" t="s">
        <v>55</v>
      </c>
      <c r="AF6" s="59" t="s">
        <v>57</v>
      </c>
      <c r="AH6" s="60" t="s">
        <v>121</v>
      </c>
      <c r="AI6" s="61" t="s">
        <v>49</v>
      </c>
      <c r="AJ6" s="62"/>
      <c r="AK6" s="63" t="s">
        <v>50</v>
      </c>
      <c r="AL6" s="62"/>
      <c r="AM6" s="63" t="s">
        <v>52</v>
      </c>
      <c r="AN6" s="62"/>
      <c r="AO6" s="64" t="s">
        <v>122</v>
      </c>
      <c r="AP6" s="65" t="s">
        <v>29</v>
      </c>
      <c r="AQ6" s="66" t="s">
        <v>30</v>
      </c>
      <c r="AR6" s="66" t="s">
        <v>29</v>
      </c>
      <c r="AS6" s="66" t="s">
        <v>30</v>
      </c>
      <c r="AT6" s="66" t="s">
        <v>29</v>
      </c>
      <c r="AU6" s="67" t="s">
        <v>30</v>
      </c>
    </row>
    <row r="7" spans="1:47" ht="14.45" customHeight="1" x14ac:dyDescent="0.15">
      <c r="A7" s="68" t="s">
        <v>1</v>
      </c>
      <c r="B7" s="69" t="s">
        <v>248</v>
      </c>
      <c r="C7" s="9">
        <v>398</v>
      </c>
      <c r="D7" s="9">
        <v>0</v>
      </c>
      <c r="E7" s="9">
        <v>125</v>
      </c>
      <c r="F7" s="12">
        <v>0</v>
      </c>
      <c r="G7" s="21" t="s">
        <v>59</v>
      </c>
      <c r="H7" s="1">
        <v>2528080</v>
      </c>
      <c r="I7" s="1">
        <v>1473</v>
      </c>
      <c r="J7" s="17">
        <v>0</v>
      </c>
      <c r="K7" s="1">
        <v>100000</v>
      </c>
      <c r="L7" s="2">
        <v>8097832</v>
      </c>
      <c r="M7" s="70"/>
      <c r="N7" s="70"/>
      <c r="O7" s="71">
        <f>IF(K7&lt;0.5,0.5,((L7-L8)-5*K8)/5/(K7-K8))</f>
        <v>0.17555555555555555</v>
      </c>
      <c r="P7" s="72">
        <f>IF(H7&lt;0.5,1,(I7/H7)/((K7-K8)/(L7-L8)))</f>
        <v>1.0765900384657308</v>
      </c>
      <c r="Q7" s="73">
        <f>IF(C7&lt;0.5,0,D7/C7)</f>
        <v>0</v>
      </c>
      <c r="R7" s="74">
        <f>IF(P7=0,Q7,Q7/P7)</f>
        <v>0</v>
      </c>
      <c r="S7" s="75">
        <f>IF(E7&lt;0.5,0,F7/E7)</f>
        <v>0</v>
      </c>
      <c r="T7" s="76">
        <f>5*R7/(1+5*(1-O7)*R7)</f>
        <v>0</v>
      </c>
      <c r="U7" s="77">
        <v>100000</v>
      </c>
      <c r="V7" s="77">
        <f>5*U7*((1-T7)+O7*T7)</f>
        <v>500000</v>
      </c>
      <c r="W7" s="78">
        <f>SUM(V7:V$24)</f>
        <v>8339049.9196313731</v>
      </c>
      <c r="X7" s="79">
        <f t="shared" ref="X7:X42" si="0">V7*(1-S7)</f>
        <v>500000</v>
      </c>
      <c r="Y7" s="77">
        <f>SUM(X7:X$24)</f>
        <v>8177220.7527654367</v>
      </c>
      <c r="Z7" s="77">
        <f t="shared" ref="Z7:Z42" si="1">V7*S7</f>
        <v>0</v>
      </c>
      <c r="AA7" s="78">
        <f>SUM(Z7:Z$24)</f>
        <v>161829.16686593558</v>
      </c>
      <c r="AB7" s="71">
        <f t="shared" ref="AB7:AB42" si="2">W7/U7</f>
        <v>83.390499196313726</v>
      </c>
      <c r="AC7" s="72">
        <f t="shared" ref="AC7:AC42" si="3">Y7/U7</f>
        <v>81.772207527654373</v>
      </c>
      <c r="AD7" s="80">
        <f>AC7/AB7*100</f>
        <v>98.05938124336005</v>
      </c>
      <c r="AE7" s="72">
        <f t="shared" ref="AE7:AE42" si="4">AA7/U7</f>
        <v>1.6182916686593558</v>
      </c>
      <c r="AF7" s="81">
        <f>AE7/AB7*100</f>
        <v>1.9406187566399558</v>
      </c>
      <c r="AH7" s="82">
        <f>IF(D7=0,0,T7*T7*(1-T7)/D7)</f>
        <v>0</v>
      </c>
      <c r="AI7" s="83">
        <f>IF(E7&lt;0.5,0,S7*(1-S7)/E7)</f>
        <v>0</v>
      </c>
      <c r="AJ7" s="83">
        <f>U7*U7*((1-O7)*5+AB8)^2*AH7</f>
        <v>0</v>
      </c>
      <c r="AK7" s="83">
        <f>SUM(AJ7:AJ$24)/U7/U7</f>
        <v>0.92428876618604194</v>
      </c>
      <c r="AL7" s="83">
        <f>U7*U7*((1-O7)*5*(1-S7)+AC8)^2*AH7+V7*V7*AI7</f>
        <v>0</v>
      </c>
      <c r="AM7" s="83">
        <f>SUM(AL7:AL$24)/U7/U7</f>
        <v>0.80243373971707421</v>
      </c>
      <c r="AN7" s="83">
        <f>U7*U7*((1-O7)*5*S7+AE8)^2*AH7+V7*V7*AI7</f>
        <v>0</v>
      </c>
      <c r="AO7" s="84">
        <f>SUM(AN7:AN$24)/U7/U7</f>
        <v>4.8329035380384931E-2</v>
      </c>
      <c r="AP7" s="71">
        <f t="shared" ref="AP7:AP42" si="5">AB7-1.96*SQRT(AK7)</f>
        <v>81.506156413224545</v>
      </c>
      <c r="AQ7" s="72">
        <f t="shared" ref="AQ7:AQ42" si="6">AB7+1.96*SQRT(AK7)</f>
        <v>85.274841979402908</v>
      </c>
      <c r="AR7" s="72">
        <f t="shared" ref="AR7:AR42" si="7">AC7-1.96*SQRT(AM7)</f>
        <v>80.016465674619852</v>
      </c>
      <c r="AS7" s="72">
        <f t="shared" ref="AS7:AS42" si="8">AC7+1.96*SQRT(AM7)</f>
        <v>83.527949380688895</v>
      </c>
      <c r="AT7" s="72">
        <f t="shared" ref="AT7:AT42" si="9">AE7-1.96*SQRT(AO7)</f>
        <v>1.1874078997410003</v>
      </c>
      <c r="AU7" s="85">
        <f t="shared" ref="AU7:AU42" si="10">AE7+1.96*SQRT(AO7)</f>
        <v>2.0491754375777114</v>
      </c>
    </row>
    <row r="8" spans="1:47" ht="14.45" customHeight="1" x14ac:dyDescent="0.15">
      <c r="A8" s="68"/>
      <c r="B8" s="86" t="s">
        <v>123</v>
      </c>
      <c r="C8" s="11">
        <v>374</v>
      </c>
      <c r="D8" s="11">
        <v>0</v>
      </c>
      <c r="E8" s="11">
        <v>130</v>
      </c>
      <c r="F8" s="12">
        <v>0</v>
      </c>
      <c r="G8" s="22" t="s">
        <v>61</v>
      </c>
      <c r="H8" s="3">
        <v>2698523</v>
      </c>
      <c r="I8" s="3">
        <v>253</v>
      </c>
      <c r="J8" s="18">
        <v>5</v>
      </c>
      <c r="K8" s="3">
        <v>99730</v>
      </c>
      <c r="L8" s="4">
        <v>7598945</v>
      </c>
      <c r="M8" s="70"/>
      <c r="N8" s="70"/>
      <c r="O8" s="87">
        <f t="shared" ref="O8:O22" si="11">IF(K8&lt;0.5,0.5,((L8-L9)-5*K9)/5/(K8-K9))</f>
        <v>0.46829268292682924</v>
      </c>
      <c r="P8" s="88">
        <f t="shared" ref="P8:P23" si="12">IF(H8&lt;0.5,1,(I8/H8)/((K8-K9)/(L8-L9)))</f>
        <v>1.1400172450253567</v>
      </c>
      <c r="Q8" s="89">
        <f t="shared" ref="Q8:Q42" si="13">IF(C8&lt;0.5,0,D8/C8)</f>
        <v>0</v>
      </c>
      <c r="R8" s="90">
        <f t="shared" ref="R8:R42" si="14">IF(P8=0,Q8,Q8/P8)</f>
        <v>0</v>
      </c>
      <c r="S8" s="91">
        <f t="shared" ref="S8:S42" si="15">IF(E8&lt;0.5,0,F8/E8)</f>
        <v>0</v>
      </c>
      <c r="T8" s="92">
        <f>5*R8/(1+5*(1-O8)*R8)</f>
        <v>0</v>
      </c>
      <c r="U8" s="93">
        <f>U7*(1-T7)</f>
        <v>100000</v>
      </c>
      <c r="V8" s="93">
        <f>5*U8*((1-T8)+O8*T8)</f>
        <v>500000</v>
      </c>
      <c r="W8" s="94">
        <f>SUM(V8:V$24)</f>
        <v>7839049.9196313731</v>
      </c>
      <c r="X8" s="95">
        <f t="shared" si="0"/>
        <v>500000</v>
      </c>
      <c r="Y8" s="93">
        <f>SUM(X8:X$24)</f>
        <v>7677220.7527654367</v>
      </c>
      <c r="Z8" s="93">
        <f t="shared" si="1"/>
        <v>0</v>
      </c>
      <c r="AA8" s="94">
        <f>SUM(Z8:Z$24)</f>
        <v>161829.16686593558</v>
      </c>
      <c r="AB8" s="87">
        <f t="shared" si="2"/>
        <v>78.390499196313726</v>
      </c>
      <c r="AC8" s="88">
        <f t="shared" si="3"/>
        <v>76.772207527654373</v>
      </c>
      <c r="AD8" s="96">
        <f t="shared" ref="AD8:AD42" si="16">AC8/AB8*100</f>
        <v>97.935602292049879</v>
      </c>
      <c r="AE8" s="88">
        <f t="shared" si="4"/>
        <v>1.6182916686593558</v>
      </c>
      <c r="AF8" s="97">
        <f t="shared" ref="AF8:AF42" si="17">AE8/AB8*100</f>
        <v>2.0643977079501172</v>
      </c>
      <c r="AH8" s="98">
        <f>IF(D8=0,0,T8*T8*(1-T8)/D8)</f>
        <v>0</v>
      </c>
      <c r="AI8" s="99">
        <f t="shared" ref="AI8:AI42" si="18">IF(E8&lt;0.5,0,S8*(1-S8)/E8)</f>
        <v>0</v>
      </c>
      <c r="AJ8" s="99">
        <f>U8*U8*((1-O8)*5+AB9)^2*AH8</f>
        <v>0</v>
      </c>
      <c r="AK8" s="99">
        <f>SUM(AJ8:AJ$24)/U8/U8</f>
        <v>0.92428876618604194</v>
      </c>
      <c r="AL8" s="99">
        <f>U8*U8*((1-O8)*5*(1-S8)+AC9)^2*AH8+V8*V8*AI8</f>
        <v>0</v>
      </c>
      <c r="AM8" s="99">
        <f>SUM(AL8:AL$24)/U8/U8</f>
        <v>0.80243373971707421</v>
      </c>
      <c r="AN8" s="99">
        <f>U8*U8*((1-O8)*5*S8+AE9)^2*AH8+V8*V8*AI8</f>
        <v>0</v>
      </c>
      <c r="AO8" s="100">
        <f>SUM(AN8:AN$24)/U8/U8</f>
        <v>4.8329035380384931E-2</v>
      </c>
      <c r="AP8" s="87">
        <f t="shared" si="5"/>
        <v>76.506156413224545</v>
      </c>
      <c r="AQ8" s="88">
        <f t="shared" si="6"/>
        <v>80.274841979402908</v>
      </c>
      <c r="AR8" s="88">
        <f t="shared" si="7"/>
        <v>75.016465674619852</v>
      </c>
      <c r="AS8" s="88">
        <f t="shared" si="8"/>
        <v>78.527949380688895</v>
      </c>
      <c r="AT8" s="88">
        <f t="shared" si="9"/>
        <v>1.1874078997410003</v>
      </c>
      <c r="AU8" s="101">
        <f t="shared" si="10"/>
        <v>2.0491754375777114</v>
      </c>
    </row>
    <row r="9" spans="1:47" ht="14.45" customHeight="1" x14ac:dyDescent="0.15">
      <c r="A9" s="68"/>
      <c r="B9" s="86" t="s">
        <v>124</v>
      </c>
      <c r="C9" s="11">
        <v>352</v>
      </c>
      <c r="D9" s="11">
        <v>0</v>
      </c>
      <c r="E9" s="11">
        <v>119</v>
      </c>
      <c r="F9" s="12">
        <v>0</v>
      </c>
      <c r="G9" s="22" t="s">
        <v>63</v>
      </c>
      <c r="H9" s="3">
        <v>2855328</v>
      </c>
      <c r="I9" s="3">
        <v>267</v>
      </c>
      <c r="J9" s="18">
        <v>10</v>
      </c>
      <c r="K9" s="3">
        <v>99689</v>
      </c>
      <c r="L9" s="4">
        <v>7100404</v>
      </c>
      <c r="M9" s="70"/>
      <c r="N9" s="70"/>
      <c r="O9" s="87">
        <f t="shared" si="11"/>
        <v>0.57777777777777772</v>
      </c>
      <c r="P9" s="88">
        <f t="shared" si="12"/>
        <v>1.0355646239824872</v>
      </c>
      <c r="Q9" s="89">
        <f t="shared" si="13"/>
        <v>0</v>
      </c>
      <c r="R9" s="90">
        <f t="shared" si="14"/>
        <v>0</v>
      </c>
      <c r="S9" s="91">
        <f t="shared" si="15"/>
        <v>0</v>
      </c>
      <c r="T9" s="92">
        <f t="shared" ref="T9:T22" si="19">5*R9/(1+5*(1-O9)*R9)</f>
        <v>0</v>
      </c>
      <c r="U9" s="93">
        <f t="shared" ref="U9:U23" si="20">U8*(1-T8)</f>
        <v>100000</v>
      </c>
      <c r="V9" s="93">
        <f t="shared" ref="V9:V22" si="21">5*U9*((1-T9)+O9*T9)</f>
        <v>500000</v>
      </c>
      <c r="W9" s="94">
        <f>SUM(V9:V$24)</f>
        <v>7339049.9196313731</v>
      </c>
      <c r="X9" s="95">
        <f t="shared" si="0"/>
        <v>500000</v>
      </c>
      <c r="Y9" s="93">
        <f>SUM(X9:X$24)</f>
        <v>7177220.7527654376</v>
      </c>
      <c r="Z9" s="93">
        <f t="shared" si="1"/>
        <v>0</v>
      </c>
      <c r="AA9" s="94">
        <f>SUM(Z9:Z$24)</f>
        <v>161829.16686593558</v>
      </c>
      <c r="AB9" s="87">
        <f t="shared" si="2"/>
        <v>73.390499196313726</v>
      </c>
      <c r="AC9" s="88">
        <f t="shared" si="3"/>
        <v>71.772207527654373</v>
      </c>
      <c r="AD9" s="96">
        <f t="shared" si="16"/>
        <v>97.79495754030701</v>
      </c>
      <c r="AE9" s="88">
        <f t="shared" si="4"/>
        <v>1.6182916686593558</v>
      </c>
      <c r="AF9" s="97">
        <f t="shared" si="17"/>
        <v>2.2050424596929838</v>
      </c>
      <c r="AH9" s="98">
        <f>IF(D9=0,0,T9*T9*(1-T9)/D9)</f>
        <v>0</v>
      </c>
      <c r="AI9" s="99">
        <f t="shared" si="18"/>
        <v>0</v>
      </c>
      <c r="AJ9" s="99">
        <f t="shared" ref="AJ9:AJ23" si="22">U9*U9*((1-O9)*5+AB10)^2*AH9</f>
        <v>0</v>
      </c>
      <c r="AK9" s="99">
        <f>SUM(AJ9:AJ$24)/U9/U9</f>
        <v>0.92428876618604194</v>
      </c>
      <c r="AL9" s="99">
        <f t="shared" ref="AL9:AL23" si="23">U9*U9*((1-O9)*5*(1-S9)+AC10)^2*AH9+V9*V9*AI9</f>
        <v>0</v>
      </c>
      <c r="AM9" s="99">
        <f>SUM(AL9:AL$24)/U9/U9</f>
        <v>0.80243373971707421</v>
      </c>
      <c r="AN9" s="99">
        <f t="shared" ref="AN9:AN23" si="24">U9*U9*((1-O9)*5*S9+AE10)^2*AH9+V9*V9*AI9</f>
        <v>0</v>
      </c>
      <c r="AO9" s="100">
        <f>SUM(AN9:AN$24)/U9/U9</f>
        <v>4.8329035380384931E-2</v>
      </c>
      <c r="AP9" s="87">
        <f t="shared" si="5"/>
        <v>71.506156413224545</v>
      </c>
      <c r="AQ9" s="88">
        <f t="shared" si="6"/>
        <v>75.274841979402908</v>
      </c>
      <c r="AR9" s="88">
        <f t="shared" si="7"/>
        <v>70.016465674619852</v>
      </c>
      <c r="AS9" s="88">
        <f t="shared" si="8"/>
        <v>73.527949380688895</v>
      </c>
      <c r="AT9" s="88">
        <f t="shared" si="9"/>
        <v>1.1874078997410003</v>
      </c>
      <c r="AU9" s="101">
        <f t="shared" si="10"/>
        <v>2.0491754375777114</v>
      </c>
    </row>
    <row r="10" spans="1:47" ht="14.45" customHeight="1" x14ac:dyDescent="0.15">
      <c r="A10" s="68"/>
      <c r="B10" s="86" t="s">
        <v>66</v>
      </c>
      <c r="C10" s="11">
        <v>317</v>
      </c>
      <c r="D10" s="11">
        <v>0</v>
      </c>
      <c r="E10" s="11">
        <v>100</v>
      </c>
      <c r="F10" s="12">
        <v>0</v>
      </c>
      <c r="G10" s="22" t="s">
        <v>65</v>
      </c>
      <c r="H10" s="3">
        <v>3073597</v>
      </c>
      <c r="I10" s="3">
        <v>836</v>
      </c>
      <c r="J10" s="18">
        <v>15</v>
      </c>
      <c r="K10" s="3">
        <v>99644</v>
      </c>
      <c r="L10" s="4">
        <v>6602054</v>
      </c>
      <c r="M10" s="70"/>
      <c r="N10" s="70"/>
      <c r="O10" s="87">
        <f t="shared" si="11"/>
        <v>0.58484848484848484</v>
      </c>
      <c r="P10" s="88">
        <f t="shared" si="12"/>
        <v>1.0260479822175776</v>
      </c>
      <c r="Q10" s="89">
        <f t="shared" si="13"/>
        <v>0</v>
      </c>
      <c r="R10" s="90">
        <f t="shared" si="14"/>
        <v>0</v>
      </c>
      <c r="S10" s="91">
        <f t="shared" si="15"/>
        <v>0</v>
      </c>
      <c r="T10" s="92">
        <f t="shared" si="19"/>
        <v>0</v>
      </c>
      <c r="U10" s="93">
        <f t="shared" si="20"/>
        <v>100000</v>
      </c>
      <c r="V10" s="93">
        <f t="shared" si="21"/>
        <v>500000</v>
      </c>
      <c r="W10" s="94">
        <f>SUM(V10:V$24)</f>
        <v>6839049.9196313731</v>
      </c>
      <c r="X10" s="95">
        <f t="shared" si="0"/>
        <v>500000</v>
      </c>
      <c r="Y10" s="93">
        <f>SUM(X10:X$24)</f>
        <v>6677220.7527654376</v>
      </c>
      <c r="Z10" s="93">
        <f t="shared" si="1"/>
        <v>0</v>
      </c>
      <c r="AA10" s="94">
        <f>SUM(Z10:Z$24)</f>
        <v>161829.16686593558</v>
      </c>
      <c r="AB10" s="87">
        <f t="shared" si="2"/>
        <v>68.390499196313726</v>
      </c>
      <c r="AC10" s="88">
        <f t="shared" si="3"/>
        <v>66.772207527654373</v>
      </c>
      <c r="AD10" s="96">
        <f t="shared" si="16"/>
        <v>97.633747833870785</v>
      </c>
      <c r="AE10" s="88">
        <f t="shared" si="4"/>
        <v>1.6182916686593558</v>
      </c>
      <c r="AF10" s="97">
        <f t="shared" si="17"/>
        <v>2.3662521661292133</v>
      </c>
      <c r="AH10" s="98">
        <f t="shared" ref="AH10:AH22" si="25">IF(D10=0,0,T10*T10*(1-T10)/D10)</f>
        <v>0</v>
      </c>
      <c r="AI10" s="99">
        <f t="shared" si="18"/>
        <v>0</v>
      </c>
      <c r="AJ10" s="99">
        <f t="shared" si="22"/>
        <v>0</v>
      </c>
      <c r="AK10" s="99">
        <f>SUM(AJ10:AJ$24)/U10/U10</f>
        <v>0.92428876618604194</v>
      </c>
      <c r="AL10" s="99">
        <f t="shared" si="23"/>
        <v>0</v>
      </c>
      <c r="AM10" s="99">
        <f>SUM(AL10:AL$24)/U10/U10</f>
        <v>0.80243373971707421</v>
      </c>
      <c r="AN10" s="99">
        <f t="shared" si="24"/>
        <v>0</v>
      </c>
      <c r="AO10" s="100">
        <f>SUM(AN10:AN$24)/U10/U10</f>
        <v>4.8329035380384931E-2</v>
      </c>
      <c r="AP10" s="87">
        <f t="shared" si="5"/>
        <v>66.506156413224545</v>
      </c>
      <c r="AQ10" s="88">
        <f t="shared" si="6"/>
        <v>70.274841979402908</v>
      </c>
      <c r="AR10" s="88">
        <f t="shared" si="7"/>
        <v>65.016465674619852</v>
      </c>
      <c r="AS10" s="88">
        <f t="shared" si="8"/>
        <v>68.527949380688895</v>
      </c>
      <c r="AT10" s="88">
        <f t="shared" si="9"/>
        <v>1.1874078997410003</v>
      </c>
      <c r="AU10" s="101">
        <f t="shared" si="10"/>
        <v>2.0491754375777114</v>
      </c>
    </row>
    <row r="11" spans="1:47" ht="14.45" customHeight="1" x14ac:dyDescent="0.15">
      <c r="A11" s="68"/>
      <c r="B11" s="86" t="s">
        <v>217</v>
      </c>
      <c r="C11" s="11">
        <v>230</v>
      </c>
      <c r="D11" s="11">
        <v>0</v>
      </c>
      <c r="E11" s="11">
        <v>79</v>
      </c>
      <c r="F11" s="12">
        <v>0</v>
      </c>
      <c r="G11" s="22" t="s">
        <v>67</v>
      </c>
      <c r="H11" s="3">
        <v>3014733</v>
      </c>
      <c r="I11" s="3">
        <v>1515</v>
      </c>
      <c r="J11" s="18">
        <v>20</v>
      </c>
      <c r="K11" s="3">
        <v>99512</v>
      </c>
      <c r="L11" s="4">
        <v>6104108</v>
      </c>
      <c r="M11" s="70"/>
      <c r="N11" s="70"/>
      <c r="O11" s="87">
        <f t="shared" si="11"/>
        <v>0.51311475409836071</v>
      </c>
      <c r="P11" s="88">
        <f t="shared" si="12"/>
        <v>1.0235301238894476</v>
      </c>
      <c r="Q11" s="89">
        <f t="shared" si="13"/>
        <v>0</v>
      </c>
      <c r="R11" s="90">
        <f t="shared" si="14"/>
        <v>0</v>
      </c>
      <c r="S11" s="91">
        <f t="shared" si="15"/>
        <v>0</v>
      </c>
      <c r="T11" s="92">
        <f t="shared" si="19"/>
        <v>0</v>
      </c>
      <c r="U11" s="93">
        <f t="shared" si="20"/>
        <v>100000</v>
      </c>
      <c r="V11" s="93">
        <f t="shared" si="21"/>
        <v>500000</v>
      </c>
      <c r="W11" s="94">
        <f>SUM(V11:V$24)</f>
        <v>6339049.9196313731</v>
      </c>
      <c r="X11" s="95">
        <f t="shared" si="0"/>
        <v>500000</v>
      </c>
      <c r="Y11" s="93">
        <f>SUM(X11:X$24)</f>
        <v>6177220.7527654376</v>
      </c>
      <c r="Z11" s="93">
        <f t="shared" si="1"/>
        <v>0</v>
      </c>
      <c r="AA11" s="94">
        <f>SUM(Z11:Z$24)</f>
        <v>161829.16686593558</v>
      </c>
      <c r="AB11" s="87">
        <f t="shared" si="2"/>
        <v>63.390499196313733</v>
      </c>
      <c r="AC11" s="88">
        <f t="shared" si="3"/>
        <v>61.772207527654373</v>
      </c>
      <c r="AD11" s="96">
        <f t="shared" si="16"/>
        <v>97.447106917950464</v>
      </c>
      <c r="AE11" s="88">
        <f t="shared" si="4"/>
        <v>1.6182916686593558</v>
      </c>
      <c r="AF11" s="97">
        <f t="shared" si="17"/>
        <v>2.5528930820495295</v>
      </c>
      <c r="AH11" s="98">
        <f t="shared" si="25"/>
        <v>0</v>
      </c>
      <c r="AI11" s="99">
        <f t="shared" si="18"/>
        <v>0</v>
      </c>
      <c r="AJ11" s="99">
        <f t="shared" si="22"/>
        <v>0</v>
      </c>
      <c r="AK11" s="99">
        <f>SUM(AJ11:AJ$24)/U11/U11</f>
        <v>0.92428876618604194</v>
      </c>
      <c r="AL11" s="99">
        <f t="shared" si="23"/>
        <v>0</v>
      </c>
      <c r="AM11" s="99">
        <f>SUM(AL11:AL$24)/U11/U11</f>
        <v>0.80243373971707421</v>
      </c>
      <c r="AN11" s="99">
        <f t="shared" si="24"/>
        <v>0</v>
      </c>
      <c r="AO11" s="100">
        <f>SUM(AN11:AN$24)/U11/U11</f>
        <v>4.8329035380384931E-2</v>
      </c>
      <c r="AP11" s="87">
        <f t="shared" si="5"/>
        <v>61.506156413224545</v>
      </c>
      <c r="AQ11" s="88">
        <f t="shared" si="6"/>
        <v>65.274841979402922</v>
      </c>
      <c r="AR11" s="88">
        <f t="shared" si="7"/>
        <v>60.016465674619845</v>
      </c>
      <c r="AS11" s="88">
        <f t="shared" si="8"/>
        <v>63.527949380688902</v>
      </c>
      <c r="AT11" s="88">
        <f t="shared" si="9"/>
        <v>1.1874078997410003</v>
      </c>
      <c r="AU11" s="101">
        <f t="shared" si="10"/>
        <v>2.0491754375777114</v>
      </c>
    </row>
    <row r="12" spans="1:47" ht="14.45" customHeight="1" x14ac:dyDescent="0.15">
      <c r="A12" s="68"/>
      <c r="B12" s="86" t="s">
        <v>290</v>
      </c>
      <c r="C12" s="11">
        <v>268</v>
      </c>
      <c r="D12" s="11">
        <v>0</v>
      </c>
      <c r="E12" s="11">
        <v>96</v>
      </c>
      <c r="F12" s="12">
        <v>0</v>
      </c>
      <c r="G12" s="22" t="s">
        <v>69</v>
      </c>
      <c r="H12" s="3">
        <v>3210180</v>
      </c>
      <c r="I12" s="3">
        <v>1786</v>
      </c>
      <c r="J12" s="18">
        <v>25</v>
      </c>
      <c r="K12" s="3">
        <v>99268</v>
      </c>
      <c r="L12" s="4">
        <v>5607142</v>
      </c>
      <c r="M12" s="70"/>
      <c r="N12" s="70"/>
      <c r="O12" s="87">
        <f t="shared" si="11"/>
        <v>0.50820895522388054</v>
      </c>
      <c r="P12" s="88">
        <f t="shared" si="12"/>
        <v>1.0290098881329293</v>
      </c>
      <c r="Q12" s="89">
        <f t="shared" si="13"/>
        <v>0</v>
      </c>
      <c r="R12" s="90">
        <f t="shared" si="14"/>
        <v>0</v>
      </c>
      <c r="S12" s="91">
        <f t="shared" si="15"/>
        <v>0</v>
      </c>
      <c r="T12" s="92">
        <f t="shared" si="19"/>
        <v>0</v>
      </c>
      <c r="U12" s="93">
        <f t="shared" si="20"/>
        <v>100000</v>
      </c>
      <c r="V12" s="93">
        <f t="shared" si="21"/>
        <v>500000</v>
      </c>
      <c r="W12" s="94">
        <f>SUM(V12:V$24)</f>
        <v>5839049.9196313731</v>
      </c>
      <c r="X12" s="95">
        <f t="shared" si="0"/>
        <v>500000</v>
      </c>
      <c r="Y12" s="93">
        <f>SUM(X12:X$24)</f>
        <v>5677220.7527654376</v>
      </c>
      <c r="Z12" s="93">
        <f t="shared" si="1"/>
        <v>0</v>
      </c>
      <c r="AA12" s="94">
        <f>SUM(Z12:Z$24)</f>
        <v>161829.16686593558</v>
      </c>
      <c r="AB12" s="87">
        <f t="shared" si="2"/>
        <v>58.390499196313733</v>
      </c>
      <c r="AC12" s="88">
        <f t="shared" si="3"/>
        <v>56.772207527654373</v>
      </c>
      <c r="AD12" s="96">
        <f t="shared" si="16"/>
        <v>97.22850174097924</v>
      </c>
      <c r="AE12" s="88">
        <f t="shared" si="4"/>
        <v>1.6182916686593558</v>
      </c>
      <c r="AF12" s="97">
        <f t="shared" si="17"/>
        <v>2.7714982590207429</v>
      </c>
      <c r="AH12" s="98">
        <f t="shared" si="25"/>
        <v>0</v>
      </c>
      <c r="AI12" s="99">
        <f t="shared" si="18"/>
        <v>0</v>
      </c>
      <c r="AJ12" s="99">
        <f t="shared" si="22"/>
        <v>0</v>
      </c>
      <c r="AK12" s="99">
        <f>SUM(AJ12:AJ$24)/U12/U12</f>
        <v>0.92428876618604194</v>
      </c>
      <c r="AL12" s="99">
        <f t="shared" si="23"/>
        <v>0</v>
      </c>
      <c r="AM12" s="99">
        <f>SUM(AL12:AL$24)/U12/U12</f>
        <v>0.80243373971707421</v>
      </c>
      <c r="AN12" s="99">
        <f t="shared" si="24"/>
        <v>0</v>
      </c>
      <c r="AO12" s="100">
        <f>SUM(AN12:AN$24)/U12/U12</f>
        <v>4.8329035380384931E-2</v>
      </c>
      <c r="AP12" s="87">
        <f t="shared" si="5"/>
        <v>56.506156413224545</v>
      </c>
      <c r="AQ12" s="88">
        <f t="shared" si="6"/>
        <v>60.274841979402922</v>
      </c>
      <c r="AR12" s="88">
        <f t="shared" si="7"/>
        <v>55.016465674619845</v>
      </c>
      <c r="AS12" s="88">
        <f t="shared" si="8"/>
        <v>58.527949380688902</v>
      </c>
      <c r="AT12" s="88">
        <f t="shared" si="9"/>
        <v>1.1874078997410003</v>
      </c>
      <c r="AU12" s="101">
        <f t="shared" si="10"/>
        <v>2.0491754375777114</v>
      </c>
    </row>
    <row r="13" spans="1:47" ht="14.45" customHeight="1" x14ac:dyDescent="0.15">
      <c r="A13" s="68"/>
      <c r="B13" s="86" t="s">
        <v>291</v>
      </c>
      <c r="C13" s="11">
        <v>380</v>
      </c>
      <c r="D13" s="11">
        <v>0</v>
      </c>
      <c r="E13" s="11">
        <v>129</v>
      </c>
      <c r="F13" s="12">
        <v>0</v>
      </c>
      <c r="G13" s="22" t="s">
        <v>71</v>
      </c>
      <c r="H13" s="3">
        <v>3652706</v>
      </c>
      <c r="I13" s="3">
        <v>2325</v>
      </c>
      <c r="J13" s="18">
        <v>30</v>
      </c>
      <c r="K13" s="3">
        <v>99000</v>
      </c>
      <c r="L13" s="4">
        <v>5111461</v>
      </c>
      <c r="M13" s="70"/>
      <c r="N13" s="70"/>
      <c r="O13" s="87">
        <f t="shared" si="11"/>
        <v>0.51578947368421058</v>
      </c>
      <c r="P13" s="88">
        <f t="shared" si="12"/>
        <v>1.0348886767638479</v>
      </c>
      <c r="Q13" s="89">
        <f t="shared" si="13"/>
        <v>0</v>
      </c>
      <c r="R13" s="90">
        <f t="shared" si="14"/>
        <v>0</v>
      </c>
      <c r="S13" s="91">
        <f t="shared" si="15"/>
        <v>0</v>
      </c>
      <c r="T13" s="92">
        <f t="shared" si="19"/>
        <v>0</v>
      </c>
      <c r="U13" s="93">
        <f t="shared" si="20"/>
        <v>100000</v>
      </c>
      <c r="V13" s="93">
        <f t="shared" si="21"/>
        <v>500000</v>
      </c>
      <c r="W13" s="94">
        <f>SUM(V13:V$24)</f>
        <v>5339049.9196313731</v>
      </c>
      <c r="X13" s="95">
        <f t="shared" si="0"/>
        <v>500000</v>
      </c>
      <c r="Y13" s="93">
        <f>SUM(X13:X$24)</f>
        <v>5177220.7527654376</v>
      </c>
      <c r="Z13" s="93">
        <f t="shared" si="1"/>
        <v>0</v>
      </c>
      <c r="AA13" s="94">
        <f>SUM(Z13:Z$24)</f>
        <v>161829.16686593558</v>
      </c>
      <c r="AB13" s="87">
        <f t="shared" si="2"/>
        <v>53.390499196313733</v>
      </c>
      <c r="AC13" s="88">
        <f t="shared" si="3"/>
        <v>51.772207527654373</v>
      </c>
      <c r="AD13" s="96">
        <f t="shared" si="16"/>
        <v>96.968951980184727</v>
      </c>
      <c r="AE13" s="88">
        <f t="shared" si="4"/>
        <v>1.6182916686593558</v>
      </c>
      <c r="AF13" s="97">
        <f t="shared" si="17"/>
        <v>3.0310480198152714</v>
      </c>
      <c r="AH13" s="98">
        <f t="shared" si="25"/>
        <v>0</v>
      </c>
      <c r="AI13" s="99">
        <f t="shared" si="18"/>
        <v>0</v>
      </c>
      <c r="AJ13" s="99">
        <f t="shared" si="22"/>
        <v>0</v>
      </c>
      <c r="AK13" s="99">
        <f>SUM(AJ13:AJ$24)/U13/U13</f>
        <v>0.92428876618604194</v>
      </c>
      <c r="AL13" s="99">
        <f t="shared" si="23"/>
        <v>0</v>
      </c>
      <c r="AM13" s="99">
        <f>SUM(AL13:AL$24)/U13/U13</f>
        <v>0.80243373971707421</v>
      </c>
      <c r="AN13" s="99">
        <f t="shared" si="24"/>
        <v>0</v>
      </c>
      <c r="AO13" s="100">
        <f>SUM(AN13:AN$24)/U13/U13</f>
        <v>4.8329035380384931E-2</v>
      </c>
      <c r="AP13" s="87">
        <f t="shared" si="5"/>
        <v>51.506156413224545</v>
      </c>
      <c r="AQ13" s="88">
        <f t="shared" si="6"/>
        <v>55.274841979402922</v>
      </c>
      <c r="AR13" s="88">
        <f t="shared" si="7"/>
        <v>50.016465674619845</v>
      </c>
      <c r="AS13" s="88">
        <f t="shared" si="8"/>
        <v>53.527949380688902</v>
      </c>
      <c r="AT13" s="88">
        <f t="shared" si="9"/>
        <v>1.1874078997410003</v>
      </c>
      <c r="AU13" s="101">
        <f t="shared" si="10"/>
        <v>2.0491754375777114</v>
      </c>
    </row>
    <row r="14" spans="1:47" ht="14.45" customHeight="1" x14ac:dyDescent="0.15">
      <c r="A14" s="68"/>
      <c r="B14" s="86" t="s">
        <v>74</v>
      </c>
      <c r="C14" s="11">
        <v>471</v>
      </c>
      <c r="D14" s="11">
        <v>0</v>
      </c>
      <c r="E14" s="11">
        <v>161</v>
      </c>
      <c r="F14" s="12">
        <v>0</v>
      </c>
      <c r="G14" s="22" t="s">
        <v>73</v>
      </c>
      <c r="H14" s="3">
        <v>4191265</v>
      </c>
      <c r="I14" s="3">
        <v>3455</v>
      </c>
      <c r="J14" s="18">
        <v>35</v>
      </c>
      <c r="K14" s="3">
        <v>98696</v>
      </c>
      <c r="L14" s="4">
        <v>4617197</v>
      </c>
      <c r="M14" s="70"/>
      <c r="N14" s="70"/>
      <c r="O14" s="87">
        <f t="shared" si="11"/>
        <v>0.5252525252525253</v>
      </c>
      <c r="P14" s="88">
        <f t="shared" si="12"/>
        <v>1.0252959717918388</v>
      </c>
      <c r="Q14" s="89">
        <f t="shared" si="13"/>
        <v>0</v>
      </c>
      <c r="R14" s="90">
        <f t="shared" si="14"/>
        <v>0</v>
      </c>
      <c r="S14" s="91">
        <f t="shared" si="15"/>
        <v>0</v>
      </c>
      <c r="T14" s="92">
        <f t="shared" si="19"/>
        <v>0</v>
      </c>
      <c r="U14" s="93">
        <f t="shared" si="20"/>
        <v>100000</v>
      </c>
      <c r="V14" s="93">
        <f t="shared" si="21"/>
        <v>500000</v>
      </c>
      <c r="W14" s="94">
        <f>SUM(V14:V$24)</f>
        <v>4839049.9196313722</v>
      </c>
      <c r="X14" s="95">
        <f t="shared" si="0"/>
        <v>500000</v>
      </c>
      <c r="Y14" s="93">
        <f>SUM(X14:X$24)</f>
        <v>4677220.7527654376</v>
      </c>
      <c r="Z14" s="93">
        <f t="shared" si="1"/>
        <v>0</v>
      </c>
      <c r="AA14" s="94">
        <f>SUM(Z14:Z$24)</f>
        <v>161829.16686593558</v>
      </c>
      <c r="AB14" s="87">
        <f t="shared" si="2"/>
        <v>48.390499196313719</v>
      </c>
      <c r="AC14" s="88">
        <f t="shared" si="3"/>
        <v>46.772207527654373</v>
      </c>
      <c r="AD14" s="96">
        <f t="shared" si="16"/>
        <v>96.655765707036508</v>
      </c>
      <c r="AE14" s="88">
        <f t="shared" si="4"/>
        <v>1.6182916686593558</v>
      </c>
      <c r="AF14" s="97">
        <f t="shared" si="17"/>
        <v>3.3442342929635114</v>
      </c>
      <c r="AH14" s="98">
        <f t="shared" si="25"/>
        <v>0</v>
      </c>
      <c r="AI14" s="99">
        <f t="shared" si="18"/>
        <v>0</v>
      </c>
      <c r="AJ14" s="99">
        <f t="shared" si="22"/>
        <v>0</v>
      </c>
      <c r="AK14" s="99">
        <f>SUM(AJ14:AJ$24)/U14/U14</f>
        <v>0.92428876618604194</v>
      </c>
      <c r="AL14" s="99">
        <f t="shared" si="23"/>
        <v>0</v>
      </c>
      <c r="AM14" s="99">
        <f>SUM(AL14:AL$24)/U14/U14</f>
        <v>0.80243373971707421</v>
      </c>
      <c r="AN14" s="99">
        <f t="shared" si="24"/>
        <v>0</v>
      </c>
      <c r="AO14" s="100">
        <f>SUM(AN14:AN$24)/U14/U14</f>
        <v>4.8329035380384931E-2</v>
      </c>
      <c r="AP14" s="87">
        <f t="shared" si="5"/>
        <v>46.506156413224531</v>
      </c>
      <c r="AQ14" s="88">
        <f t="shared" si="6"/>
        <v>50.274841979402908</v>
      </c>
      <c r="AR14" s="88">
        <f t="shared" si="7"/>
        <v>45.016465674619845</v>
      </c>
      <c r="AS14" s="88">
        <f t="shared" si="8"/>
        <v>48.527949380688902</v>
      </c>
      <c r="AT14" s="88">
        <f t="shared" si="9"/>
        <v>1.1874078997410003</v>
      </c>
      <c r="AU14" s="101">
        <f t="shared" si="10"/>
        <v>2.0491754375777114</v>
      </c>
    </row>
    <row r="15" spans="1:47" ht="14.45" customHeight="1" x14ac:dyDescent="0.15">
      <c r="A15" s="68"/>
      <c r="B15" s="86" t="s">
        <v>76</v>
      </c>
      <c r="C15" s="11">
        <v>414</v>
      </c>
      <c r="D15" s="11">
        <v>0</v>
      </c>
      <c r="E15" s="11">
        <v>133</v>
      </c>
      <c r="F15" s="12">
        <v>0</v>
      </c>
      <c r="G15" s="22" t="s">
        <v>75</v>
      </c>
      <c r="H15" s="3">
        <v>4922423</v>
      </c>
      <c r="I15" s="3">
        <v>6214</v>
      </c>
      <c r="J15" s="18">
        <v>40</v>
      </c>
      <c r="K15" s="3">
        <v>98300</v>
      </c>
      <c r="L15" s="4">
        <v>4124657</v>
      </c>
      <c r="M15" s="70"/>
      <c r="N15" s="70"/>
      <c r="O15" s="87">
        <f t="shared" si="11"/>
        <v>0.53822525597269621</v>
      </c>
      <c r="P15" s="88">
        <f t="shared" si="12"/>
        <v>1.0558957708401631</v>
      </c>
      <c r="Q15" s="89">
        <f t="shared" si="13"/>
        <v>0</v>
      </c>
      <c r="R15" s="90">
        <f t="shared" si="14"/>
        <v>0</v>
      </c>
      <c r="S15" s="91">
        <f t="shared" si="15"/>
        <v>0</v>
      </c>
      <c r="T15" s="92">
        <f t="shared" si="19"/>
        <v>0</v>
      </c>
      <c r="U15" s="93">
        <f t="shared" si="20"/>
        <v>100000</v>
      </c>
      <c r="V15" s="93">
        <f t="shared" si="21"/>
        <v>500000</v>
      </c>
      <c r="W15" s="94">
        <f>SUM(V15:V$24)</f>
        <v>4339049.9196313731</v>
      </c>
      <c r="X15" s="95">
        <f t="shared" si="0"/>
        <v>500000</v>
      </c>
      <c r="Y15" s="93">
        <f>SUM(X15:X$24)</f>
        <v>4177220.7527654381</v>
      </c>
      <c r="Z15" s="93">
        <f t="shared" si="1"/>
        <v>0</v>
      </c>
      <c r="AA15" s="94">
        <f>SUM(Z15:Z$24)</f>
        <v>161829.16686593558</v>
      </c>
      <c r="AB15" s="87">
        <f t="shared" si="2"/>
        <v>43.390499196313733</v>
      </c>
      <c r="AC15" s="88">
        <f t="shared" si="3"/>
        <v>41.77220752765438</v>
      </c>
      <c r="AD15" s="96">
        <f t="shared" si="16"/>
        <v>96.270400897353952</v>
      </c>
      <c r="AE15" s="88">
        <f t="shared" si="4"/>
        <v>1.6182916686593558</v>
      </c>
      <c r="AF15" s="97">
        <f t="shared" si="17"/>
        <v>3.729599102646044</v>
      </c>
      <c r="AH15" s="98">
        <f t="shared" si="25"/>
        <v>0</v>
      </c>
      <c r="AI15" s="99">
        <f t="shared" si="18"/>
        <v>0</v>
      </c>
      <c r="AJ15" s="99">
        <f t="shared" si="22"/>
        <v>0</v>
      </c>
      <c r="AK15" s="99">
        <f>SUM(AJ15:AJ$24)/U15/U15</f>
        <v>0.92428876618604194</v>
      </c>
      <c r="AL15" s="99">
        <f t="shared" si="23"/>
        <v>0</v>
      </c>
      <c r="AM15" s="99">
        <f>SUM(AL15:AL$24)/U15/U15</f>
        <v>0.80243373971707421</v>
      </c>
      <c r="AN15" s="99">
        <f t="shared" si="24"/>
        <v>0</v>
      </c>
      <c r="AO15" s="100">
        <f>SUM(AN15:AN$24)/U15/U15</f>
        <v>4.8329035380384931E-2</v>
      </c>
      <c r="AP15" s="87">
        <f t="shared" si="5"/>
        <v>41.506156413224545</v>
      </c>
      <c r="AQ15" s="88">
        <f t="shared" si="6"/>
        <v>45.274841979402922</v>
      </c>
      <c r="AR15" s="88">
        <f t="shared" si="7"/>
        <v>40.016465674619852</v>
      </c>
      <c r="AS15" s="88">
        <f t="shared" si="8"/>
        <v>43.527949380688909</v>
      </c>
      <c r="AT15" s="88">
        <f t="shared" si="9"/>
        <v>1.1874078997410003</v>
      </c>
      <c r="AU15" s="101">
        <f t="shared" si="10"/>
        <v>2.0491754375777114</v>
      </c>
    </row>
    <row r="16" spans="1:47" ht="14.45" customHeight="1" x14ac:dyDescent="0.15">
      <c r="A16" s="68"/>
      <c r="B16" s="86" t="s">
        <v>221</v>
      </c>
      <c r="C16" s="11">
        <v>351</v>
      </c>
      <c r="D16" s="11">
        <v>0</v>
      </c>
      <c r="E16" s="11">
        <v>116</v>
      </c>
      <c r="F16" s="12">
        <v>0.4</v>
      </c>
      <c r="G16" s="22" t="s">
        <v>77</v>
      </c>
      <c r="H16" s="3">
        <v>4365334</v>
      </c>
      <c r="I16" s="3">
        <v>8656</v>
      </c>
      <c r="J16" s="18">
        <v>45</v>
      </c>
      <c r="K16" s="3">
        <v>97714</v>
      </c>
      <c r="L16" s="4">
        <v>3634510</v>
      </c>
      <c r="M16" s="70"/>
      <c r="N16" s="70"/>
      <c r="O16" s="87">
        <f t="shared" si="11"/>
        <v>0.54229166666666673</v>
      </c>
      <c r="P16" s="88">
        <f t="shared" si="12"/>
        <v>1.0046111515560245</v>
      </c>
      <c r="Q16" s="89">
        <f t="shared" si="13"/>
        <v>0</v>
      </c>
      <c r="R16" s="90">
        <f t="shared" si="14"/>
        <v>0</v>
      </c>
      <c r="S16" s="91">
        <f t="shared" si="15"/>
        <v>3.4482758620689659E-3</v>
      </c>
      <c r="T16" s="92">
        <f t="shared" si="19"/>
        <v>0</v>
      </c>
      <c r="U16" s="93">
        <f t="shared" si="20"/>
        <v>100000</v>
      </c>
      <c r="V16" s="93">
        <f t="shared" si="21"/>
        <v>500000</v>
      </c>
      <c r="W16" s="94">
        <f>SUM(V16:V$24)</f>
        <v>3839049.9196313731</v>
      </c>
      <c r="X16" s="95">
        <f t="shared" si="0"/>
        <v>498275.86206896551</v>
      </c>
      <c r="Y16" s="93">
        <f>SUM(X16:X$24)</f>
        <v>3677220.7527654381</v>
      </c>
      <c r="Z16" s="93">
        <f t="shared" si="1"/>
        <v>1724.137931034483</v>
      </c>
      <c r="AA16" s="94">
        <f>SUM(Z16:Z$24)</f>
        <v>161829.16686593558</v>
      </c>
      <c r="AB16" s="87">
        <f t="shared" si="2"/>
        <v>38.390499196313733</v>
      </c>
      <c r="AC16" s="88">
        <f t="shared" si="3"/>
        <v>36.77220752765438</v>
      </c>
      <c r="AD16" s="96">
        <f t="shared" si="16"/>
        <v>95.784655832725548</v>
      </c>
      <c r="AE16" s="88">
        <f t="shared" si="4"/>
        <v>1.6182916686593558</v>
      </c>
      <c r="AF16" s="97">
        <f t="shared" si="17"/>
        <v>4.2153441672744503</v>
      </c>
      <c r="AH16" s="98">
        <f t="shared" si="25"/>
        <v>0</v>
      </c>
      <c r="AI16" s="99">
        <f t="shared" si="18"/>
        <v>2.9624010824552056E-5</v>
      </c>
      <c r="AJ16" s="99">
        <f t="shared" si="22"/>
        <v>0</v>
      </c>
      <c r="AK16" s="99">
        <f>SUM(AJ16:AJ$24)/U16/U16</f>
        <v>0.92428876618604194</v>
      </c>
      <c r="AL16" s="99">
        <f t="shared" si="23"/>
        <v>7406002.7061380139</v>
      </c>
      <c r="AM16" s="99">
        <f>SUM(AL16:AL$24)/U16/U16</f>
        <v>0.80243373971707421</v>
      </c>
      <c r="AN16" s="99">
        <f t="shared" si="24"/>
        <v>7406002.7061380139</v>
      </c>
      <c r="AO16" s="100">
        <f>SUM(AN16:AN$24)/U16/U16</f>
        <v>4.8329035380384931E-2</v>
      </c>
      <c r="AP16" s="87">
        <f t="shared" si="5"/>
        <v>36.506156413224545</v>
      </c>
      <c r="AQ16" s="88">
        <f t="shared" si="6"/>
        <v>40.274841979402922</v>
      </c>
      <c r="AR16" s="88">
        <f t="shared" si="7"/>
        <v>35.016465674619852</v>
      </c>
      <c r="AS16" s="88">
        <f t="shared" si="8"/>
        <v>38.527949380688909</v>
      </c>
      <c r="AT16" s="88">
        <f t="shared" si="9"/>
        <v>1.1874078997410003</v>
      </c>
      <c r="AU16" s="101">
        <f t="shared" si="10"/>
        <v>2.0491754375777114</v>
      </c>
    </row>
    <row r="17" spans="1:47" ht="14.45" customHeight="1" x14ac:dyDescent="0.15">
      <c r="A17" s="68"/>
      <c r="B17" s="86" t="s">
        <v>292</v>
      </c>
      <c r="C17" s="11">
        <v>359</v>
      </c>
      <c r="D17" s="11">
        <v>2</v>
      </c>
      <c r="E17" s="11">
        <v>121</v>
      </c>
      <c r="F17" s="12">
        <v>0.4</v>
      </c>
      <c r="G17" s="22" t="s">
        <v>79</v>
      </c>
      <c r="H17" s="3">
        <v>3982000</v>
      </c>
      <c r="I17" s="3">
        <v>12838</v>
      </c>
      <c r="J17" s="18">
        <v>50</v>
      </c>
      <c r="K17" s="3">
        <v>96754</v>
      </c>
      <c r="L17" s="4">
        <v>3148137</v>
      </c>
      <c r="M17" s="70"/>
      <c r="N17" s="70"/>
      <c r="O17" s="87">
        <f t="shared" si="11"/>
        <v>0.53543307086614178</v>
      </c>
      <c r="P17" s="88">
        <f t="shared" si="12"/>
        <v>1.0159221648336147</v>
      </c>
      <c r="Q17" s="89">
        <f t="shared" si="13"/>
        <v>5.5710306406685237E-3</v>
      </c>
      <c r="R17" s="90">
        <f t="shared" si="14"/>
        <v>5.4837179791041701E-3</v>
      </c>
      <c r="S17" s="91">
        <f t="shared" si="15"/>
        <v>3.3057851239669425E-3</v>
      </c>
      <c r="T17" s="92">
        <f t="shared" si="19"/>
        <v>2.7073730934880965E-2</v>
      </c>
      <c r="U17" s="93">
        <f t="shared" si="20"/>
        <v>100000</v>
      </c>
      <c r="V17" s="93">
        <f t="shared" si="21"/>
        <v>493711.21997969301</v>
      </c>
      <c r="W17" s="94">
        <f>SUM(V17:V$24)</f>
        <v>3339049.9196313741</v>
      </c>
      <c r="X17" s="95">
        <f t="shared" si="0"/>
        <v>492079.11677314853</v>
      </c>
      <c r="Y17" s="93">
        <f>SUM(X17:X$24)</f>
        <v>3178944.890696472</v>
      </c>
      <c r="Z17" s="93">
        <f t="shared" si="1"/>
        <v>1632.1032065444399</v>
      </c>
      <c r="AA17" s="94">
        <f>SUM(Z17:Z$24)</f>
        <v>160105.02893490111</v>
      </c>
      <c r="AB17" s="87">
        <f t="shared" si="2"/>
        <v>33.390499196313741</v>
      </c>
      <c r="AC17" s="88">
        <f t="shared" si="3"/>
        <v>31.789448906964719</v>
      </c>
      <c r="AD17" s="96">
        <f t="shared" si="16"/>
        <v>95.205072317320202</v>
      </c>
      <c r="AE17" s="88">
        <f t="shared" si="4"/>
        <v>1.6010502893490111</v>
      </c>
      <c r="AF17" s="97">
        <f t="shared" si="17"/>
        <v>4.794927682679762</v>
      </c>
      <c r="AH17" s="98">
        <f t="shared" si="25"/>
        <v>3.5657110822130732E-4</v>
      </c>
      <c r="AI17" s="99">
        <f t="shared" si="18"/>
        <v>2.7230222385794226E-5</v>
      </c>
      <c r="AJ17" s="99">
        <f t="shared" si="22"/>
        <v>3553368209.241529</v>
      </c>
      <c r="AK17" s="99">
        <f>SUM(AJ17:AJ$24)/U17/U17</f>
        <v>0.92428876618604194</v>
      </c>
      <c r="AL17" s="99">
        <f t="shared" si="23"/>
        <v>3201137059.6801667</v>
      </c>
      <c r="AM17" s="99">
        <f>SUM(AL17:AL$24)/U17/U17</f>
        <v>0.80169313944646037</v>
      </c>
      <c r="AN17" s="99">
        <f t="shared" si="24"/>
        <v>16186909.252898559</v>
      </c>
      <c r="AO17" s="100">
        <f>SUM(AN17:AN$24)/U17/U17</f>
        <v>4.7588435109771128E-2</v>
      </c>
      <c r="AP17" s="87">
        <f t="shared" si="5"/>
        <v>31.506156413224556</v>
      </c>
      <c r="AQ17" s="88">
        <f t="shared" si="6"/>
        <v>35.274841979402929</v>
      </c>
      <c r="AR17" s="88">
        <f t="shared" si="7"/>
        <v>30.034517465427037</v>
      </c>
      <c r="AS17" s="88">
        <f t="shared" si="8"/>
        <v>33.544380348502401</v>
      </c>
      <c r="AT17" s="88">
        <f t="shared" si="9"/>
        <v>1.1734807250466666</v>
      </c>
      <c r="AU17" s="101">
        <f t="shared" si="10"/>
        <v>2.0286198536513558</v>
      </c>
    </row>
    <row r="18" spans="1:47" ht="14.45" customHeight="1" x14ac:dyDescent="0.15">
      <c r="A18" s="68"/>
      <c r="B18" s="86" t="s">
        <v>82</v>
      </c>
      <c r="C18" s="11">
        <v>499</v>
      </c>
      <c r="D18" s="11">
        <v>0</v>
      </c>
      <c r="E18" s="11">
        <v>161</v>
      </c>
      <c r="F18" s="12">
        <v>0.8</v>
      </c>
      <c r="G18" s="22" t="s">
        <v>81</v>
      </c>
      <c r="H18" s="3">
        <v>3749854</v>
      </c>
      <c r="I18" s="3">
        <v>19460</v>
      </c>
      <c r="J18" s="18">
        <v>55</v>
      </c>
      <c r="K18" s="3">
        <v>95230</v>
      </c>
      <c r="L18" s="4">
        <v>2667907</v>
      </c>
      <c r="M18" s="70"/>
      <c r="N18" s="70"/>
      <c r="O18" s="87">
        <f t="shared" si="11"/>
        <v>0.53868552412645587</v>
      </c>
      <c r="P18" s="88">
        <f t="shared" si="12"/>
        <v>1.0158990420753615</v>
      </c>
      <c r="Q18" s="89">
        <f t="shared" si="13"/>
        <v>0</v>
      </c>
      <c r="R18" s="90">
        <f t="shared" si="14"/>
        <v>0</v>
      </c>
      <c r="S18" s="91">
        <f t="shared" si="15"/>
        <v>4.9689440993788822E-3</v>
      </c>
      <c r="T18" s="92">
        <f t="shared" si="19"/>
        <v>0</v>
      </c>
      <c r="U18" s="93">
        <f t="shared" si="20"/>
        <v>97292.626906511898</v>
      </c>
      <c r="V18" s="93">
        <f t="shared" si="21"/>
        <v>486463.13453255949</v>
      </c>
      <c r="W18" s="94">
        <f>SUM(V18:V$24)</f>
        <v>2845338.6996516809</v>
      </c>
      <c r="X18" s="95">
        <f t="shared" si="0"/>
        <v>484045.92641065858</v>
      </c>
      <c r="Y18" s="93">
        <f>SUM(X18:X$24)</f>
        <v>2686865.773923324</v>
      </c>
      <c r="Z18" s="93">
        <f t="shared" si="1"/>
        <v>2417.2081219009169</v>
      </c>
      <c r="AA18" s="94">
        <f>SUM(Z18:Z$24)</f>
        <v>158472.92572835664</v>
      </c>
      <c r="AB18" s="87">
        <f t="shared" si="2"/>
        <v>29.245162661562787</v>
      </c>
      <c r="AC18" s="88">
        <f t="shared" si="3"/>
        <v>27.616334961385334</v>
      </c>
      <c r="AD18" s="96">
        <f t="shared" si="16"/>
        <v>94.430437200753758</v>
      </c>
      <c r="AE18" s="88">
        <f t="shared" si="4"/>
        <v>1.6288277001774518</v>
      </c>
      <c r="AF18" s="97">
        <f t="shared" si="17"/>
        <v>5.5695627992462375</v>
      </c>
      <c r="AH18" s="98">
        <f t="shared" si="25"/>
        <v>0</v>
      </c>
      <c r="AI18" s="99">
        <f t="shared" si="18"/>
        <v>3.0709650272770994E-5</v>
      </c>
      <c r="AJ18" s="99">
        <f t="shared" si="22"/>
        <v>0</v>
      </c>
      <c r="AK18" s="99">
        <f>SUM(AJ18:AJ$24)/U18/U18</f>
        <v>0.60105709438105592</v>
      </c>
      <c r="AL18" s="99">
        <f t="shared" si="23"/>
        <v>7267327.6067881826</v>
      </c>
      <c r="AM18" s="99">
        <f>SUM(AL18:AL$24)/U18/U18</f>
        <v>0.50875427601709189</v>
      </c>
      <c r="AN18" s="99">
        <f t="shared" si="24"/>
        <v>7267327.6067881826</v>
      </c>
      <c r="AO18" s="100">
        <f>SUM(AN18:AN$24)/U18/U18</f>
        <v>4.856375147157016E-2</v>
      </c>
      <c r="AP18" s="87">
        <f t="shared" si="5"/>
        <v>27.725616369482726</v>
      </c>
      <c r="AQ18" s="88">
        <f t="shared" si="6"/>
        <v>30.764708953642849</v>
      </c>
      <c r="AR18" s="88">
        <f t="shared" si="7"/>
        <v>26.21832550979094</v>
      </c>
      <c r="AS18" s="88">
        <f t="shared" si="8"/>
        <v>29.014344412979728</v>
      </c>
      <c r="AT18" s="88">
        <f t="shared" si="9"/>
        <v>1.1968988777388654</v>
      </c>
      <c r="AU18" s="101">
        <f t="shared" si="10"/>
        <v>2.060756522616038</v>
      </c>
    </row>
    <row r="19" spans="1:47" ht="14.45" customHeight="1" x14ac:dyDescent="0.15">
      <c r="A19" s="68"/>
      <c r="B19" s="86" t="s">
        <v>185</v>
      </c>
      <c r="C19" s="11">
        <v>641</v>
      </c>
      <c r="D19" s="11">
        <v>4</v>
      </c>
      <c r="E19" s="11">
        <v>217</v>
      </c>
      <c r="F19" s="12">
        <v>2.4</v>
      </c>
      <c r="G19" s="22" t="s">
        <v>83</v>
      </c>
      <c r="H19" s="3">
        <v>4181397</v>
      </c>
      <c r="I19" s="3">
        <v>36141</v>
      </c>
      <c r="J19" s="18">
        <v>60</v>
      </c>
      <c r="K19" s="3">
        <v>92826</v>
      </c>
      <c r="L19" s="4">
        <v>2197302</v>
      </c>
      <c r="M19" s="70"/>
      <c r="N19" s="70"/>
      <c r="O19" s="87">
        <f t="shared" si="11"/>
        <v>0.53726956986374563</v>
      </c>
      <c r="P19" s="88">
        <f t="shared" si="12"/>
        <v>1.051764992985494</v>
      </c>
      <c r="Q19" s="89">
        <f t="shared" si="13"/>
        <v>6.2402496099843996E-3</v>
      </c>
      <c r="R19" s="90">
        <f t="shared" si="14"/>
        <v>5.9331216113887768E-3</v>
      </c>
      <c r="S19" s="91">
        <f t="shared" si="15"/>
        <v>1.1059907834101382E-2</v>
      </c>
      <c r="T19" s="92">
        <f t="shared" si="19"/>
        <v>2.9263897283822268E-2</v>
      </c>
      <c r="U19" s="93">
        <f t="shared" si="20"/>
        <v>97292.626906511898</v>
      </c>
      <c r="V19" s="93">
        <f t="shared" si="21"/>
        <v>479875.79334295267</v>
      </c>
      <c r="W19" s="94">
        <f>SUM(V19:V$24)</f>
        <v>2358875.5651191212</v>
      </c>
      <c r="X19" s="95">
        <f t="shared" si="0"/>
        <v>474568.41129676334</v>
      </c>
      <c r="Y19" s="93">
        <f>SUM(X19:X$24)</f>
        <v>2202819.8475126652</v>
      </c>
      <c r="Z19" s="93">
        <f t="shared" si="1"/>
        <v>5307.3820461893383</v>
      </c>
      <c r="AA19" s="94">
        <f>SUM(Z19:Z$24)</f>
        <v>156055.71760645573</v>
      </c>
      <c r="AB19" s="87">
        <f t="shared" si="2"/>
        <v>24.245162661562787</v>
      </c>
      <c r="AC19" s="88">
        <f t="shared" si="3"/>
        <v>22.641179681882228</v>
      </c>
      <c r="AD19" s="96">
        <f t="shared" si="16"/>
        <v>93.384317514918379</v>
      </c>
      <c r="AE19" s="88">
        <f t="shared" si="4"/>
        <v>1.6039829796805574</v>
      </c>
      <c r="AF19" s="97">
        <f t="shared" si="17"/>
        <v>6.6156824850816172</v>
      </c>
      <c r="AH19" s="98">
        <f t="shared" si="25"/>
        <v>2.0782869854454839E-4</v>
      </c>
      <c r="AI19" s="99">
        <f t="shared" si="18"/>
        <v>5.0403623376970349E-5</v>
      </c>
      <c r="AJ19" s="99">
        <f t="shared" si="22"/>
        <v>970315072.1497463</v>
      </c>
      <c r="AK19" s="99">
        <f>SUM(AJ19:AJ$24)/U19/U19</f>
        <v>0.60105709438105592</v>
      </c>
      <c r="AL19" s="99">
        <f t="shared" si="23"/>
        <v>845386918.56225896</v>
      </c>
      <c r="AM19" s="99">
        <f>SUM(AL19:AL$24)/U19/U19</f>
        <v>0.50798653476027267</v>
      </c>
      <c r="AN19" s="99">
        <f t="shared" si="24"/>
        <v>16780940.914327804</v>
      </c>
      <c r="AO19" s="100">
        <f>SUM(AN19:AN$24)/U19/U19</f>
        <v>4.7796010214750884E-2</v>
      </c>
      <c r="AP19" s="87">
        <f t="shared" si="5"/>
        <v>22.725616369482726</v>
      </c>
      <c r="AQ19" s="88">
        <f t="shared" si="6"/>
        <v>25.764708953642849</v>
      </c>
      <c r="AR19" s="88">
        <f t="shared" si="7"/>
        <v>21.244225469341579</v>
      </c>
      <c r="AS19" s="88">
        <f t="shared" si="8"/>
        <v>24.038133894422877</v>
      </c>
      <c r="AT19" s="88">
        <f t="shared" si="9"/>
        <v>1.1754819261917859</v>
      </c>
      <c r="AU19" s="101">
        <f t="shared" si="10"/>
        <v>2.0324840331693288</v>
      </c>
    </row>
    <row r="20" spans="1:47" ht="14.45" customHeight="1" x14ac:dyDescent="0.15">
      <c r="A20" s="68"/>
      <c r="B20" s="86" t="s">
        <v>86</v>
      </c>
      <c r="C20" s="11">
        <v>684</v>
      </c>
      <c r="D20" s="11">
        <v>9</v>
      </c>
      <c r="E20" s="11">
        <v>227</v>
      </c>
      <c r="F20" s="12">
        <v>4</v>
      </c>
      <c r="G20" s="22" t="s">
        <v>85</v>
      </c>
      <c r="H20" s="3">
        <v>4699236</v>
      </c>
      <c r="I20" s="3">
        <v>61424</v>
      </c>
      <c r="J20" s="18">
        <v>65</v>
      </c>
      <c r="K20" s="3">
        <v>89083</v>
      </c>
      <c r="L20" s="4">
        <v>1741832</v>
      </c>
      <c r="M20" s="70"/>
      <c r="N20" s="70"/>
      <c r="O20" s="87">
        <f t="shared" si="11"/>
        <v>0.53169541732009062</v>
      </c>
      <c r="P20" s="88">
        <f t="shared" si="12"/>
        <v>0.98386438054770797</v>
      </c>
      <c r="Q20" s="89">
        <f t="shared" si="13"/>
        <v>1.3157894736842105E-2</v>
      </c>
      <c r="R20" s="90">
        <f t="shared" si="14"/>
        <v>1.3373687468507834E-2</v>
      </c>
      <c r="S20" s="91">
        <f t="shared" si="15"/>
        <v>1.7621145374449341E-2</v>
      </c>
      <c r="T20" s="92">
        <f t="shared" si="19"/>
        <v>6.4838047146190098E-2</v>
      </c>
      <c r="U20" s="93">
        <f t="shared" si="20"/>
        <v>94445.465466246489</v>
      </c>
      <c r="V20" s="93">
        <f t="shared" si="21"/>
        <v>457888.63819827291</v>
      </c>
      <c r="W20" s="94">
        <f>SUM(V20:V$24)</f>
        <v>1878999.7717761681</v>
      </c>
      <c r="X20" s="95">
        <f t="shared" si="0"/>
        <v>449820.11593927251</v>
      </c>
      <c r="Y20" s="93">
        <f>SUM(X20:X$24)</f>
        <v>1728251.436215902</v>
      </c>
      <c r="Z20" s="93">
        <f t="shared" si="1"/>
        <v>8068.5222590004041</v>
      </c>
      <c r="AA20" s="94">
        <f>SUM(Z20:Z$24)</f>
        <v>150748.33556026639</v>
      </c>
      <c r="AB20" s="87">
        <f t="shared" si="2"/>
        <v>19.895076619085508</v>
      </c>
      <c r="AC20" s="88">
        <f t="shared" si="3"/>
        <v>18.298935027574778</v>
      </c>
      <c r="AD20" s="96">
        <f t="shared" si="16"/>
        <v>91.977203093656158</v>
      </c>
      <c r="AE20" s="88">
        <f t="shared" si="4"/>
        <v>1.5961415915107304</v>
      </c>
      <c r="AF20" s="97">
        <f t="shared" si="17"/>
        <v>8.0227969063438493</v>
      </c>
      <c r="AH20" s="98">
        <f t="shared" si="25"/>
        <v>4.3682166664440997E-4</v>
      </c>
      <c r="AI20" s="99">
        <f t="shared" si="18"/>
        <v>7.6258328679039037E-5</v>
      </c>
      <c r="AJ20" s="99">
        <f t="shared" si="22"/>
        <v>1323719354.4851496</v>
      </c>
      <c r="AK20" s="99">
        <f>SUM(AJ20:AJ$24)/U20/U20</f>
        <v>0.52906199302523782</v>
      </c>
      <c r="AL20" s="99">
        <f t="shared" si="23"/>
        <v>1112439719.8242004</v>
      </c>
      <c r="AM20" s="99">
        <f>SUM(AL20:AL$24)/U20/U20</f>
        <v>0.44430090855964061</v>
      </c>
      <c r="AN20" s="99">
        <f t="shared" si="24"/>
        <v>26683002.437949345</v>
      </c>
      <c r="AO20" s="100">
        <f>SUM(AN20:AN$24)/U20/U20</f>
        <v>4.8839889378878606E-2</v>
      </c>
      <c r="AP20" s="87">
        <f t="shared" si="5"/>
        <v>18.469438322600123</v>
      </c>
      <c r="AQ20" s="88">
        <f t="shared" si="6"/>
        <v>21.320714915570893</v>
      </c>
      <c r="AR20" s="88">
        <f t="shared" si="7"/>
        <v>16.992479375697258</v>
      </c>
      <c r="AS20" s="88">
        <f t="shared" si="8"/>
        <v>19.605390679452299</v>
      </c>
      <c r="AT20" s="88">
        <f t="shared" si="9"/>
        <v>1.162986516464968</v>
      </c>
      <c r="AU20" s="101">
        <f t="shared" si="10"/>
        <v>2.0292966665564927</v>
      </c>
    </row>
    <row r="21" spans="1:47" ht="14.45" customHeight="1" x14ac:dyDescent="0.15">
      <c r="A21" s="68"/>
      <c r="B21" s="86" t="s">
        <v>131</v>
      </c>
      <c r="C21" s="11">
        <v>443</v>
      </c>
      <c r="D21" s="11">
        <v>8</v>
      </c>
      <c r="E21" s="11">
        <v>151</v>
      </c>
      <c r="F21" s="12">
        <v>8</v>
      </c>
      <c r="G21" s="22" t="s">
        <v>87</v>
      </c>
      <c r="H21" s="3">
        <v>3608735</v>
      </c>
      <c r="I21" s="3">
        <v>76916</v>
      </c>
      <c r="J21" s="18">
        <v>70</v>
      </c>
      <c r="K21" s="3">
        <v>83344</v>
      </c>
      <c r="L21" s="4">
        <v>1309855</v>
      </c>
      <c r="M21" s="70"/>
      <c r="N21" s="70"/>
      <c r="O21" s="87">
        <f t="shared" si="11"/>
        <v>0.5290487804878049</v>
      </c>
      <c r="P21" s="88">
        <f t="shared" si="12"/>
        <v>1.0329700518325673</v>
      </c>
      <c r="Q21" s="89">
        <f t="shared" si="13"/>
        <v>1.8058690744920992E-2</v>
      </c>
      <c r="R21" s="90">
        <f t="shared" si="14"/>
        <v>1.7482298458588903E-2</v>
      </c>
      <c r="S21" s="91">
        <f t="shared" si="15"/>
        <v>5.2980132450331126E-2</v>
      </c>
      <c r="T21" s="92">
        <f t="shared" si="19"/>
        <v>8.3955340656820698E-2</v>
      </c>
      <c r="U21" s="93">
        <f t="shared" si="20"/>
        <v>88321.805923602122</v>
      </c>
      <c r="V21" s="93">
        <f t="shared" si="21"/>
        <v>424148.30757557804</v>
      </c>
      <c r="W21" s="94">
        <f>SUM(V21:V$24)</f>
        <v>1421111.1335778954</v>
      </c>
      <c r="X21" s="95">
        <f t="shared" si="0"/>
        <v>401676.87406164012</v>
      </c>
      <c r="Y21" s="93">
        <f>SUM(X21:X$24)</f>
        <v>1278431.3202766294</v>
      </c>
      <c r="Z21" s="93">
        <f t="shared" si="1"/>
        <v>22471.433513937911</v>
      </c>
      <c r="AA21" s="94">
        <f>SUM(Z21:Z$24)</f>
        <v>142679.813301266</v>
      </c>
      <c r="AB21" s="87">
        <f t="shared" si="2"/>
        <v>16.090150316980029</v>
      </c>
      <c r="AC21" s="88">
        <f t="shared" si="3"/>
        <v>14.474696332437603</v>
      </c>
      <c r="AD21" s="96">
        <f t="shared" si="16"/>
        <v>89.959982021811015</v>
      </c>
      <c r="AE21" s="88">
        <f t="shared" si="4"/>
        <v>1.6154539845424272</v>
      </c>
      <c r="AF21" s="97">
        <f t="shared" si="17"/>
        <v>10.040017978188986</v>
      </c>
      <c r="AH21" s="98">
        <f t="shared" si="25"/>
        <v>8.0709250890814417E-4</v>
      </c>
      <c r="AI21" s="99">
        <f t="shared" si="18"/>
        <v>3.3227309944289073E-4</v>
      </c>
      <c r="AJ21" s="99">
        <f t="shared" si="22"/>
        <v>1356255369.2224936</v>
      </c>
      <c r="AK21" s="99">
        <f>SUM(AJ21:AJ$24)/U21/U21</f>
        <v>0.43527721932747909</v>
      </c>
      <c r="AL21" s="99">
        <f t="shared" si="23"/>
        <v>1134718491.4437103</v>
      </c>
      <c r="AM21" s="99">
        <f>SUM(AL21:AL$24)/U21/U21</f>
        <v>0.36543967067080735</v>
      </c>
      <c r="AN21" s="99">
        <f t="shared" si="24"/>
        <v>76106730.127641022</v>
      </c>
      <c r="AO21" s="100">
        <f>SUM(AN21:AN$24)/U21/U21</f>
        <v>5.2426577145798903E-2</v>
      </c>
      <c r="AP21" s="87">
        <f t="shared" si="5"/>
        <v>14.79702968619246</v>
      </c>
      <c r="AQ21" s="88">
        <f t="shared" si="6"/>
        <v>17.383270947767599</v>
      </c>
      <c r="AR21" s="88">
        <f t="shared" si="7"/>
        <v>13.289844848559149</v>
      </c>
      <c r="AS21" s="88">
        <f t="shared" si="8"/>
        <v>15.659547816316056</v>
      </c>
      <c r="AT21" s="88">
        <f t="shared" si="9"/>
        <v>1.1666757110450339</v>
      </c>
      <c r="AU21" s="101">
        <f t="shared" si="10"/>
        <v>2.0642322580398202</v>
      </c>
    </row>
    <row r="22" spans="1:47" ht="14.45" customHeight="1" x14ac:dyDescent="0.15">
      <c r="A22" s="68"/>
      <c r="B22" s="86" t="s">
        <v>12</v>
      </c>
      <c r="C22" s="11">
        <v>439</v>
      </c>
      <c r="D22" s="11">
        <v>15</v>
      </c>
      <c r="E22" s="11">
        <v>144</v>
      </c>
      <c r="F22" s="12">
        <v>8</v>
      </c>
      <c r="G22" s="22" t="s">
        <v>89</v>
      </c>
      <c r="H22" s="3">
        <v>2806665</v>
      </c>
      <c r="I22" s="3">
        <v>96964</v>
      </c>
      <c r="J22" s="18">
        <v>75</v>
      </c>
      <c r="K22" s="3">
        <v>75144</v>
      </c>
      <c r="L22" s="4">
        <v>912444</v>
      </c>
      <c r="M22" s="70"/>
      <c r="N22" s="70"/>
      <c r="O22" s="87">
        <f t="shared" si="11"/>
        <v>0.53289495869162029</v>
      </c>
      <c r="P22" s="88">
        <f t="shared" si="12"/>
        <v>1.0135874751634408</v>
      </c>
      <c r="Q22" s="89">
        <f t="shared" si="13"/>
        <v>3.4168564920273349E-2</v>
      </c>
      <c r="R22" s="90">
        <f t="shared" si="14"/>
        <v>3.3710524012506835E-2</v>
      </c>
      <c r="S22" s="91">
        <f t="shared" si="15"/>
        <v>5.5555555555555552E-2</v>
      </c>
      <c r="T22" s="92">
        <f t="shared" si="19"/>
        <v>0.15625072275891647</v>
      </c>
      <c r="U22" s="93">
        <f t="shared" si="20"/>
        <v>80906.71861986049</v>
      </c>
      <c r="V22" s="93">
        <f t="shared" si="21"/>
        <v>375008.50641524629</v>
      </c>
      <c r="W22" s="94">
        <f>SUM(V22:V$24)</f>
        <v>996962.82600231725</v>
      </c>
      <c r="X22" s="95">
        <f t="shared" si="0"/>
        <v>354174.70050328813</v>
      </c>
      <c r="Y22" s="93">
        <f>SUM(X22:X$24)</f>
        <v>876754.44621498929</v>
      </c>
      <c r="Z22" s="93">
        <f t="shared" si="1"/>
        <v>20833.805911958127</v>
      </c>
      <c r="AA22" s="94">
        <f>SUM(Z22:Z$24)</f>
        <v>120208.37978732807</v>
      </c>
      <c r="AB22" s="87">
        <f t="shared" si="2"/>
        <v>12.322373753489353</v>
      </c>
      <c r="AC22" s="88">
        <f t="shared" si="3"/>
        <v>10.836608642286093</v>
      </c>
      <c r="AD22" s="96">
        <f t="shared" si="16"/>
        <v>87.94254142159474</v>
      </c>
      <c r="AE22" s="88">
        <f t="shared" si="4"/>
        <v>1.4857651112032622</v>
      </c>
      <c r="AF22" s="97">
        <f t="shared" si="17"/>
        <v>12.057458578405274</v>
      </c>
      <c r="AH22" s="98">
        <f t="shared" si="25"/>
        <v>1.3733025440246555E-3</v>
      </c>
      <c r="AI22" s="99">
        <f t="shared" si="18"/>
        <v>3.6436899862825789E-4</v>
      </c>
      <c r="AJ22" s="99">
        <f t="shared" si="22"/>
        <v>1177806338.582526</v>
      </c>
      <c r="AK22" s="99">
        <f>SUM(AJ22:AJ$24)/U22/U22</f>
        <v>0.31152791130889224</v>
      </c>
      <c r="AL22" s="99">
        <f t="shared" si="23"/>
        <v>925363515.93990695</v>
      </c>
      <c r="AM22" s="99">
        <f>SUM(AL22:AL$24)/U22/U22</f>
        <v>0.26214617285574993</v>
      </c>
      <c r="AN22" s="99">
        <f t="shared" si="24"/>
        <v>73838735.394897938</v>
      </c>
      <c r="AO22" s="100">
        <f>SUM(AN22:AN$24)/U22/U22</f>
        <v>5.0850087431298374E-2</v>
      </c>
      <c r="AP22" s="87">
        <f t="shared" si="5"/>
        <v>11.228405918457518</v>
      </c>
      <c r="AQ22" s="88">
        <f t="shared" si="6"/>
        <v>13.416341588521188</v>
      </c>
      <c r="AR22" s="88">
        <f t="shared" si="7"/>
        <v>9.8330844833130016</v>
      </c>
      <c r="AS22" s="88">
        <f t="shared" si="8"/>
        <v>11.840132801259184</v>
      </c>
      <c r="AT22" s="88">
        <f t="shared" si="9"/>
        <v>1.0437858177108228</v>
      </c>
      <c r="AU22" s="101">
        <f t="shared" si="10"/>
        <v>1.9277444046957015</v>
      </c>
    </row>
    <row r="23" spans="1:47" ht="14.45" customHeight="1" x14ac:dyDescent="0.15">
      <c r="A23" s="68"/>
      <c r="B23" s="86" t="s">
        <v>281</v>
      </c>
      <c r="C23" s="11">
        <v>357</v>
      </c>
      <c r="D23" s="11">
        <v>22</v>
      </c>
      <c r="E23" s="11">
        <v>122</v>
      </c>
      <c r="F23" s="12">
        <v>10</v>
      </c>
      <c r="G23" s="22" t="s">
        <v>90</v>
      </c>
      <c r="H23" s="3">
        <v>2009820</v>
      </c>
      <c r="I23" s="3">
        <v>126762</v>
      </c>
      <c r="J23" s="18">
        <v>80</v>
      </c>
      <c r="K23" s="3">
        <v>63282</v>
      </c>
      <c r="L23" s="4">
        <v>564428</v>
      </c>
      <c r="M23" s="70"/>
      <c r="N23" s="70"/>
      <c r="O23" s="87">
        <f>IF(K23&lt;0.5,0.5,((L23-L24)-5*K24)/5/(K23-K24))</f>
        <v>0.5270425643110157</v>
      </c>
      <c r="P23" s="88">
        <f t="shared" si="12"/>
        <v>1.0096904869525449</v>
      </c>
      <c r="Q23" s="89">
        <f t="shared" si="13"/>
        <v>6.1624649859943981E-2</v>
      </c>
      <c r="R23" s="90">
        <f t="shared" si="14"/>
        <v>6.1033208350749088E-2</v>
      </c>
      <c r="S23" s="91">
        <f t="shared" si="15"/>
        <v>8.1967213114754092E-2</v>
      </c>
      <c r="T23" s="92">
        <f>5*R23/(1+5*(1-O23)*R23)</f>
        <v>0.26667647921820936</v>
      </c>
      <c r="U23" s="93">
        <f t="shared" si="20"/>
        <v>68264.985359455008</v>
      </c>
      <c r="V23" s="93">
        <f>5*U23*((1-T23)+O23*T23)</f>
        <v>298274.76617192506</v>
      </c>
      <c r="W23" s="94">
        <f>SUM(V23:V$24)</f>
        <v>621954.31958707108</v>
      </c>
      <c r="X23" s="95">
        <f t="shared" si="0"/>
        <v>273826.01484635746</v>
      </c>
      <c r="Y23" s="93">
        <f>SUM(X23:X$24)</f>
        <v>522579.74571170111</v>
      </c>
      <c r="Z23" s="93">
        <f t="shared" si="1"/>
        <v>24448.751325567628</v>
      </c>
      <c r="AA23" s="94">
        <f>SUM(Z23:Z$24)</f>
        <v>99374.573875369955</v>
      </c>
      <c r="AB23" s="87">
        <f t="shared" si="2"/>
        <v>9.1108833659323061</v>
      </c>
      <c r="AC23" s="88">
        <f t="shared" si="3"/>
        <v>7.655165279242552</v>
      </c>
      <c r="AD23" s="96">
        <f t="shared" si="16"/>
        <v>84.022206977942233</v>
      </c>
      <c r="AE23" s="88">
        <f t="shared" si="4"/>
        <v>1.4557180866897546</v>
      </c>
      <c r="AF23" s="97">
        <f t="shared" si="17"/>
        <v>15.977793022057776</v>
      </c>
      <c r="AH23" s="98">
        <f>IF(D23=0,0,T23*T23*(1-T23)/D23)</f>
        <v>2.3705130992680954E-3</v>
      </c>
      <c r="AI23" s="99">
        <f t="shared" si="18"/>
        <v>6.1679171384389003E-4</v>
      </c>
      <c r="AJ23" s="99">
        <f t="shared" si="22"/>
        <v>861423318.1789732</v>
      </c>
      <c r="AK23" s="99">
        <f>SUM(AJ23:AJ$24)/U23/U23</f>
        <v>0.18485049625016367</v>
      </c>
      <c r="AL23" s="99">
        <f t="shared" si="23"/>
        <v>618043566.06110835</v>
      </c>
      <c r="AM23" s="99">
        <f>SUM(AL23:AL$24)/U23/U23</f>
        <v>0.16965665238738856</v>
      </c>
      <c r="AN23" s="99">
        <f t="shared" si="24"/>
        <v>86445910.01674521</v>
      </c>
      <c r="AO23" s="100">
        <f>SUM(AN23:AN$24)/U23/U23</f>
        <v>5.5582551476170652E-2</v>
      </c>
      <c r="AP23" s="87">
        <f t="shared" si="5"/>
        <v>8.2681961959845083</v>
      </c>
      <c r="AQ23" s="88">
        <f t="shared" si="6"/>
        <v>9.9535705358801039</v>
      </c>
      <c r="AR23" s="88">
        <f t="shared" si="7"/>
        <v>6.8478530745711552</v>
      </c>
      <c r="AS23" s="88">
        <f t="shared" si="8"/>
        <v>8.4624774839139487</v>
      </c>
      <c r="AT23" s="88">
        <f t="shared" si="9"/>
        <v>0.99362942663536935</v>
      </c>
      <c r="AU23" s="101">
        <f t="shared" si="10"/>
        <v>1.9178067467441398</v>
      </c>
    </row>
    <row r="24" spans="1:47" ht="14.45" customHeight="1" x14ac:dyDescent="0.15">
      <c r="A24" s="44"/>
      <c r="B24" s="102" t="s">
        <v>14</v>
      </c>
      <c r="C24" s="13">
        <v>327</v>
      </c>
      <c r="D24" s="13">
        <v>45</v>
      </c>
      <c r="E24" s="13">
        <v>108</v>
      </c>
      <c r="F24" s="14">
        <v>25</v>
      </c>
      <c r="G24" s="23" t="s">
        <v>91</v>
      </c>
      <c r="H24" s="5">
        <v>1472880</v>
      </c>
      <c r="I24" s="5">
        <v>209063</v>
      </c>
      <c r="J24" s="19">
        <v>85</v>
      </c>
      <c r="K24" s="5">
        <v>46061</v>
      </c>
      <c r="L24" s="6">
        <v>288742</v>
      </c>
      <c r="M24" s="70"/>
      <c r="N24" s="70"/>
      <c r="O24" s="103">
        <v>1</v>
      </c>
      <c r="P24" s="104">
        <f>IF(H24&lt;0.5,1,(I24/H24)/(K24/L24))</f>
        <v>0.88978772677593732</v>
      </c>
      <c r="Q24" s="105">
        <f t="shared" si="13"/>
        <v>0.13761467889908258</v>
      </c>
      <c r="R24" s="106">
        <f t="shared" si="14"/>
        <v>0.15466012258644712</v>
      </c>
      <c r="S24" s="107">
        <f t="shared" si="15"/>
        <v>0.23148148148148148</v>
      </c>
      <c r="T24" s="103">
        <v>1</v>
      </c>
      <c r="U24" s="108">
        <f>U23*(1-T23)</f>
        <v>50060.31940991294</v>
      </c>
      <c r="V24" s="108">
        <f>U24/R24</f>
        <v>323679.55341514602</v>
      </c>
      <c r="W24" s="109">
        <f>SUM(V24:V$24)</f>
        <v>323679.55341514602</v>
      </c>
      <c r="X24" s="103">
        <f t="shared" si="0"/>
        <v>248753.73086534368</v>
      </c>
      <c r="Y24" s="108">
        <f>SUM(X24:X$24)</f>
        <v>248753.73086534368</v>
      </c>
      <c r="Z24" s="108">
        <f t="shared" si="1"/>
        <v>74925.822549802324</v>
      </c>
      <c r="AA24" s="109">
        <f>SUM(Z24:Z$24)</f>
        <v>74925.822549802324</v>
      </c>
      <c r="AB24" s="110">
        <f t="shared" si="2"/>
        <v>6.465790814571811</v>
      </c>
      <c r="AC24" s="104">
        <f t="shared" si="3"/>
        <v>4.9690799778653725</v>
      </c>
      <c r="AD24" s="111">
        <f t="shared" si="16"/>
        <v>76.851851851851833</v>
      </c>
      <c r="AE24" s="104">
        <f t="shared" si="4"/>
        <v>1.4967108367064379</v>
      </c>
      <c r="AF24" s="112">
        <f t="shared" si="17"/>
        <v>23.148148148148152</v>
      </c>
      <c r="AH24" s="113">
        <f>0</f>
        <v>0</v>
      </c>
      <c r="AI24" s="114">
        <f t="shared" si="18"/>
        <v>1.647201900116852E-3</v>
      </c>
      <c r="AJ24" s="114">
        <v>0</v>
      </c>
      <c r="AK24" s="114">
        <f>(1-R24)/R24/R24/D24</f>
        <v>0.78534800096065294</v>
      </c>
      <c r="AL24" s="114">
        <f>V24*V24*AI24</f>
        <v>172574795.3464632</v>
      </c>
      <c r="AM24" s="114">
        <f>(1-S24)*(1-S24)*(1-R24)/R24/R24/D24+AI24/R24/R24</f>
        <v>0.53270646181085424</v>
      </c>
      <c r="AN24" s="114">
        <f>V24*V24*AI24</f>
        <v>172574795.3464632</v>
      </c>
      <c r="AO24" s="115">
        <f>S24*S24*(1-R24)/R24/R24/D24+AI24/R24/R24</f>
        <v>0.11094549833198505</v>
      </c>
      <c r="AP24" s="110">
        <f t="shared" si="5"/>
        <v>4.7288415117738154</v>
      </c>
      <c r="AQ24" s="104">
        <f t="shared" si="6"/>
        <v>8.2027401173698067</v>
      </c>
      <c r="AR24" s="104">
        <f t="shared" si="7"/>
        <v>3.5385398198507234</v>
      </c>
      <c r="AS24" s="104">
        <f t="shared" si="8"/>
        <v>6.3996201358800215</v>
      </c>
      <c r="AT24" s="104">
        <f t="shared" si="9"/>
        <v>0.8438645865126011</v>
      </c>
      <c r="AU24" s="116">
        <f t="shared" si="10"/>
        <v>2.1495570869002747</v>
      </c>
    </row>
    <row r="25" spans="1:47" ht="14.45" customHeight="1" x14ac:dyDescent="0.15">
      <c r="A25" s="68" t="s">
        <v>6</v>
      </c>
      <c r="B25" s="69" t="s">
        <v>59</v>
      </c>
      <c r="C25" s="9">
        <v>444</v>
      </c>
      <c r="D25" s="9">
        <v>0</v>
      </c>
      <c r="E25" s="9">
        <v>154</v>
      </c>
      <c r="F25" s="10">
        <v>0</v>
      </c>
      <c r="G25" s="21" t="s">
        <v>59</v>
      </c>
      <c r="H25" s="1">
        <v>2414909</v>
      </c>
      <c r="I25" s="1">
        <v>1219</v>
      </c>
      <c r="J25" s="17">
        <v>0</v>
      </c>
      <c r="K25" s="1">
        <v>100000</v>
      </c>
      <c r="L25" s="2">
        <v>8713724</v>
      </c>
      <c r="M25" s="70"/>
      <c r="N25" s="70"/>
      <c r="O25" s="117">
        <f t="shared" ref="O25:O40" si="26">IF(K25&lt;0.5,0.5,((L25-L26)-5*K26)/5/(K25-K26))</f>
        <v>0.16090225563909774</v>
      </c>
      <c r="P25" s="118">
        <f t="shared" ref="P25:P40" si="27">IF(H25&lt;0.5,1,(I25/H25)/((K25-K26)/(L25-L26)))</f>
        <v>0.94671852343370566</v>
      </c>
      <c r="Q25" s="73">
        <f t="shared" si="13"/>
        <v>0</v>
      </c>
      <c r="R25" s="119">
        <f t="shared" si="14"/>
        <v>0</v>
      </c>
      <c r="S25" s="120">
        <f t="shared" si="15"/>
        <v>0</v>
      </c>
      <c r="T25" s="121">
        <f>5*R25/(1+5*(1-O25)*R25)</f>
        <v>0</v>
      </c>
      <c r="U25" s="122">
        <v>100000</v>
      </c>
      <c r="V25" s="122">
        <f>5*U25*((1-T25)+O25*T25)</f>
        <v>500000</v>
      </c>
      <c r="W25" s="123">
        <f>SUM(V25:V$42)</f>
        <v>8843031.0823939517</v>
      </c>
      <c r="X25" s="124">
        <f t="shared" si="0"/>
        <v>500000</v>
      </c>
      <c r="Y25" s="122">
        <f>SUM(X25:X$42)</f>
        <v>8531634.9813167043</v>
      </c>
      <c r="Z25" s="122">
        <f t="shared" si="1"/>
        <v>0</v>
      </c>
      <c r="AA25" s="123">
        <f>SUM(Z25:Z$42)</f>
        <v>311396.10107724636</v>
      </c>
      <c r="AB25" s="117">
        <f t="shared" si="2"/>
        <v>88.430310823939521</v>
      </c>
      <c r="AC25" s="118">
        <f t="shared" si="3"/>
        <v>85.316349813167037</v>
      </c>
      <c r="AD25" s="80">
        <f t="shared" si="16"/>
        <v>96.478627088654903</v>
      </c>
      <c r="AE25" s="118">
        <f t="shared" si="4"/>
        <v>3.1139610107724636</v>
      </c>
      <c r="AF25" s="81">
        <f t="shared" si="17"/>
        <v>3.5213729113450811</v>
      </c>
      <c r="AH25" s="82">
        <f>IF(D25=0,0,T25*T25*(1-T25)/D25)</f>
        <v>0</v>
      </c>
      <c r="AI25" s="83">
        <f t="shared" si="18"/>
        <v>0</v>
      </c>
      <c r="AJ25" s="83">
        <f>U25*U25*((1-O25)*5+AB26)^2*AH25</f>
        <v>0</v>
      </c>
      <c r="AK25" s="83">
        <f>SUM(AJ25:AJ$42)/U25/U25</f>
        <v>1.312083933890557</v>
      </c>
      <c r="AL25" s="83">
        <f>U25*U25*((1-O25)*5*(1-S25)+AC26)^2*AH25+V25*V25*AI25</f>
        <v>0</v>
      </c>
      <c r="AM25" s="83">
        <f>SUM(AL25:AL$42)/U25/U25</f>
        <v>1.0921293185465677</v>
      </c>
      <c r="AN25" s="83">
        <f>U25*U25*((1-O25)*5*S25+AE26)^2*AH25+V25*V25*AI25</f>
        <v>0</v>
      </c>
      <c r="AO25" s="84">
        <f>SUM(AN25:AN$42)/U25/U25</f>
        <v>9.0815812815873267E-2</v>
      </c>
      <c r="AP25" s="117">
        <f t="shared" si="5"/>
        <v>86.185204670450574</v>
      </c>
      <c r="AQ25" s="118">
        <f t="shared" si="6"/>
        <v>90.675416977428469</v>
      </c>
      <c r="AR25" s="118">
        <f t="shared" si="7"/>
        <v>83.268051985670141</v>
      </c>
      <c r="AS25" s="118">
        <f t="shared" si="8"/>
        <v>87.364647640663932</v>
      </c>
      <c r="AT25" s="118">
        <f t="shared" si="9"/>
        <v>2.5233020342780241</v>
      </c>
      <c r="AU25" s="125">
        <f t="shared" si="10"/>
        <v>3.704619987266903</v>
      </c>
    </row>
    <row r="26" spans="1:47" ht="14.45" customHeight="1" x14ac:dyDescent="0.15">
      <c r="A26" s="126"/>
      <c r="B26" s="86" t="s">
        <v>61</v>
      </c>
      <c r="C26" s="11">
        <v>380</v>
      </c>
      <c r="D26" s="11">
        <v>0</v>
      </c>
      <c r="E26" s="11">
        <v>126</v>
      </c>
      <c r="F26" s="12">
        <v>0</v>
      </c>
      <c r="G26" s="22" t="s">
        <v>61</v>
      </c>
      <c r="H26" s="3">
        <v>2569226</v>
      </c>
      <c r="I26" s="3">
        <v>199</v>
      </c>
      <c r="J26" s="18">
        <v>5</v>
      </c>
      <c r="K26" s="3">
        <v>99734</v>
      </c>
      <c r="L26" s="4">
        <v>8214840</v>
      </c>
      <c r="M26" s="70"/>
      <c r="N26" s="70"/>
      <c r="O26" s="87">
        <f t="shared" si="26"/>
        <v>0.45806451612903226</v>
      </c>
      <c r="P26" s="88">
        <f t="shared" si="27"/>
        <v>1.2457450032083215</v>
      </c>
      <c r="Q26" s="89">
        <f t="shared" si="13"/>
        <v>0</v>
      </c>
      <c r="R26" s="90">
        <f t="shared" si="14"/>
        <v>0</v>
      </c>
      <c r="S26" s="91">
        <f t="shared" si="15"/>
        <v>0</v>
      </c>
      <c r="T26" s="92">
        <f>5*R26/(1+5*(1-O26)*R26)</f>
        <v>0</v>
      </c>
      <c r="U26" s="93">
        <f>U25*(1-T25)</f>
        <v>100000</v>
      </c>
      <c r="V26" s="93">
        <f>5*U26*((1-T26)+O26*T26)</f>
        <v>500000</v>
      </c>
      <c r="W26" s="94">
        <f>SUM(V26:V$42)</f>
        <v>8343031.0823939517</v>
      </c>
      <c r="X26" s="95">
        <f t="shared" si="0"/>
        <v>500000</v>
      </c>
      <c r="Y26" s="93">
        <f>SUM(X26:X$42)</f>
        <v>8031634.9813167043</v>
      </c>
      <c r="Z26" s="93">
        <f t="shared" si="1"/>
        <v>0</v>
      </c>
      <c r="AA26" s="94">
        <f>SUM(Z26:Z$42)</f>
        <v>311396.10107724636</v>
      </c>
      <c r="AB26" s="87">
        <f t="shared" si="2"/>
        <v>83.430310823939521</v>
      </c>
      <c r="AC26" s="88">
        <f t="shared" si="3"/>
        <v>80.316349813167037</v>
      </c>
      <c r="AD26" s="96">
        <f t="shared" si="16"/>
        <v>96.267590303788054</v>
      </c>
      <c r="AE26" s="88">
        <f t="shared" si="4"/>
        <v>3.1139610107724636</v>
      </c>
      <c r="AF26" s="97">
        <f t="shared" si="17"/>
        <v>3.7324096962119224</v>
      </c>
      <c r="AH26" s="98">
        <f>IF(D26=0,0,T26*T26*(1-T26)/D26)</f>
        <v>0</v>
      </c>
      <c r="AI26" s="99">
        <f t="shared" si="18"/>
        <v>0</v>
      </c>
      <c r="AJ26" s="99">
        <f>U26*U26*((1-O26)*5+AB27)^2*AH26</f>
        <v>0</v>
      </c>
      <c r="AK26" s="99">
        <f>SUM(AJ26:AJ$42)/U26/U26</f>
        <v>1.312083933890557</v>
      </c>
      <c r="AL26" s="99">
        <f>U26*U26*((1-O26)*5*(1-S26)+AC27)^2*AH26+V26*V26*AI26</f>
        <v>0</v>
      </c>
      <c r="AM26" s="99">
        <f>SUM(AL26:AL$42)/U26/U26</f>
        <v>1.0921293185465677</v>
      </c>
      <c r="AN26" s="99">
        <f>U26*U26*((1-O26)*5*S26+AE27)^2*AH26+V26*V26*AI26</f>
        <v>0</v>
      </c>
      <c r="AO26" s="100">
        <f>SUM(AN26:AN$42)/U26/U26</f>
        <v>9.0815812815873267E-2</v>
      </c>
      <c r="AP26" s="87">
        <f t="shared" si="5"/>
        <v>81.185204670450574</v>
      </c>
      <c r="AQ26" s="88">
        <f t="shared" si="6"/>
        <v>85.675416977428469</v>
      </c>
      <c r="AR26" s="88">
        <f t="shared" si="7"/>
        <v>78.268051985670141</v>
      </c>
      <c r="AS26" s="88">
        <f t="shared" si="8"/>
        <v>82.364647640663932</v>
      </c>
      <c r="AT26" s="88">
        <f t="shared" si="9"/>
        <v>2.5233020342780241</v>
      </c>
      <c r="AU26" s="101">
        <f t="shared" si="10"/>
        <v>3.704619987266903</v>
      </c>
    </row>
    <row r="27" spans="1:47" ht="14.45" customHeight="1" x14ac:dyDescent="0.15">
      <c r="A27" s="126"/>
      <c r="B27" s="86" t="s">
        <v>63</v>
      </c>
      <c r="C27" s="11">
        <v>349</v>
      </c>
      <c r="D27" s="11">
        <v>0</v>
      </c>
      <c r="E27" s="11">
        <v>119</v>
      </c>
      <c r="F27" s="12">
        <v>0</v>
      </c>
      <c r="G27" s="22" t="s">
        <v>63</v>
      </c>
      <c r="H27" s="3">
        <v>2718493</v>
      </c>
      <c r="I27" s="3">
        <v>203</v>
      </c>
      <c r="J27" s="18">
        <v>10</v>
      </c>
      <c r="K27" s="3">
        <v>99703</v>
      </c>
      <c r="L27" s="4">
        <v>7716254</v>
      </c>
      <c r="M27" s="70"/>
      <c r="N27" s="70"/>
      <c r="O27" s="87">
        <f t="shared" si="26"/>
        <v>0.52</v>
      </c>
      <c r="P27" s="88">
        <f t="shared" si="27"/>
        <v>1.0634199904138066</v>
      </c>
      <c r="Q27" s="89">
        <f t="shared" si="13"/>
        <v>0</v>
      </c>
      <c r="R27" s="90">
        <f t="shared" si="14"/>
        <v>0</v>
      </c>
      <c r="S27" s="91">
        <f t="shared" si="15"/>
        <v>0</v>
      </c>
      <c r="T27" s="92">
        <f t="shared" ref="T27:T40" si="28">5*R27/(1+5*(1-O27)*R27)</f>
        <v>0</v>
      </c>
      <c r="U27" s="93">
        <f t="shared" ref="U27:U41" si="29">U26*(1-T26)</f>
        <v>100000</v>
      </c>
      <c r="V27" s="93">
        <f t="shared" ref="V27:V40" si="30">5*U27*((1-T27)+O27*T27)</f>
        <v>500000</v>
      </c>
      <c r="W27" s="94">
        <f>SUM(V27:V$42)</f>
        <v>7843031.0823939517</v>
      </c>
      <c r="X27" s="95">
        <f t="shared" si="0"/>
        <v>500000</v>
      </c>
      <c r="Y27" s="93">
        <f>SUM(X27:X$42)</f>
        <v>7531634.9813167052</v>
      </c>
      <c r="Z27" s="93">
        <f t="shared" si="1"/>
        <v>0</v>
      </c>
      <c r="AA27" s="94">
        <f>SUM(Z27:Z$42)</f>
        <v>311396.10107724636</v>
      </c>
      <c r="AB27" s="87">
        <f t="shared" si="2"/>
        <v>78.430310823939521</v>
      </c>
      <c r="AC27" s="88">
        <f t="shared" si="3"/>
        <v>75.316349813167051</v>
      </c>
      <c r="AD27" s="96">
        <f t="shared" si="16"/>
        <v>96.029645964603276</v>
      </c>
      <c r="AE27" s="88">
        <f t="shared" si="4"/>
        <v>3.1139610107724636</v>
      </c>
      <c r="AF27" s="97">
        <f t="shared" si="17"/>
        <v>3.9703540353967073</v>
      </c>
      <c r="AH27" s="98">
        <f t="shared" ref="AH27:AH40" si="31">IF(D27=0,0,T27*T27*(1-T27)/D27)</f>
        <v>0</v>
      </c>
      <c r="AI27" s="99">
        <f t="shared" si="18"/>
        <v>0</v>
      </c>
      <c r="AJ27" s="99">
        <f t="shared" ref="AJ27:AJ40" si="32">U27*U27*((1-O27)*5+AB28)^2*AH27</f>
        <v>0</v>
      </c>
      <c r="AK27" s="99">
        <f>SUM(AJ27:AJ$42)/U27/U27</f>
        <v>1.312083933890557</v>
      </c>
      <c r="AL27" s="99">
        <f t="shared" ref="AL27:AL40" si="33">U27*U27*((1-O27)*5*(1-S27)+AC28)^2*AH27+V27*V27*AI27</f>
        <v>0</v>
      </c>
      <c r="AM27" s="99">
        <f>SUM(AL27:AL$42)/U27/U27</f>
        <v>1.0921293185465677</v>
      </c>
      <c r="AN27" s="99">
        <f t="shared" ref="AN27:AN40" si="34">U27*U27*((1-O27)*5*S27+AE28)^2*AH27+V27*V27*AI27</f>
        <v>0</v>
      </c>
      <c r="AO27" s="100">
        <f>SUM(AN27:AN$42)/U27/U27</f>
        <v>9.0815812815873267E-2</v>
      </c>
      <c r="AP27" s="87">
        <f t="shared" si="5"/>
        <v>76.185204670450574</v>
      </c>
      <c r="AQ27" s="88">
        <f t="shared" si="6"/>
        <v>80.675416977428469</v>
      </c>
      <c r="AR27" s="88">
        <f t="shared" si="7"/>
        <v>73.268051985670155</v>
      </c>
      <c r="AS27" s="88">
        <f t="shared" si="8"/>
        <v>77.364647640663947</v>
      </c>
      <c r="AT27" s="88">
        <f t="shared" si="9"/>
        <v>2.5233020342780241</v>
      </c>
      <c r="AU27" s="101">
        <f t="shared" si="10"/>
        <v>3.704619987266903</v>
      </c>
    </row>
    <row r="28" spans="1:47" ht="14.45" customHeight="1" x14ac:dyDescent="0.15">
      <c r="A28" s="126"/>
      <c r="B28" s="86" t="s">
        <v>65</v>
      </c>
      <c r="C28" s="11">
        <v>319</v>
      </c>
      <c r="D28" s="11">
        <v>0</v>
      </c>
      <c r="E28" s="11">
        <v>102</v>
      </c>
      <c r="F28" s="12">
        <v>0</v>
      </c>
      <c r="G28" s="22" t="s">
        <v>65</v>
      </c>
      <c r="H28" s="3">
        <v>2904186</v>
      </c>
      <c r="I28" s="3">
        <v>384</v>
      </c>
      <c r="J28" s="18">
        <v>15</v>
      </c>
      <c r="K28" s="3">
        <v>99668</v>
      </c>
      <c r="L28" s="4">
        <v>7217823</v>
      </c>
      <c r="M28" s="70"/>
      <c r="N28" s="70"/>
      <c r="O28" s="87">
        <f t="shared" si="26"/>
        <v>0.53898305084745768</v>
      </c>
      <c r="P28" s="88">
        <f t="shared" si="27"/>
        <v>1.1165084012513697</v>
      </c>
      <c r="Q28" s="89">
        <f t="shared" si="13"/>
        <v>0</v>
      </c>
      <c r="R28" s="90">
        <f t="shared" si="14"/>
        <v>0</v>
      </c>
      <c r="S28" s="91">
        <f t="shared" si="15"/>
        <v>0</v>
      </c>
      <c r="T28" s="92">
        <f t="shared" si="28"/>
        <v>0</v>
      </c>
      <c r="U28" s="93">
        <f t="shared" si="29"/>
        <v>100000</v>
      </c>
      <c r="V28" s="93">
        <f t="shared" si="30"/>
        <v>500000</v>
      </c>
      <c r="W28" s="94">
        <f>SUM(V28:V$42)</f>
        <v>7343031.0823939517</v>
      </c>
      <c r="X28" s="95">
        <f t="shared" si="0"/>
        <v>500000</v>
      </c>
      <c r="Y28" s="93">
        <f>SUM(X28:X$42)</f>
        <v>7031634.9813167052</v>
      </c>
      <c r="Z28" s="93">
        <f t="shared" si="1"/>
        <v>0</v>
      </c>
      <c r="AA28" s="94">
        <f>SUM(Z28:Z$42)</f>
        <v>311396.10107724636</v>
      </c>
      <c r="AB28" s="87">
        <f t="shared" si="2"/>
        <v>73.430310823939521</v>
      </c>
      <c r="AC28" s="88">
        <f t="shared" si="3"/>
        <v>70.316349813167051</v>
      </c>
      <c r="AD28" s="96">
        <f t="shared" si="16"/>
        <v>95.759297521920246</v>
      </c>
      <c r="AE28" s="88">
        <f t="shared" si="4"/>
        <v>3.1139610107724636</v>
      </c>
      <c r="AF28" s="97">
        <f t="shared" si="17"/>
        <v>4.2407024780797462</v>
      </c>
      <c r="AH28" s="98">
        <f t="shared" si="31"/>
        <v>0</v>
      </c>
      <c r="AI28" s="99">
        <f t="shared" si="18"/>
        <v>0</v>
      </c>
      <c r="AJ28" s="99">
        <f t="shared" si="32"/>
        <v>0</v>
      </c>
      <c r="AK28" s="99">
        <f>SUM(AJ28:AJ$42)/U28/U28</f>
        <v>1.312083933890557</v>
      </c>
      <c r="AL28" s="99">
        <f t="shared" si="33"/>
        <v>0</v>
      </c>
      <c r="AM28" s="99">
        <f>SUM(AL28:AL$42)/U28/U28</f>
        <v>1.0921293185465677</v>
      </c>
      <c r="AN28" s="99">
        <f t="shared" si="34"/>
        <v>0</v>
      </c>
      <c r="AO28" s="100">
        <f>SUM(AN28:AN$42)/U28/U28</f>
        <v>9.0815812815873267E-2</v>
      </c>
      <c r="AP28" s="87">
        <f t="shared" si="5"/>
        <v>71.185204670450574</v>
      </c>
      <c r="AQ28" s="88">
        <f t="shared" si="6"/>
        <v>75.675416977428469</v>
      </c>
      <c r="AR28" s="88">
        <f t="shared" si="7"/>
        <v>68.268051985670155</v>
      </c>
      <c r="AS28" s="88">
        <f t="shared" si="8"/>
        <v>72.364647640663947</v>
      </c>
      <c r="AT28" s="88">
        <f t="shared" si="9"/>
        <v>2.5233020342780241</v>
      </c>
      <c r="AU28" s="101">
        <f t="shared" si="10"/>
        <v>3.704619987266903</v>
      </c>
    </row>
    <row r="29" spans="1:47" ht="14.45" customHeight="1" x14ac:dyDescent="0.15">
      <c r="A29" s="126"/>
      <c r="B29" s="86" t="s">
        <v>67</v>
      </c>
      <c r="C29" s="11">
        <v>237</v>
      </c>
      <c r="D29" s="11">
        <v>0</v>
      </c>
      <c r="E29" s="11">
        <v>85</v>
      </c>
      <c r="F29" s="12">
        <v>0</v>
      </c>
      <c r="G29" s="22" t="s">
        <v>67</v>
      </c>
      <c r="H29" s="3">
        <v>2868752</v>
      </c>
      <c r="I29" s="3">
        <v>586</v>
      </c>
      <c r="J29" s="18">
        <v>20</v>
      </c>
      <c r="K29" s="3">
        <v>99609</v>
      </c>
      <c r="L29" s="4">
        <v>6719619</v>
      </c>
      <c r="M29" s="70"/>
      <c r="N29" s="70"/>
      <c r="O29" s="87">
        <f t="shared" si="26"/>
        <v>0.54579439252336448</v>
      </c>
      <c r="P29" s="88">
        <f t="shared" si="27"/>
        <v>0.950336631451423</v>
      </c>
      <c r="Q29" s="89">
        <f t="shared" si="13"/>
        <v>0</v>
      </c>
      <c r="R29" s="90">
        <f t="shared" si="14"/>
        <v>0</v>
      </c>
      <c r="S29" s="91">
        <f t="shared" si="15"/>
        <v>0</v>
      </c>
      <c r="T29" s="92">
        <f t="shared" si="28"/>
        <v>0</v>
      </c>
      <c r="U29" s="93">
        <f t="shared" si="29"/>
        <v>100000</v>
      </c>
      <c r="V29" s="93">
        <f t="shared" si="30"/>
        <v>500000</v>
      </c>
      <c r="W29" s="94">
        <f>SUM(V29:V$42)</f>
        <v>6843031.0823939517</v>
      </c>
      <c r="X29" s="95">
        <f t="shared" si="0"/>
        <v>500000</v>
      </c>
      <c r="Y29" s="93">
        <f>SUM(X29:X$42)</f>
        <v>6531634.9813167052</v>
      </c>
      <c r="Z29" s="93">
        <f t="shared" si="1"/>
        <v>0</v>
      </c>
      <c r="AA29" s="94">
        <f>SUM(Z29:Z$42)</f>
        <v>311396.10107724636</v>
      </c>
      <c r="AB29" s="87">
        <f t="shared" si="2"/>
        <v>68.430310823939521</v>
      </c>
      <c r="AC29" s="88">
        <f t="shared" si="3"/>
        <v>65.316349813167051</v>
      </c>
      <c r="AD29" s="96">
        <f t="shared" si="16"/>
        <v>95.449441960326325</v>
      </c>
      <c r="AE29" s="88">
        <f t="shared" si="4"/>
        <v>3.1139610107724636</v>
      </c>
      <c r="AF29" s="97">
        <f t="shared" si="17"/>
        <v>4.5505580396736729</v>
      </c>
      <c r="AH29" s="98">
        <f t="shared" si="31"/>
        <v>0</v>
      </c>
      <c r="AI29" s="99">
        <f t="shared" si="18"/>
        <v>0</v>
      </c>
      <c r="AJ29" s="99">
        <f t="shared" si="32"/>
        <v>0</v>
      </c>
      <c r="AK29" s="99">
        <f>SUM(AJ29:AJ$42)/U29/U29</f>
        <v>1.312083933890557</v>
      </c>
      <c r="AL29" s="99">
        <f t="shared" si="33"/>
        <v>0</v>
      </c>
      <c r="AM29" s="99">
        <f>SUM(AL29:AL$42)/U29/U29</f>
        <v>1.0921293185465677</v>
      </c>
      <c r="AN29" s="99">
        <f t="shared" si="34"/>
        <v>0</v>
      </c>
      <c r="AO29" s="100">
        <f>SUM(AN29:AN$42)/U29/U29</f>
        <v>9.0815812815873267E-2</v>
      </c>
      <c r="AP29" s="87">
        <f t="shared" si="5"/>
        <v>66.185204670450574</v>
      </c>
      <c r="AQ29" s="88">
        <f t="shared" si="6"/>
        <v>70.675416977428469</v>
      </c>
      <c r="AR29" s="88">
        <f t="shared" si="7"/>
        <v>63.268051985670155</v>
      </c>
      <c r="AS29" s="88">
        <f t="shared" si="8"/>
        <v>67.364647640663947</v>
      </c>
      <c r="AT29" s="88">
        <f t="shared" si="9"/>
        <v>2.5233020342780241</v>
      </c>
      <c r="AU29" s="101">
        <f t="shared" si="10"/>
        <v>3.704619987266903</v>
      </c>
    </row>
    <row r="30" spans="1:47" ht="14.45" customHeight="1" x14ac:dyDescent="0.15">
      <c r="A30" s="126"/>
      <c r="B30" s="86" t="s">
        <v>69</v>
      </c>
      <c r="C30" s="11">
        <v>301</v>
      </c>
      <c r="D30" s="11">
        <v>0</v>
      </c>
      <c r="E30" s="11">
        <v>103</v>
      </c>
      <c r="F30" s="12">
        <v>0</v>
      </c>
      <c r="G30" s="22" t="s">
        <v>69</v>
      </c>
      <c r="H30" s="3">
        <v>3082677</v>
      </c>
      <c r="I30" s="3">
        <v>830</v>
      </c>
      <c r="J30" s="18">
        <v>25</v>
      </c>
      <c r="K30" s="3">
        <v>99502</v>
      </c>
      <c r="L30" s="4">
        <v>6221817</v>
      </c>
      <c r="M30" s="70"/>
      <c r="N30" s="70"/>
      <c r="O30" s="87">
        <f t="shared" si="26"/>
        <v>0.50317460317460316</v>
      </c>
      <c r="P30" s="88">
        <f t="shared" si="27"/>
        <v>1.0624488349903631</v>
      </c>
      <c r="Q30" s="89">
        <f t="shared" si="13"/>
        <v>0</v>
      </c>
      <c r="R30" s="90">
        <f t="shared" si="14"/>
        <v>0</v>
      </c>
      <c r="S30" s="91">
        <f t="shared" si="15"/>
        <v>0</v>
      </c>
      <c r="T30" s="92">
        <f t="shared" si="28"/>
        <v>0</v>
      </c>
      <c r="U30" s="93">
        <f t="shared" si="29"/>
        <v>100000</v>
      </c>
      <c r="V30" s="93">
        <f t="shared" si="30"/>
        <v>500000</v>
      </c>
      <c r="W30" s="94">
        <f>SUM(V30:V$42)</f>
        <v>6343031.0823939517</v>
      </c>
      <c r="X30" s="95">
        <f t="shared" si="0"/>
        <v>500000</v>
      </c>
      <c r="Y30" s="93">
        <f>SUM(X30:X$42)</f>
        <v>6031634.9813167052</v>
      </c>
      <c r="Z30" s="93">
        <f t="shared" si="1"/>
        <v>0</v>
      </c>
      <c r="AA30" s="94">
        <f>SUM(Z30:Z$42)</f>
        <v>311396.10107724636</v>
      </c>
      <c r="AB30" s="87">
        <f t="shared" si="2"/>
        <v>63.430310823939514</v>
      </c>
      <c r="AC30" s="88">
        <f t="shared" si="3"/>
        <v>60.316349813167051</v>
      </c>
      <c r="AD30" s="96">
        <f t="shared" si="16"/>
        <v>95.090736636281449</v>
      </c>
      <c r="AE30" s="88">
        <f t="shared" si="4"/>
        <v>3.1139610107724636</v>
      </c>
      <c r="AF30" s="97">
        <f t="shared" si="17"/>
        <v>4.9092633637185488</v>
      </c>
      <c r="AH30" s="98">
        <f t="shared" si="31"/>
        <v>0</v>
      </c>
      <c r="AI30" s="99">
        <f t="shared" si="18"/>
        <v>0</v>
      </c>
      <c r="AJ30" s="99">
        <f t="shared" si="32"/>
        <v>0</v>
      </c>
      <c r="AK30" s="99">
        <f>SUM(AJ30:AJ$42)/U30/U30</f>
        <v>1.312083933890557</v>
      </c>
      <c r="AL30" s="99">
        <f t="shared" si="33"/>
        <v>0</v>
      </c>
      <c r="AM30" s="99">
        <f>SUM(AL30:AL$42)/U30/U30</f>
        <v>1.0921293185465677</v>
      </c>
      <c r="AN30" s="99">
        <f t="shared" si="34"/>
        <v>0</v>
      </c>
      <c r="AO30" s="100">
        <f>SUM(AN30:AN$42)/U30/U30</f>
        <v>9.0815812815873267E-2</v>
      </c>
      <c r="AP30" s="87">
        <f t="shared" si="5"/>
        <v>61.18520467045056</v>
      </c>
      <c r="AQ30" s="88">
        <f t="shared" si="6"/>
        <v>65.675416977428469</v>
      </c>
      <c r="AR30" s="88">
        <f t="shared" si="7"/>
        <v>58.268051985670155</v>
      </c>
      <c r="AS30" s="88">
        <f t="shared" si="8"/>
        <v>62.364647640663947</v>
      </c>
      <c r="AT30" s="88">
        <f t="shared" si="9"/>
        <v>2.5233020342780241</v>
      </c>
      <c r="AU30" s="101">
        <f t="shared" si="10"/>
        <v>3.704619987266903</v>
      </c>
    </row>
    <row r="31" spans="1:47" ht="14.45" customHeight="1" x14ac:dyDescent="0.15">
      <c r="A31" s="126"/>
      <c r="B31" s="86" t="s">
        <v>71</v>
      </c>
      <c r="C31" s="11">
        <v>435</v>
      </c>
      <c r="D31" s="11">
        <v>1</v>
      </c>
      <c r="E31" s="11">
        <v>153</v>
      </c>
      <c r="F31" s="12">
        <v>0</v>
      </c>
      <c r="G31" s="22" t="s">
        <v>71</v>
      </c>
      <c r="H31" s="3">
        <v>3531534</v>
      </c>
      <c r="I31" s="3">
        <v>1224</v>
      </c>
      <c r="J31" s="18">
        <v>30</v>
      </c>
      <c r="K31" s="3">
        <v>99376</v>
      </c>
      <c r="L31" s="4">
        <v>5724620</v>
      </c>
      <c r="M31" s="70"/>
      <c r="N31" s="70"/>
      <c r="O31" s="87">
        <f t="shared" si="26"/>
        <v>0.52874999999999994</v>
      </c>
      <c r="P31" s="88">
        <f t="shared" si="27"/>
        <v>1.0755235401952805</v>
      </c>
      <c r="Q31" s="89">
        <f t="shared" si="13"/>
        <v>2.2988505747126436E-3</v>
      </c>
      <c r="R31" s="90">
        <f t="shared" si="14"/>
        <v>2.1374246948562803E-3</v>
      </c>
      <c r="S31" s="91">
        <f t="shared" si="15"/>
        <v>0</v>
      </c>
      <c r="T31" s="92">
        <f t="shared" si="28"/>
        <v>1.063356955416796E-2</v>
      </c>
      <c r="U31" s="93">
        <f t="shared" si="29"/>
        <v>100000</v>
      </c>
      <c r="V31" s="93">
        <f t="shared" si="30"/>
        <v>497494.4651737992</v>
      </c>
      <c r="W31" s="94">
        <f>SUM(V31:V$42)</f>
        <v>5843031.0823939517</v>
      </c>
      <c r="X31" s="95">
        <f t="shared" si="0"/>
        <v>497494.4651737992</v>
      </c>
      <c r="Y31" s="93">
        <f>SUM(X31:X$42)</f>
        <v>5531634.9813167052</v>
      </c>
      <c r="Z31" s="93">
        <f t="shared" si="1"/>
        <v>0</v>
      </c>
      <c r="AA31" s="94">
        <f>SUM(Z31:Z$42)</f>
        <v>311396.10107724636</v>
      </c>
      <c r="AB31" s="87">
        <f t="shared" si="2"/>
        <v>58.430310823939514</v>
      </c>
      <c r="AC31" s="88">
        <f t="shared" si="3"/>
        <v>55.316349813167051</v>
      </c>
      <c r="AD31" s="96">
        <f t="shared" si="16"/>
        <v>94.670641030551153</v>
      </c>
      <c r="AE31" s="88">
        <f t="shared" si="4"/>
        <v>3.1139610107724636</v>
      </c>
      <c r="AF31" s="97">
        <f t="shared" si="17"/>
        <v>5.329358969448851</v>
      </c>
      <c r="AH31" s="98">
        <f t="shared" si="31"/>
        <v>1.1187043396428288E-4</v>
      </c>
      <c r="AI31" s="99">
        <f t="shared" si="18"/>
        <v>0</v>
      </c>
      <c r="AJ31" s="99">
        <f t="shared" si="32"/>
        <v>3556805842.522573</v>
      </c>
      <c r="AK31" s="99">
        <f>SUM(AJ31:AJ$42)/U31/U31</f>
        <v>1.312083933890557</v>
      </c>
      <c r="AL31" s="99">
        <f t="shared" si="33"/>
        <v>3170811986.940464</v>
      </c>
      <c r="AM31" s="99">
        <f>SUM(AL31:AL$42)/U31/U31</f>
        <v>1.0921293185465677</v>
      </c>
      <c r="AN31" s="99">
        <f t="shared" si="34"/>
        <v>11082234.175701257</v>
      </c>
      <c r="AO31" s="100">
        <f>SUM(AN31:AN$42)/U31/U31</f>
        <v>9.0815812815873267E-2</v>
      </c>
      <c r="AP31" s="87">
        <f t="shared" si="5"/>
        <v>56.18520467045056</v>
      </c>
      <c r="AQ31" s="88">
        <f t="shared" si="6"/>
        <v>60.675416977428469</v>
      </c>
      <c r="AR31" s="88">
        <f t="shared" si="7"/>
        <v>53.268051985670155</v>
      </c>
      <c r="AS31" s="88">
        <f t="shared" si="8"/>
        <v>57.364647640663947</v>
      </c>
      <c r="AT31" s="88">
        <f t="shared" si="9"/>
        <v>2.5233020342780241</v>
      </c>
      <c r="AU31" s="101">
        <f t="shared" si="10"/>
        <v>3.704619987266903</v>
      </c>
    </row>
    <row r="32" spans="1:47" ht="14.45" customHeight="1" x14ac:dyDescent="0.15">
      <c r="A32" s="126"/>
      <c r="B32" s="86" t="s">
        <v>73</v>
      </c>
      <c r="C32" s="11">
        <v>409</v>
      </c>
      <c r="D32" s="11">
        <v>0</v>
      </c>
      <c r="E32" s="11">
        <v>141</v>
      </c>
      <c r="F32" s="12">
        <v>0</v>
      </c>
      <c r="G32" s="22" t="s">
        <v>73</v>
      </c>
      <c r="H32" s="3">
        <v>4046870</v>
      </c>
      <c r="I32" s="3">
        <v>1947</v>
      </c>
      <c r="J32" s="18">
        <v>35</v>
      </c>
      <c r="K32" s="3">
        <v>99216</v>
      </c>
      <c r="L32" s="4">
        <v>5228117</v>
      </c>
      <c r="M32" s="70"/>
      <c r="N32" s="70"/>
      <c r="O32" s="87">
        <f t="shared" si="26"/>
        <v>0.52719665271966532</v>
      </c>
      <c r="P32" s="88">
        <f t="shared" si="27"/>
        <v>0.99748322979463022</v>
      </c>
      <c r="Q32" s="89">
        <f t="shared" si="13"/>
        <v>0</v>
      </c>
      <c r="R32" s="90">
        <f t="shared" si="14"/>
        <v>0</v>
      </c>
      <c r="S32" s="91">
        <f t="shared" si="15"/>
        <v>0</v>
      </c>
      <c r="T32" s="92">
        <f t="shared" si="28"/>
        <v>0</v>
      </c>
      <c r="U32" s="93">
        <f t="shared" si="29"/>
        <v>98936.643044583208</v>
      </c>
      <c r="V32" s="93">
        <f t="shared" si="30"/>
        <v>494683.21522291604</v>
      </c>
      <c r="W32" s="94">
        <f>SUM(V32:V$42)</f>
        <v>5345536.617220154</v>
      </c>
      <c r="X32" s="95">
        <f t="shared" si="0"/>
        <v>494683.21522291604</v>
      </c>
      <c r="Y32" s="93">
        <f>SUM(X32:X$42)</f>
        <v>5034140.5161429057</v>
      </c>
      <c r="Z32" s="93">
        <f t="shared" si="1"/>
        <v>0</v>
      </c>
      <c r="AA32" s="94">
        <f>SUM(Z32:Z$42)</f>
        <v>311396.10107724636</v>
      </c>
      <c r="AB32" s="87">
        <f t="shared" si="2"/>
        <v>54.029896838235437</v>
      </c>
      <c r="AC32" s="88">
        <f t="shared" si="3"/>
        <v>50.882467417803959</v>
      </c>
      <c r="AD32" s="96">
        <f t="shared" si="16"/>
        <v>94.174652174786061</v>
      </c>
      <c r="AE32" s="88">
        <f t="shared" si="4"/>
        <v>3.1474294204314561</v>
      </c>
      <c r="AF32" s="97">
        <f t="shared" si="17"/>
        <v>5.8253478252138899</v>
      </c>
      <c r="AH32" s="98">
        <f t="shared" si="31"/>
        <v>0</v>
      </c>
      <c r="AI32" s="99">
        <f t="shared" si="18"/>
        <v>0</v>
      </c>
      <c r="AJ32" s="99">
        <f t="shared" si="32"/>
        <v>0</v>
      </c>
      <c r="AK32" s="99">
        <f>SUM(AJ32:AJ$42)/U32/U32</f>
        <v>0.97707240406040918</v>
      </c>
      <c r="AL32" s="99">
        <f t="shared" si="33"/>
        <v>0</v>
      </c>
      <c r="AM32" s="99">
        <f>SUM(AL32:AL$42)/U32/U32</f>
        <v>0.79179786437719668</v>
      </c>
      <c r="AN32" s="99">
        <f t="shared" si="34"/>
        <v>0</v>
      </c>
      <c r="AO32" s="100">
        <f>SUM(AN32:AN$42)/U32/U32</f>
        <v>9.1646280901266794E-2</v>
      </c>
      <c r="AP32" s="87">
        <f t="shared" si="5"/>
        <v>52.09249617047503</v>
      </c>
      <c r="AQ32" s="88">
        <f t="shared" si="6"/>
        <v>55.967297505995845</v>
      </c>
      <c r="AR32" s="88">
        <f t="shared" si="7"/>
        <v>49.1384001381982</v>
      </c>
      <c r="AS32" s="88">
        <f t="shared" si="8"/>
        <v>52.626534697409717</v>
      </c>
      <c r="AT32" s="88">
        <f t="shared" si="9"/>
        <v>2.5540759400251249</v>
      </c>
      <c r="AU32" s="101">
        <f t="shared" si="10"/>
        <v>3.7407829008377873</v>
      </c>
    </row>
    <row r="33" spans="1:47" ht="14.45" customHeight="1" x14ac:dyDescent="0.15">
      <c r="A33" s="126"/>
      <c r="B33" s="86" t="s">
        <v>75</v>
      </c>
      <c r="C33" s="11">
        <v>456</v>
      </c>
      <c r="D33" s="11">
        <v>1</v>
      </c>
      <c r="E33" s="11">
        <v>153</v>
      </c>
      <c r="F33" s="12">
        <v>0</v>
      </c>
      <c r="G33" s="22" t="s">
        <v>75</v>
      </c>
      <c r="H33" s="3">
        <v>4763673</v>
      </c>
      <c r="I33" s="3">
        <v>3556</v>
      </c>
      <c r="J33" s="18">
        <v>40</v>
      </c>
      <c r="K33" s="3">
        <v>98977</v>
      </c>
      <c r="L33" s="4">
        <v>4732602</v>
      </c>
      <c r="M33" s="70"/>
      <c r="N33" s="70"/>
      <c r="O33" s="87">
        <f t="shared" si="26"/>
        <v>0.53649025069637879</v>
      </c>
      <c r="P33" s="88">
        <f t="shared" si="27"/>
        <v>1.0273038189609276</v>
      </c>
      <c r="Q33" s="89">
        <f t="shared" si="13"/>
        <v>2.1929824561403508E-3</v>
      </c>
      <c r="R33" s="90">
        <f t="shared" si="14"/>
        <v>2.1346970737035277E-3</v>
      </c>
      <c r="S33" s="91">
        <f t="shared" si="15"/>
        <v>0</v>
      </c>
      <c r="T33" s="92">
        <f t="shared" si="28"/>
        <v>1.0620940765023672E-2</v>
      </c>
      <c r="U33" s="93">
        <f t="shared" si="29"/>
        <v>98936.643044583208</v>
      </c>
      <c r="V33" s="93">
        <f t="shared" si="30"/>
        <v>492247.93447800807</v>
      </c>
      <c r="W33" s="94">
        <f>SUM(V33:V$42)</f>
        <v>4850853.4019972365</v>
      </c>
      <c r="X33" s="95">
        <f t="shared" si="0"/>
        <v>492247.93447800807</v>
      </c>
      <c r="Y33" s="93">
        <f>SUM(X33:X$42)</f>
        <v>4539457.300919991</v>
      </c>
      <c r="Z33" s="93">
        <f t="shared" si="1"/>
        <v>0</v>
      </c>
      <c r="AA33" s="94">
        <f>SUM(Z33:Z$42)</f>
        <v>311396.10107724636</v>
      </c>
      <c r="AB33" s="87">
        <f t="shared" si="2"/>
        <v>49.029896838235416</v>
      </c>
      <c r="AC33" s="88">
        <f t="shared" si="3"/>
        <v>45.882467417803973</v>
      </c>
      <c r="AD33" s="96">
        <f t="shared" si="16"/>
        <v>93.580591387300345</v>
      </c>
      <c r="AE33" s="88">
        <f t="shared" si="4"/>
        <v>3.1474294204314561</v>
      </c>
      <c r="AF33" s="97">
        <f t="shared" si="17"/>
        <v>6.4194086126996881</v>
      </c>
      <c r="AH33" s="98">
        <f t="shared" si="31"/>
        <v>1.1160629406708725E-4</v>
      </c>
      <c r="AI33" s="99">
        <f t="shared" si="18"/>
        <v>0</v>
      </c>
      <c r="AJ33" s="99">
        <f t="shared" si="32"/>
        <v>2397337654.6793618</v>
      </c>
      <c r="AK33" s="99">
        <f>SUM(AJ33:AJ$42)/U33/U33</f>
        <v>0.97707240406040918</v>
      </c>
      <c r="AL33" s="99">
        <f t="shared" si="33"/>
        <v>2082789689.1213431</v>
      </c>
      <c r="AM33" s="99">
        <f>SUM(AL33:AL$42)/U33/U33</f>
        <v>0.79179786437719668</v>
      </c>
      <c r="AN33" s="99">
        <f t="shared" si="34"/>
        <v>11055785.408059187</v>
      </c>
      <c r="AO33" s="100">
        <f>SUM(AN33:AN$42)/U33/U33</f>
        <v>9.1646280901266794E-2</v>
      </c>
      <c r="AP33" s="87">
        <f t="shared" si="5"/>
        <v>47.092496170475009</v>
      </c>
      <c r="AQ33" s="88">
        <f t="shared" si="6"/>
        <v>50.967297505995823</v>
      </c>
      <c r="AR33" s="88">
        <f t="shared" si="7"/>
        <v>44.138400138198215</v>
      </c>
      <c r="AS33" s="88">
        <f t="shared" si="8"/>
        <v>47.626534697409731</v>
      </c>
      <c r="AT33" s="88">
        <f t="shared" si="9"/>
        <v>2.5540759400251249</v>
      </c>
      <c r="AU33" s="101">
        <f t="shared" si="10"/>
        <v>3.7407829008377873</v>
      </c>
    </row>
    <row r="34" spans="1:47" ht="14.45" customHeight="1" x14ac:dyDescent="0.15">
      <c r="A34" s="126"/>
      <c r="B34" s="86" t="s">
        <v>77</v>
      </c>
      <c r="C34" s="11">
        <v>337</v>
      </c>
      <c r="D34" s="11">
        <v>0</v>
      </c>
      <c r="E34" s="11">
        <v>106</v>
      </c>
      <c r="F34" s="12">
        <v>0.2</v>
      </c>
      <c r="G34" s="22" t="s">
        <v>77</v>
      </c>
      <c r="H34" s="3">
        <v>4254117</v>
      </c>
      <c r="I34" s="3">
        <v>4884</v>
      </c>
      <c r="J34" s="18">
        <v>45</v>
      </c>
      <c r="K34" s="3">
        <v>98618</v>
      </c>
      <c r="L34" s="4">
        <v>4238549</v>
      </c>
      <c r="M34" s="70"/>
      <c r="N34" s="70"/>
      <c r="O34" s="87">
        <f t="shared" si="26"/>
        <v>0.54067495559502665</v>
      </c>
      <c r="P34" s="88">
        <f t="shared" si="27"/>
        <v>1.0028678423201143</v>
      </c>
      <c r="Q34" s="89">
        <f t="shared" si="13"/>
        <v>0</v>
      </c>
      <c r="R34" s="90">
        <f t="shared" si="14"/>
        <v>0</v>
      </c>
      <c r="S34" s="91">
        <f t="shared" si="15"/>
        <v>1.8867924528301887E-3</v>
      </c>
      <c r="T34" s="92">
        <f t="shared" si="28"/>
        <v>0</v>
      </c>
      <c r="U34" s="93">
        <f t="shared" si="29"/>
        <v>97885.8428193164</v>
      </c>
      <c r="V34" s="93">
        <f t="shared" si="30"/>
        <v>489429.21409658203</v>
      </c>
      <c r="W34" s="94">
        <f>SUM(V34:V$42)</f>
        <v>4358605.4675192293</v>
      </c>
      <c r="X34" s="95">
        <f t="shared" si="0"/>
        <v>488505.76274922997</v>
      </c>
      <c r="Y34" s="93">
        <f>SUM(X34:X$42)</f>
        <v>4047209.3664419828</v>
      </c>
      <c r="Z34" s="93">
        <f t="shared" si="1"/>
        <v>923.45134735204158</v>
      </c>
      <c r="AA34" s="94">
        <f>SUM(Z34:Z$42)</f>
        <v>311396.10107724636</v>
      </c>
      <c r="AB34" s="87">
        <f t="shared" si="2"/>
        <v>44.52743463183544</v>
      </c>
      <c r="AC34" s="88">
        <f t="shared" si="3"/>
        <v>41.346217694754557</v>
      </c>
      <c r="AD34" s="96">
        <f t="shared" si="16"/>
        <v>92.855602476576465</v>
      </c>
      <c r="AE34" s="88">
        <f t="shared" si="4"/>
        <v>3.1812169370808818</v>
      </c>
      <c r="AF34" s="97">
        <f t="shared" si="17"/>
        <v>7.1443975234235291</v>
      </c>
      <c r="AH34" s="98">
        <f t="shared" si="31"/>
        <v>0</v>
      </c>
      <c r="AI34" s="99">
        <f t="shared" si="18"/>
        <v>1.7766344028963509E-5</v>
      </c>
      <c r="AJ34" s="99">
        <f t="shared" si="32"/>
        <v>0</v>
      </c>
      <c r="AK34" s="99">
        <f>SUM(AJ34:AJ$42)/U34/U34</f>
        <v>0.74796143141968552</v>
      </c>
      <c r="AL34" s="99">
        <f t="shared" si="33"/>
        <v>4255767.0264152195</v>
      </c>
      <c r="AM34" s="99">
        <f>SUM(AL34:AL$42)/U34/U34</f>
        <v>0.59151591582142404</v>
      </c>
      <c r="AN34" s="99">
        <f t="shared" si="34"/>
        <v>4255767.0264152195</v>
      </c>
      <c r="AO34" s="100">
        <f>SUM(AN34:AN$42)/U34/U34</f>
        <v>9.247062848963114E-2</v>
      </c>
      <c r="AP34" s="87">
        <f t="shared" si="5"/>
        <v>42.832333267626836</v>
      </c>
      <c r="AQ34" s="88">
        <f t="shared" si="6"/>
        <v>46.222535996044044</v>
      </c>
      <c r="AR34" s="88">
        <f t="shared" si="7"/>
        <v>39.83878028569918</v>
      </c>
      <c r="AS34" s="88">
        <f t="shared" si="8"/>
        <v>42.853655103809935</v>
      </c>
      <c r="AT34" s="88">
        <f t="shared" si="9"/>
        <v>2.5852008580983035</v>
      </c>
      <c r="AU34" s="101">
        <f t="shared" si="10"/>
        <v>3.7772330160634602</v>
      </c>
    </row>
    <row r="35" spans="1:47" ht="14.45" customHeight="1" x14ac:dyDescent="0.15">
      <c r="A35" s="126"/>
      <c r="B35" s="86" t="s">
        <v>79</v>
      </c>
      <c r="C35" s="11">
        <v>457</v>
      </c>
      <c r="D35" s="11">
        <v>0</v>
      </c>
      <c r="E35" s="11">
        <v>164</v>
      </c>
      <c r="F35" s="12">
        <v>0.2</v>
      </c>
      <c r="G35" s="22" t="s">
        <v>79</v>
      </c>
      <c r="H35" s="3">
        <v>3926558</v>
      </c>
      <c r="I35" s="3">
        <v>6879</v>
      </c>
      <c r="J35" s="18">
        <v>50</v>
      </c>
      <c r="K35" s="3">
        <v>98055</v>
      </c>
      <c r="L35" s="4">
        <v>3746752</v>
      </c>
      <c r="M35" s="70"/>
      <c r="N35" s="70"/>
      <c r="O35" s="87">
        <f t="shared" si="26"/>
        <v>0.52857142857142858</v>
      </c>
      <c r="P35" s="88">
        <f t="shared" si="27"/>
        <v>0.98541039571569933</v>
      </c>
      <c r="Q35" s="89">
        <f t="shared" si="13"/>
        <v>0</v>
      </c>
      <c r="R35" s="90">
        <f t="shared" si="14"/>
        <v>0</v>
      </c>
      <c r="S35" s="91">
        <f t="shared" si="15"/>
        <v>1.2195121951219512E-3</v>
      </c>
      <c r="T35" s="92">
        <f t="shared" si="28"/>
        <v>0</v>
      </c>
      <c r="U35" s="93">
        <f t="shared" si="29"/>
        <v>97885.8428193164</v>
      </c>
      <c r="V35" s="93">
        <f t="shared" si="30"/>
        <v>489429.21409658203</v>
      </c>
      <c r="W35" s="94">
        <f>SUM(V35:V$42)</f>
        <v>3869176.2534226472</v>
      </c>
      <c r="X35" s="95">
        <f t="shared" si="0"/>
        <v>488832.34920134227</v>
      </c>
      <c r="Y35" s="93">
        <f>SUM(X35:X$42)</f>
        <v>3558703.6036927528</v>
      </c>
      <c r="Z35" s="93">
        <f t="shared" si="1"/>
        <v>596.86489523973421</v>
      </c>
      <c r="AA35" s="94">
        <f>SUM(Z35:Z$42)</f>
        <v>310472.6497298943</v>
      </c>
      <c r="AB35" s="87">
        <f t="shared" si="2"/>
        <v>39.52743463183544</v>
      </c>
      <c r="AC35" s="88">
        <f t="shared" si="3"/>
        <v>36.355651657018704</v>
      </c>
      <c r="AD35" s="96">
        <f t="shared" si="16"/>
        <v>91.975742912842165</v>
      </c>
      <c r="AE35" s="88">
        <f t="shared" si="4"/>
        <v>3.1717829748167308</v>
      </c>
      <c r="AF35" s="97">
        <f t="shared" si="17"/>
        <v>8.0242570871578227</v>
      </c>
      <c r="AH35" s="98">
        <f t="shared" si="31"/>
        <v>0</v>
      </c>
      <c r="AI35" s="99">
        <f t="shared" si="18"/>
        <v>7.426981616633537E-6</v>
      </c>
      <c r="AJ35" s="99">
        <f t="shared" si="32"/>
        <v>0</v>
      </c>
      <c r="AK35" s="99">
        <f>SUM(AJ35:AJ$42)/U35/U35</f>
        <v>0.74796143141968552</v>
      </c>
      <c r="AL35" s="99">
        <f t="shared" si="33"/>
        <v>1779066.2737551972</v>
      </c>
      <c r="AM35" s="99">
        <f>SUM(AL35:AL$42)/U35/U35</f>
        <v>0.59107175722070004</v>
      </c>
      <c r="AN35" s="99">
        <f t="shared" si="34"/>
        <v>1779066.2737551972</v>
      </c>
      <c r="AO35" s="100">
        <f>SUM(AN35:AN$42)/U35/U35</f>
        <v>9.2026469888907059E-2</v>
      </c>
      <c r="AP35" s="87">
        <f t="shared" si="5"/>
        <v>37.832333267626836</v>
      </c>
      <c r="AQ35" s="88">
        <f t="shared" si="6"/>
        <v>41.222535996044044</v>
      </c>
      <c r="AR35" s="88">
        <f t="shared" si="7"/>
        <v>34.848780307984875</v>
      </c>
      <c r="AS35" s="88">
        <f t="shared" si="8"/>
        <v>37.862523006052534</v>
      </c>
      <c r="AT35" s="88">
        <f t="shared" si="9"/>
        <v>2.5772000228872081</v>
      </c>
      <c r="AU35" s="101">
        <f t="shared" si="10"/>
        <v>3.7663659267462535</v>
      </c>
    </row>
    <row r="36" spans="1:47" ht="14.45" customHeight="1" x14ac:dyDescent="0.15">
      <c r="A36" s="126"/>
      <c r="B36" s="86" t="s">
        <v>81</v>
      </c>
      <c r="C36" s="11">
        <v>506</v>
      </c>
      <c r="D36" s="11">
        <v>2</v>
      </c>
      <c r="E36" s="11">
        <v>170</v>
      </c>
      <c r="F36" s="12">
        <v>0.4</v>
      </c>
      <c r="G36" s="22" t="s">
        <v>81</v>
      </c>
      <c r="H36" s="3">
        <v>3770396</v>
      </c>
      <c r="I36" s="3">
        <v>9275</v>
      </c>
      <c r="J36" s="18">
        <v>55</v>
      </c>
      <c r="K36" s="3">
        <v>97187</v>
      </c>
      <c r="L36" s="4">
        <v>3258523</v>
      </c>
      <c r="M36" s="70"/>
      <c r="N36" s="70"/>
      <c r="O36" s="87">
        <f t="shared" si="26"/>
        <v>0.52993311036789292</v>
      </c>
      <c r="P36" s="88">
        <f t="shared" si="27"/>
        <v>0.99369792960650705</v>
      </c>
      <c r="Q36" s="89">
        <f t="shared" si="13"/>
        <v>3.952569169960474E-3</v>
      </c>
      <c r="R36" s="90">
        <f t="shared" si="14"/>
        <v>3.9776365152794932E-3</v>
      </c>
      <c r="S36" s="91">
        <f t="shared" si="15"/>
        <v>2.3529411764705885E-3</v>
      </c>
      <c r="T36" s="92">
        <f t="shared" si="28"/>
        <v>1.9703974529763295E-2</v>
      </c>
      <c r="U36" s="93">
        <f t="shared" si="29"/>
        <v>97885.8428193164</v>
      </c>
      <c r="V36" s="93">
        <f t="shared" si="30"/>
        <v>484896.02967170539</v>
      </c>
      <c r="W36" s="94">
        <f>SUM(V36:V$42)</f>
        <v>3379747.0393260652</v>
      </c>
      <c r="X36" s="95">
        <f t="shared" si="0"/>
        <v>483755.09783718374</v>
      </c>
      <c r="Y36" s="93">
        <f>SUM(X36:X$42)</f>
        <v>3069871.2544914107</v>
      </c>
      <c r="Z36" s="93">
        <f t="shared" si="1"/>
        <v>1140.9318345216598</v>
      </c>
      <c r="AA36" s="94">
        <f>SUM(Z36:Z$42)</f>
        <v>309875.78483465454</v>
      </c>
      <c r="AB36" s="87">
        <f t="shared" si="2"/>
        <v>34.52743463183544</v>
      </c>
      <c r="AC36" s="88">
        <f t="shared" si="3"/>
        <v>31.361749217994316</v>
      </c>
      <c r="AD36" s="96">
        <f t="shared" si="16"/>
        <v>90.831391189074168</v>
      </c>
      <c r="AE36" s="88">
        <f t="shared" si="4"/>
        <v>3.1656854138411208</v>
      </c>
      <c r="AF36" s="97">
        <f t="shared" si="17"/>
        <v>9.1686088109258304</v>
      </c>
      <c r="AH36" s="98">
        <f t="shared" si="31"/>
        <v>1.9029830545506718E-4</v>
      </c>
      <c r="AI36" s="99">
        <f t="shared" si="18"/>
        <v>1.3808263789945046E-5</v>
      </c>
      <c r="AJ36" s="99">
        <f t="shared" si="32"/>
        <v>1928128824.336617</v>
      </c>
      <c r="AK36" s="99">
        <f>SUM(AJ36:AJ$42)/U36/U36</f>
        <v>0.74796143141968552</v>
      </c>
      <c r="AL36" s="99">
        <f t="shared" si="33"/>
        <v>1568116466.4197853</v>
      </c>
      <c r="AM36" s="99">
        <f>SUM(AL36:AL$42)/U36/U36</f>
        <v>0.59088608268028409</v>
      </c>
      <c r="AN36" s="99">
        <f t="shared" si="34"/>
        <v>22186807.082514923</v>
      </c>
      <c r="AO36" s="100">
        <f>SUM(AN36:AN$42)/U36/U36</f>
        <v>9.1840795348491225E-2</v>
      </c>
      <c r="AP36" s="87">
        <f t="shared" si="5"/>
        <v>32.832333267626836</v>
      </c>
      <c r="AQ36" s="88">
        <f t="shared" si="6"/>
        <v>36.222535996044044</v>
      </c>
      <c r="AR36" s="88">
        <f t="shared" si="7"/>
        <v>29.855114565789417</v>
      </c>
      <c r="AS36" s="88">
        <f t="shared" si="8"/>
        <v>32.868383870199217</v>
      </c>
      <c r="AT36" s="88">
        <f t="shared" si="9"/>
        <v>2.5717025863025094</v>
      </c>
      <c r="AU36" s="101">
        <f t="shared" si="10"/>
        <v>3.7596682413797322</v>
      </c>
    </row>
    <row r="37" spans="1:47" ht="14.45" customHeight="1" x14ac:dyDescent="0.15">
      <c r="A37" s="126"/>
      <c r="B37" s="86" t="s">
        <v>83</v>
      </c>
      <c r="C37" s="11">
        <v>665</v>
      </c>
      <c r="D37" s="11">
        <v>2</v>
      </c>
      <c r="E37" s="11">
        <v>220</v>
      </c>
      <c r="F37" s="12">
        <v>1.2</v>
      </c>
      <c r="G37" s="22" t="s">
        <v>83</v>
      </c>
      <c r="H37" s="3">
        <v>4308137</v>
      </c>
      <c r="I37" s="3">
        <v>16076</v>
      </c>
      <c r="J37" s="18">
        <v>60</v>
      </c>
      <c r="K37" s="3">
        <v>95991</v>
      </c>
      <c r="L37" s="4">
        <v>2775399</v>
      </c>
      <c r="M37" s="70"/>
      <c r="N37" s="70"/>
      <c r="O37" s="87">
        <f t="shared" si="26"/>
        <v>0.52923076923076917</v>
      </c>
      <c r="P37" s="88">
        <f t="shared" si="27"/>
        <v>1.0509637941181051</v>
      </c>
      <c r="Q37" s="89">
        <f t="shared" si="13"/>
        <v>3.0075187969924814E-3</v>
      </c>
      <c r="R37" s="90">
        <f t="shared" si="14"/>
        <v>2.8616768853737531E-3</v>
      </c>
      <c r="S37" s="91">
        <f t="shared" si="15"/>
        <v>5.4545454545454541E-3</v>
      </c>
      <c r="T37" s="92">
        <f t="shared" si="28"/>
        <v>1.421264877613281E-2</v>
      </c>
      <c r="U37" s="93">
        <f t="shared" si="29"/>
        <v>95957.102665580183</v>
      </c>
      <c r="V37" s="93">
        <f t="shared" si="30"/>
        <v>476575.32712086296</v>
      </c>
      <c r="W37" s="94">
        <f>SUM(V37:V$42)</f>
        <v>2894851.0096543599</v>
      </c>
      <c r="X37" s="95">
        <f t="shared" si="0"/>
        <v>473975.8253365673</v>
      </c>
      <c r="Y37" s="93">
        <f>SUM(X37:X$42)</f>
        <v>2586116.1566542271</v>
      </c>
      <c r="Z37" s="93">
        <f t="shared" si="1"/>
        <v>2599.5017842956158</v>
      </c>
      <c r="AA37" s="94">
        <f>SUM(Z37:Z$42)</f>
        <v>308734.85300013289</v>
      </c>
      <c r="AB37" s="87">
        <f t="shared" si="2"/>
        <v>30.168178584374278</v>
      </c>
      <c r="AC37" s="88">
        <f t="shared" si="3"/>
        <v>26.950752834494107</v>
      </c>
      <c r="AD37" s="96">
        <f t="shared" si="16"/>
        <v>89.335034792101609</v>
      </c>
      <c r="AE37" s="88">
        <f t="shared" si="4"/>
        <v>3.2174257498801713</v>
      </c>
      <c r="AF37" s="97">
        <f t="shared" si="17"/>
        <v>10.664965207898396</v>
      </c>
      <c r="AH37" s="98">
        <f t="shared" si="31"/>
        <v>9.9564219459194006E-5</v>
      </c>
      <c r="AI37" s="99">
        <f t="shared" si="18"/>
        <v>2.465815176558978E-5</v>
      </c>
      <c r="AJ37" s="99">
        <f t="shared" si="32"/>
        <v>714581593.4143995</v>
      </c>
      <c r="AK37" s="99">
        <f>SUM(AJ37:AJ$42)/U37/U37</f>
        <v>0.56892923563249254</v>
      </c>
      <c r="AL37" s="99">
        <f t="shared" si="33"/>
        <v>563535517.58640897</v>
      </c>
      <c r="AM37" s="99">
        <f>SUM(AL37:AL$42)/U37/U37</f>
        <v>0.44457476535193768</v>
      </c>
      <c r="AN37" s="99">
        <f t="shared" si="34"/>
        <v>15278842.480991274</v>
      </c>
      <c r="AO37" s="100">
        <f>SUM(AN37:AN$42)/U37/U37</f>
        <v>9.3160329001698988E-2</v>
      </c>
      <c r="AP37" s="87">
        <f t="shared" si="5"/>
        <v>28.689801585227652</v>
      </c>
      <c r="AQ37" s="88">
        <f t="shared" si="6"/>
        <v>31.646555583520904</v>
      </c>
      <c r="AR37" s="88">
        <f t="shared" si="7"/>
        <v>25.64389461013463</v>
      </c>
      <c r="AS37" s="88">
        <f t="shared" si="8"/>
        <v>28.257611058853584</v>
      </c>
      <c r="AT37" s="88">
        <f t="shared" si="9"/>
        <v>2.6191910802956286</v>
      </c>
      <c r="AU37" s="101">
        <f t="shared" si="10"/>
        <v>3.8156604194647139</v>
      </c>
    </row>
    <row r="38" spans="1:47" ht="14.45" customHeight="1" x14ac:dyDescent="0.15">
      <c r="A38" s="126"/>
      <c r="B38" s="86" t="s">
        <v>85</v>
      </c>
      <c r="C38" s="11">
        <v>707</v>
      </c>
      <c r="D38" s="11">
        <v>5</v>
      </c>
      <c r="E38" s="11">
        <v>240</v>
      </c>
      <c r="F38" s="12">
        <v>4</v>
      </c>
      <c r="G38" s="22" t="s">
        <v>85</v>
      </c>
      <c r="H38" s="3">
        <v>5011036</v>
      </c>
      <c r="I38" s="3">
        <v>26863</v>
      </c>
      <c r="J38" s="18">
        <v>65</v>
      </c>
      <c r="K38" s="3">
        <v>94301</v>
      </c>
      <c r="L38" s="4">
        <v>2299422</v>
      </c>
      <c r="M38" s="70"/>
      <c r="N38" s="70"/>
      <c r="O38" s="87">
        <f t="shared" si="26"/>
        <v>0.53530805687203797</v>
      </c>
      <c r="P38" s="88">
        <f t="shared" si="27"/>
        <v>0.98581808226563206</v>
      </c>
      <c r="Q38" s="89">
        <f t="shared" si="13"/>
        <v>7.0721357850070717E-3</v>
      </c>
      <c r="R38" s="90">
        <f t="shared" si="14"/>
        <v>7.173875091389793E-3</v>
      </c>
      <c r="S38" s="91">
        <f t="shared" si="15"/>
        <v>1.6666666666666666E-2</v>
      </c>
      <c r="T38" s="92">
        <f t="shared" si="28"/>
        <v>3.5281299357944149E-2</v>
      </c>
      <c r="U38" s="93">
        <f t="shared" si="29"/>
        <v>94593.298067818978</v>
      </c>
      <c r="V38" s="93">
        <f t="shared" si="30"/>
        <v>465212.23521044222</v>
      </c>
      <c r="W38" s="94">
        <f>SUM(V38:V$42)</f>
        <v>2418275.682533497</v>
      </c>
      <c r="X38" s="95">
        <f t="shared" si="0"/>
        <v>457458.6979569348</v>
      </c>
      <c r="Y38" s="93">
        <f>SUM(X38:X$42)</f>
        <v>2112140.3313176595</v>
      </c>
      <c r="Z38" s="93">
        <f t="shared" si="1"/>
        <v>7753.5372535073702</v>
      </c>
      <c r="AA38" s="94">
        <f>SUM(Z38:Z$42)</f>
        <v>306135.35121583729</v>
      </c>
      <c r="AB38" s="87">
        <f t="shared" si="2"/>
        <v>25.564979041112473</v>
      </c>
      <c r="AC38" s="88">
        <f t="shared" si="3"/>
        <v>22.328646684920042</v>
      </c>
      <c r="AD38" s="96">
        <f t="shared" si="16"/>
        <v>87.340758813109503</v>
      </c>
      <c r="AE38" s="88">
        <f t="shared" si="4"/>
        <v>3.2363323561924284</v>
      </c>
      <c r="AF38" s="97">
        <f t="shared" si="17"/>
        <v>12.659241186890476</v>
      </c>
      <c r="AH38" s="98">
        <f t="shared" si="31"/>
        <v>2.4017059568117488E-4</v>
      </c>
      <c r="AI38" s="99">
        <f t="shared" si="18"/>
        <v>6.828703703703703E-5</v>
      </c>
      <c r="AJ38" s="99">
        <f t="shared" si="32"/>
        <v>1209682829.8232388</v>
      </c>
      <c r="AK38" s="99">
        <f>SUM(AJ38:AJ$42)/U38/U38</f>
        <v>0.50559231202823596</v>
      </c>
      <c r="AL38" s="99">
        <f t="shared" si="33"/>
        <v>910611308.7050736</v>
      </c>
      <c r="AM38" s="99">
        <f>SUM(AL38:AL$42)/U38/U38</f>
        <v>0.39450684882816517</v>
      </c>
      <c r="AN38" s="99">
        <f t="shared" si="34"/>
        <v>38301680.857846834</v>
      </c>
      <c r="AO38" s="100">
        <f>SUM(AN38:AN$42)/U38/U38</f>
        <v>9.4158447822841398E-2</v>
      </c>
      <c r="AP38" s="87">
        <f t="shared" si="5"/>
        <v>24.171320752331585</v>
      </c>
      <c r="AQ38" s="88">
        <f t="shared" si="6"/>
        <v>26.95863732989336</v>
      </c>
      <c r="AR38" s="88">
        <f t="shared" si="7"/>
        <v>21.097574993076599</v>
      </c>
      <c r="AS38" s="88">
        <f t="shared" si="8"/>
        <v>23.559718376763485</v>
      </c>
      <c r="AT38" s="88">
        <f t="shared" si="9"/>
        <v>2.6349014847232066</v>
      </c>
      <c r="AU38" s="101">
        <f t="shared" si="10"/>
        <v>3.8377632276616502</v>
      </c>
    </row>
    <row r="39" spans="1:47" ht="14.45" customHeight="1" x14ac:dyDescent="0.15">
      <c r="A39" s="126"/>
      <c r="B39" s="86" t="s">
        <v>87</v>
      </c>
      <c r="C39" s="11">
        <v>521</v>
      </c>
      <c r="D39" s="11">
        <v>5</v>
      </c>
      <c r="E39" s="11">
        <v>176</v>
      </c>
      <c r="F39" s="12">
        <v>3</v>
      </c>
      <c r="G39" s="22" t="s">
        <v>87</v>
      </c>
      <c r="H39" s="3">
        <v>4142913</v>
      </c>
      <c r="I39" s="3">
        <v>37407</v>
      </c>
      <c r="J39" s="18">
        <v>70</v>
      </c>
      <c r="K39" s="3">
        <v>91769</v>
      </c>
      <c r="L39" s="4">
        <v>1833800</v>
      </c>
      <c r="M39" s="70"/>
      <c r="N39" s="70"/>
      <c r="O39" s="87">
        <f t="shared" si="26"/>
        <v>0.53873185637891519</v>
      </c>
      <c r="P39" s="88">
        <f t="shared" si="27"/>
        <v>1.0341749873183577</v>
      </c>
      <c r="Q39" s="89">
        <f t="shared" si="13"/>
        <v>9.5969289827255271E-3</v>
      </c>
      <c r="R39" s="90">
        <f t="shared" si="14"/>
        <v>9.2797922019083167E-3</v>
      </c>
      <c r="S39" s="91">
        <f t="shared" si="15"/>
        <v>1.7045454545454544E-2</v>
      </c>
      <c r="T39" s="92">
        <f t="shared" si="28"/>
        <v>4.5426721836574438E-2</v>
      </c>
      <c r="U39" s="93">
        <f t="shared" si="29"/>
        <v>91255.923601433024</v>
      </c>
      <c r="V39" s="93">
        <f t="shared" si="30"/>
        <v>446718.78067803127</v>
      </c>
      <c r="W39" s="94">
        <f>SUM(V39:V$42)</f>
        <v>1953063.4473230545</v>
      </c>
      <c r="X39" s="95">
        <f t="shared" si="0"/>
        <v>439104.256007383</v>
      </c>
      <c r="Y39" s="93">
        <f>SUM(X39:X$42)</f>
        <v>1654681.6333607247</v>
      </c>
      <c r="Z39" s="93">
        <f t="shared" si="1"/>
        <v>7614.5246706482594</v>
      </c>
      <c r="AA39" s="94">
        <f>SUM(Z39:Z$42)</f>
        <v>298381.81396232994</v>
      </c>
      <c r="AB39" s="87">
        <f t="shared" si="2"/>
        <v>21.402045700103844</v>
      </c>
      <c r="AC39" s="88">
        <f t="shared" si="3"/>
        <v>18.132320270930233</v>
      </c>
      <c r="AD39" s="96">
        <f t="shared" si="16"/>
        <v>84.722369651057477</v>
      </c>
      <c r="AE39" s="88">
        <f t="shared" si="4"/>
        <v>3.269725429173612</v>
      </c>
      <c r="AF39" s="97">
        <f t="shared" si="17"/>
        <v>15.277630348942516</v>
      </c>
      <c r="AH39" s="98">
        <f t="shared" si="31"/>
        <v>3.9396901232038092E-4</v>
      </c>
      <c r="AI39" s="99">
        <f t="shared" si="18"/>
        <v>9.5198335368144231E-5</v>
      </c>
      <c r="AJ39" s="99">
        <f t="shared" si="32"/>
        <v>1260196622.2459152</v>
      </c>
      <c r="AK39" s="99">
        <f>SUM(AJ39:AJ$42)/U39/U39</f>
        <v>0.39798804516247061</v>
      </c>
      <c r="AL39" s="99">
        <f t="shared" si="33"/>
        <v>882302572.43593538</v>
      </c>
      <c r="AM39" s="99">
        <f>SUM(AL39:AL$42)/U39/U39</f>
        <v>0.31454196548450952</v>
      </c>
      <c r="AN39" s="99">
        <f t="shared" si="34"/>
        <v>56417639.913226783</v>
      </c>
      <c r="AO39" s="100">
        <f>SUM(AN39:AN$42)/U39/U39</f>
        <v>9.6572089803671365E-2</v>
      </c>
      <c r="AP39" s="87">
        <f t="shared" si="5"/>
        <v>20.165554343766832</v>
      </c>
      <c r="AQ39" s="88">
        <f t="shared" si="6"/>
        <v>22.638537056440857</v>
      </c>
      <c r="AR39" s="88">
        <f t="shared" si="7"/>
        <v>17.033073067338023</v>
      </c>
      <c r="AS39" s="88">
        <f t="shared" si="8"/>
        <v>19.231567474522443</v>
      </c>
      <c r="AT39" s="88">
        <f t="shared" si="9"/>
        <v>2.660634844621705</v>
      </c>
      <c r="AU39" s="101">
        <f t="shared" si="10"/>
        <v>3.878816013725519</v>
      </c>
    </row>
    <row r="40" spans="1:47" ht="14.45" customHeight="1" x14ac:dyDescent="0.15">
      <c r="A40" s="126"/>
      <c r="B40" s="86" t="s">
        <v>89</v>
      </c>
      <c r="C40" s="11">
        <v>532</v>
      </c>
      <c r="D40" s="11">
        <v>6</v>
      </c>
      <c r="E40" s="11">
        <v>179</v>
      </c>
      <c r="F40" s="12">
        <v>8</v>
      </c>
      <c r="G40" s="22" t="s">
        <v>89</v>
      </c>
      <c r="H40" s="3">
        <v>3522767</v>
      </c>
      <c r="I40" s="3">
        <v>56501</v>
      </c>
      <c r="J40" s="18">
        <v>75</v>
      </c>
      <c r="K40" s="3">
        <v>87842</v>
      </c>
      <c r="L40" s="4">
        <v>1384012</v>
      </c>
      <c r="M40" s="70"/>
      <c r="N40" s="70"/>
      <c r="O40" s="87">
        <f t="shared" si="26"/>
        <v>0.54889656207776605</v>
      </c>
      <c r="P40" s="88">
        <f t="shared" si="27"/>
        <v>1.021384145334415</v>
      </c>
      <c r="Q40" s="89">
        <f t="shared" si="13"/>
        <v>1.1278195488721804E-2</v>
      </c>
      <c r="R40" s="90">
        <f t="shared" si="14"/>
        <v>1.1042070253625457E-2</v>
      </c>
      <c r="S40" s="91">
        <f t="shared" si="15"/>
        <v>4.4692737430167599E-2</v>
      </c>
      <c r="T40" s="92">
        <f t="shared" si="28"/>
        <v>5.3868719602121605E-2</v>
      </c>
      <c r="U40" s="93">
        <f t="shared" si="29"/>
        <v>87110.466144051039</v>
      </c>
      <c r="V40" s="93">
        <f t="shared" si="30"/>
        <v>424968.25027745939</v>
      </c>
      <c r="W40" s="94">
        <f>SUM(V40:V$42)</f>
        <v>1506344.6666450233</v>
      </c>
      <c r="X40" s="95">
        <f t="shared" si="0"/>
        <v>405975.25585165119</v>
      </c>
      <c r="Y40" s="93">
        <f>SUM(X40:X$42)</f>
        <v>1215577.3773533418</v>
      </c>
      <c r="Z40" s="93">
        <f t="shared" si="1"/>
        <v>18992.994425808243</v>
      </c>
      <c r="AA40" s="94">
        <f>SUM(Z40:Z$42)</f>
        <v>290767.28929168166</v>
      </c>
      <c r="AB40" s="87">
        <f t="shared" si="2"/>
        <v>17.292349970370292</v>
      </c>
      <c r="AC40" s="88">
        <f t="shared" si="3"/>
        <v>13.954435456047163</v>
      </c>
      <c r="AD40" s="96">
        <f t="shared" si="16"/>
        <v>80.697160767376872</v>
      </c>
      <c r="AE40" s="88">
        <f t="shared" si="4"/>
        <v>3.3379145143231308</v>
      </c>
      <c r="AF40" s="97">
        <f t="shared" si="17"/>
        <v>19.302839232623128</v>
      </c>
      <c r="AH40" s="98">
        <f t="shared" si="31"/>
        <v>4.5758676712654231E-4</v>
      </c>
      <c r="AI40" s="99">
        <f t="shared" si="18"/>
        <v>2.3852121034170781E-4</v>
      </c>
      <c r="AJ40" s="99">
        <f t="shared" si="32"/>
        <v>820937290.19596457</v>
      </c>
      <c r="AK40" s="99">
        <f>SUM(AJ40:AJ$42)/U40/U40</f>
        <v>0.27069620654389809</v>
      </c>
      <c r="AL40" s="99">
        <f t="shared" si="33"/>
        <v>541239264.43690789</v>
      </c>
      <c r="AM40" s="99">
        <f>SUM(AL40:AL$42)/U40/U40</f>
        <v>0.22891900388032374</v>
      </c>
      <c r="AN40" s="99">
        <f t="shared" si="34"/>
        <v>83176280.420916304</v>
      </c>
      <c r="AO40" s="100">
        <f>SUM(AN40:AN$42)/U40/U40</f>
        <v>9.8547352751269038E-2</v>
      </c>
      <c r="AP40" s="87">
        <f t="shared" si="5"/>
        <v>16.272591887755087</v>
      </c>
      <c r="AQ40" s="88">
        <f t="shared" si="6"/>
        <v>18.312108052985497</v>
      </c>
      <c r="AR40" s="88">
        <f t="shared" si="7"/>
        <v>13.016664031175061</v>
      </c>
      <c r="AS40" s="88">
        <f t="shared" si="8"/>
        <v>14.892206880919264</v>
      </c>
      <c r="AT40" s="88">
        <f t="shared" si="9"/>
        <v>2.7226263620487066</v>
      </c>
      <c r="AU40" s="101">
        <f t="shared" si="10"/>
        <v>3.953202666597555</v>
      </c>
    </row>
    <row r="41" spans="1:47" ht="14.45" customHeight="1" x14ac:dyDescent="0.15">
      <c r="A41" s="126"/>
      <c r="B41" s="86" t="s">
        <v>90</v>
      </c>
      <c r="C41" s="11">
        <v>546</v>
      </c>
      <c r="D41" s="11">
        <v>20</v>
      </c>
      <c r="E41" s="11">
        <v>176</v>
      </c>
      <c r="F41" s="12">
        <v>22</v>
      </c>
      <c r="G41" s="22" t="s">
        <v>90</v>
      </c>
      <c r="H41" s="3">
        <v>3002215</v>
      </c>
      <c r="I41" s="3">
        <v>95693</v>
      </c>
      <c r="J41" s="18">
        <v>80</v>
      </c>
      <c r="K41" s="3">
        <v>81181</v>
      </c>
      <c r="L41" s="4">
        <v>959826</v>
      </c>
      <c r="M41" s="70"/>
      <c r="N41" s="70"/>
      <c r="O41" s="87">
        <f>IF(K41&lt;0.5,0.5,((L41-L42)-5*K42)/5/(K41-K42))</f>
        <v>0.54725826705734615</v>
      </c>
      <c r="P41" s="88">
        <f>IF(H41&lt;0.5,1,(I41/H41)/((K41-K42)/(L41-L42)))</f>
        <v>1.0109663769967436</v>
      </c>
      <c r="Q41" s="89">
        <f t="shared" si="13"/>
        <v>3.6630036630036632E-2</v>
      </c>
      <c r="R41" s="90">
        <f t="shared" si="14"/>
        <v>3.6232695234487126E-2</v>
      </c>
      <c r="S41" s="91">
        <f t="shared" si="15"/>
        <v>0.125</v>
      </c>
      <c r="T41" s="92">
        <f>5*R41/(1+5*(1-O41)*R41)</f>
        <v>0.16743076062460593</v>
      </c>
      <c r="U41" s="93">
        <f t="shared" si="29"/>
        <v>82417.936868927049</v>
      </c>
      <c r="V41" s="93">
        <f>5*U41*((1-T41)+O41*T41)</f>
        <v>380852.09421408741</v>
      </c>
      <c r="W41" s="94">
        <f>SUM(V41:V$42)</f>
        <v>1081376.4163675639</v>
      </c>
      <c r="X41" s="95">
        <f t="shared" si="0"/>
        <v>333245.58243732649</v>
      </c>
      <c r="Y41" s="93">
        <f>SUM(X41:X$42)</f>
        <v>809602.12150169048</v>
      </c>
      <c r="Z41" s="93">
        <f t="shared" si="1"/>
        <v>47606.511776760926</v>
      </c>
      <c r="AA41" s="94">
        <f>SUM(Z41:Z$42)</f>
        <v>271774.29486587341</v>
      </c>
      <c r="AB41" s="87">
        <f t="shared" si="2"/>
        <v>13.120644090949831</v>
      </c>
      <c r="AC41" s="88">
        <f t="shared" si="3"/>
        <v>9.8231301614506208</v>
      </c>
      <c r="AD41" s="96">
        <f t="shared" si="16"/>
        <v>74.867743483921473</v>
      </c>
      <c r="AE41" s="88">
        <f t="shared" si="4"/>
        <v>3.2975139294992095</v>
      </c>
      <c r="AF41" s="97">
        <f t="shared" si="17"/>
        <v>25.132256516078517</v>
      </c>
      <c r="AH41" s="98">
        <f>IF(D41=0,0,T41*T41*(1-T41)/D41)</f>
        <v>1.1669731555656476E-3</v>
      </c>
      <c r="AI41" s="99">
        <f t="shared" si="18"/>
        <v>6.2144886363636363E-4</v>
      </c>
      <c r="AJ41" s="99">
        <f>U41*U41*((1-O41)*5+AB42)^2*AH41</f>
        <v>1233168681.6875024</v>
      </c>
      <c r="AK41" s="99">
        <f>SUM(AJ41:AJ$42)/U41/U41</f>
        <v>0.1815427914262617</v>
      </c>
      <c r="AL41" s="99">
        <f>U41*U41*((1-O41)*5*(1-S41)+AC42)^2*AH41+V41*V41*AI41</f>
        <v>721256927.31043148</v>
      </c>
      <c r="AM41" s="99">
        <f>SUM(AL41:AL$42)/U41/U41</f>
        <v>0.17604909296714799</v>
      </c>
      <c r="AN41" s="99">
        <f>U41*U41*((1-O41)*5*S41+AE42)^2*AH41+V41*V41*AI41</f>
        <v>190029405.31014702</v>
      </c>
      <c r="AO41" s="100">
        <f>SUM(AN41:AN$42)/U41/U41</f>
        <v>9.7843630358078498E-2</v>
      </c>
      <c r="AP41" s="87">
        <f t="shared" si="5"/>
        <v>12.28553045344705</v>
      </c>
      <c r="AQ41" s="88">
        <f t="shared" si="6"/>
        <v>13.955757728452612</v>
      </c>
      <c r="AR41" s="88">
        <f t="shared" si="7"/>
        <v>9.0007493521277162</v>
      </c>
      <c r="AS41" s="88">
        <f t="shared" si="8"/>
        <v>10.645510970773525</v>
      </c>
      <c r="AT41" s="88">
        <f t="shared" si="9"/>
        <v>2.6844265863060928</v>
      </c>
      <c r="AU41" s="101">
        <f t="shared" si="10"/>
        <v>3.9106012726923263</v>
      </c>
    </row>
    <row r="42" spans="1:47" ht="14.45" customHeight="1" thickBot="1" x14ac:dyDescent="0.2">
      <c r="A42" s="127"/>
      <c r="B42" s="128" t="s">
        <v>91</v>
      </c>
      <c r="C42" s="15">
        <v>678</v>
      </c>
      <c r="D42" s="15">
        <v>58</v>
      </c>
      <c r="E42" s="15">
        <v>225</v>
      </c>
      <c r="F42" s="16">
        <v>72</v>
      </c>
      <c r="G42" s="24" t="s">
        <v>91</v>
      </c>
      <c r="H42" s="7">
        <v>3458084</v>
      </c>
      <c r="I42" s="7">
        <v>359915</v>
      </c>
      <c r="J42" s="20">
        <v>85</v>
      </c>
      <c r="K42" s="7">
        <v>69236</v>
      </c>
      <c r="L42" s="8">
        <v>580961</v>
      </c>
      <c r="M42" s="70"/>
      <c r="N42" s="70"/>
      <c r="O42" s="129">
        <v>1</v>
      </c>
      <c r="P42" s="130">
        <f>IF(H42&lt;0.5,1,(I42/H42)/(K42/L42))</f>
        <v>0.87333208996837031</v>
      </c>
      <c r="Q42" s="131">
        <f t="shared" si="13"/>
        <v>8.5545722713864306E-2</v>
      </c>
      <c r="R42" s="132">
        <f t="shared" si="14"/>
        <v>9.7953257067380339E-2</v>
      </c>
      <c r="S42" s="133">
        <f t="shared" si="15"/>
        <v>0.32</v>
      </c>
      <c r="T42" s="129">
        <v>1</v>
      </c>
      <c r="U42" s="134">
        <f>U41*(1-T41)</f>
        <v>68618.639009851846</v>
      </c>
      <c r="V42" s="134">
        <f>U42/R42</f>
        <v>700524.32215347653</v>
      </c>
      <c r="W42" s="135">
        <f>SUM(V42:V$42)</f>
        <v>700524.32215347653</v>
      </c>
      <c r="X42" s="129">
        <f t="shared" si="0"/>
        <v>476356.53906436398</v>
      </c>
      <c r="Y42" s="134">
        <f>SUM(X42:X$42)</f>
        <v>476356.53906436398</v>
      </c>
      <c r="Z42" s="134">
        <f t="shared" si="1"/>
        <v>224167.78308911249</v>
      </c>
      <c r="AA42" s="135">
        <f>SUM(Z42:Z$42)</f>
        <v>224167.78308911249</v>
      </c>
      <c r="AB42" s="136">
        <f t="shared" si="2"/>
        <v>10.208950982733707</v>
      </c>
      <c r="AC42" s="130">
        <f t="shared" si="3"/>
        <v>6.94208666825892</v>
      </c>
      <c r="AD42" s="137">
        <f t="shared" si="16"/>
        <v>68</v>
      </c>
      <c r="AE42" s="130">
        <f t="shared" si="4"/>
        <v>3.2668643144747866</v>
      </c>
      <c r="AF42" s="138">
        <f t="shared" si="17"/>
        <v>32</v>
      </c>
      <c r="AH42" s="139">
        <f>0</f>
        <v>0</v>
      </c>
      <c r="AI42" s="140">
        <f t="shared" si="18"/>
        <v>9.6711111111111108E-4</v>
      </c>
      <c r="AJ42" s="140">
        <v>0</v>
      </c>
      <c r="AK42" s="140">
        <f>(1-R42)/R42/R42/D42</f>
        <v>1.6209263652607901</v>
      </c>
      <c r="AL42" s="140">
        <f>V42*V42*AI42</f>
        <v>474594619.20915866</v>
      </c>
      <c r="AM42" s="140">
        <f>(1-S42)*(1-S42)*(1-R42)/R42/R42/D42+AI42/R42/R42</f>
        <v>0.85031126331670581</v>
      </c>
      <c r="AN42" s="140">
        <f>V42*V42*AI42</f>
        <v>474594619.20915866</v>
      </c>
      <c r="AO42" s="141">
        <f>S42*S42*(1-R42)/R42/R42/D42+AI42/R42/R42</f>
        <v>0.26677777182282147</v>
      </c>
      <c r="AP42" s="136">
        <f t="shared" si="5"/>
        <v>7.7135650957843858</v>
      </c>
      <c r="AQ42" s="130">
        <f t="shared" si="6"/>
        <v>12.704336869683029</v>
      </c>
      <c r="AR42" s="130">
        <f t="shared" si="7"/>
        <v>5.1347251246939756</v>
      </c>
      <c r="AS42" s="130">
        <f t="shared" si="8"/>
        <v>8.7494482118238643</v>
      </c>
      <c r="AT42" s="130">
        <f t="shared" si="9"/>
        <v>2.2545138374982847</v>
      </c>
      <c r="AU42" s="142">
        <f t="shared" si="10"/>
        <v>4.2792147914512881</v>
      </c>
    </row>
    <row r="43" spans="1:47" ht="14.45" customHeight="1" thickTop="1" x14ac:dyDescent="0.15">
      <c r="G43" s="143"/>
      <c r="H43" s="143"/>
      <c r="I43" s="143"/>
      <c r="J43" s="143"/>
      <c r="K43" s="143"/>
      <c r="L43" s="143"/>
    </row>
    <row r="44" spans="1:47" ht="14.45" customHeight="1" thickBot="1" x14ac:dyDescent="0.2">
      <c r="A44" s="25" t="s">
        <v>36</v>
      </c>
      <c r="G44" s="143"/>
      <c r="H44" s="143"/>
      <c r="I44" s="143"/>
      <c r="J44" s="183" t="s">
        <v>32</v>
      </c>
      <c r="K44" s="184"/>
      <c r="L44" s="184"/>
      <c r="M44" s="184"/>
    </row>
    <row r="45" spans="1:47" ht="14.45" customHeight="1" thickTop="1" x14ac:dyDescent="0.15">
      <c r="A45" s="195" t="s">
        <v>11</v>
      </c>
      <c r="B45" s="197" t="s">
        <v>53</v>
      </c>
      <c r="C45" s="179" t="s">
        <v>5</v>
      </c>
      <c r="D45" s="180"/>
      <c r="E45" s="180"/>
      <c r="F45" s="181" t="s">
        <v>96</v>
      </c>
      <c r="G45" s="180"/>
      <c r="H45" s="180"/>
      <c r="I45" s="180"/>
      <c r="J45" s="181" t="s">
        <v>97</v>
      </c>
      <c r="K45" s="180"/>
      <c r="L45" s="180"/>
      <c r="M45" s="182"/>
    </row>
    <row r="46" spans="1:47" ht="14.45" customHeight="1" x14ac:dyDescent="0.15">
      <c r="A46" s="196"/>
      <c r="B46" s="198"/>
      <c r="C46" s="42" t="s">
        <v>23</v>
      </c>
      <c r="D46" s="204" t="s">
        <v>28</v>
      </c>
      <c r="E46" s="205"/>
      <c r="F46" s="44" t="s">
        <v>23</v>
      </c>
      <c r="G46" s="204" t="s">
        <v>28</v>
      </c>
      <c r="H46" s="206"/>
      <c r="I46" s="144" t="s">
        <v>133</v>
      </c>
      <c r="J46" s="44" t="s">
        <v>23</v>
      </c>
      <c r="K46" s="204" t="s">
        <v>28</v>
      </c>
      <c r="L46" s="206"/>
      <c r="M46" s="145" t="s">
        <v>133</v>
      </c>
    </row>
    <row r="47" spans="1:47" ht="14.45" customHeight="1" x14ac:dyDescent="0.15">
      <c r="A47" s="68" t="s">
        <v>1</v>
      </c>
      <c r="B47" s="69">
        <v>0</v>
      </c>
      <c r="C47" s="146">
        <f>AB7</f>
        <v>83.390499196313726</v>
      </c>
      <c r="D47" s="146">
        <f t="shared" ref="D47:E82" si="35">AP7</f>
        <v>81.506156413224545</v>
      </c>
      <c r="E47" s="147">
        <f t="shared" si="35"/>
        <v>85.274841979402908</v>
      </c>
      <c r="F47" s="148">
        <f>AC7</f>
        <v>81.772207527654373</v>
      </c>
      <c r="G47" s="146">
        <f t="shared" ref="G47:H82" si="36">AR7</f>
        <v>80.016465674619852</v>
      </c>
      <c r="H47" s="146">
        <f t="shared" si="36"/>
        <v>83.527949380688895</v>
      </c>
      <c r="I47" s="149">
        <f t="shared" ref="I47:J82" si="37">AD7</f>
        <v>98.05938124336005</v>
      </c>
      <c r="J47" s="148">
        <f t="shared" si="37"/>
        <v>1.6182916686593558</v>
      </c>
      <c r="K47" s="146">
        <f t="shared" ref="K47:L82" si="38">AT7</f>
        <v>1.1874078997410003</v>
      </c>
      <c r="L47" s="146">
        <f t="shared" si="38"/>
        <v>2.0491754375777114</v>
      </c>
      <c r="M47" s="150">
        <f>AF7</f>
        <v>1.9406187566399558</v>
      </c>
    </row>
    <row r="48" spans="1:47" ht="14.45" customHeight="1" x14ac:dyDescent="0.15">
      <c r="A48" s="68"/>
      <c r="B48" s="86">
        <v>5</v>
      </c>
      <c r="C48" s="151">
        <f>AB8</f>
        <v>78.390499196313726</v>
      </c>
      <c r="D48" s="151">
        <f t="shared" si="35"/>
        <v>76.506156413224545</v>
      </c>
      <c r="E48" s="152">
        <f t="shared" si="35"/>
        <v>80.274841979402908</v>
      </c>
      <c r="F48" s="153">
        <f>AC8</f>
        <v>76.772207527654373</v>
      </c>
      <c r="G48" s="151">
        <f t="shared" si="36"/>
        <v>75.016465674619852</v>
      </c>
      <c r="H48" s="151">
        <f t="shared" si="36"/>
        <v>78.527949380688895</v>
      </c>
      <c r="I48" s="154">
        <f t="shared" si="37"/>
        <v>97.935602292049879</v>
      </c>
      <c r="J48" s="153">
        <f t="shared" si="37"/>
        <v>1.6182916686593558</v>
      </c>
      <c r="K48" s="151">
        <f t="shared" si="38"/>
        <v>1.1874078997410003</v>
      </c>
      <c r="L48" s="151">
        <f t="shared" si="38"/>
        <v>2.0491754375777114</v>
      </c>
      <c r="M48" s="155">
        <f>AF8</f>
        <v>2.0643977079501172</v>
      </c>
    </row>
    <row r="49" spans="1:13" ht="14.45" customHeight="1" x14ac:dyDescent="0.15">
      <c r="A49" s="68"/>
      <c r="B49" s="86">
        <v>10</v>
      </c>
      <c r="C49" s="151">
        <f t="shared" ref="C49:C62" si="39">AB9</f>
        <v>73.390499196313726</v>
      </c>
      <c r="D49" s="151">
        <f t="shared" si="35"/>
        <v>71.506156413224545</v>
      </c>
      <c r="E49" s="152">
        <f t="shared" si="35"/>
        <v>75.274841979402908</v>
      </c>
      <c r="F49" s="153">
        <f t="shared" ref="F49:F62" si="40">AC9</f>
        <v>71.772207527654373</v>
      </c>
      <c r="G49" s="151">
        <f t="shared" si="36"/>
        <v>70.016465674619852</v>
      </c>
      <c r="H49" s="151">
        <f t="shared" si="36"/>
        <v>73.527949380688895</v>
      </c>
      <c r="I49" s="154">
        <f t="shared" si="37"/>
        <v>97.79495754030701</v>
      </c>
      <c r="J49" s="153">
        <f t="shared" si="37"/>
        <v>1.6182916686593558</v>
      </c>
      <c r="K49" s="151">
        <f t="shared" si="38"/>
        <v>1.1874078997410003</v>
      </c>
      <c r="L49" s="151">
        <f t="shared" si="38"/>
        <v>2.0491754375777114</v>
      </c>
      <c r="M49" s="155">
        <f t="shared" ref="M49:M62" si="41">AF9</f>
        <v>2.2050424596929838</v>
      </c>
    </row>
    <row r="50" spans="1:13" ht="14.45" customHeight="1" x14ac:dyDescent="0.15">
      <c r="A50" s="68"/>
      <c r="B50" s="86">
        <v>15</v>
      </c>
      <c r="C50" s="151">
        <f t="shared" si="39"/>
        <v>68.390499196313726</v>
      </c>
      <c r="D50" s="151">
        <f t="shared" si="35"/>
        <v>66.506156413224545</v>
      </c>
      <c r="E50" s="152">
        <f t="shared" si="35"/>
        <v>70.274841979402908</v>
      </c>
      <c r="F50" s="153">
        <f t="shared" si="40"/>
        <v>66.772207527654373</v>
      </c>
      <c r="G50" s="151">
        <f t="shared" si="36"/>
        <v>65.016465674619852</v>
      </c>
      <c r="H50" s="151">
        <f t="shared" si="36"/>
        <v>68.527949380688895</v>
      </c>
      <c r="I50" s="154">
        <f t="shared" si="37"/>
        <v>97.633747833870785</v>
      </c>
      <c r="J50" s="153">
        <f t="shared" si="37"/>
        <v>1.6182916686593558</v>
      </c>
      <c r="K50" s="151">
        <f t="shared" si="38"/>
        <v>1.1874078997410003</v>
      </c>
      <c r="L50" s="151">
        <f t="shared" si="38"/>
        <v>2.0491754375777114</v>
      </c>
      <c r="M50" s="155">
        <f t="shared" si="41"/>
        <v>2.3662521661292133</v>
      </c>
    </row>
    <row r="51" spans="1:13" ht="14.45" customHeight="1" x14ac:dyDescent="0.15">
      <c r="A51" s="68"/>
      <c r="B51" s="86">
        <v>20</v>
      </c>
      <c r="C51" s="151">
        <f t="shared" si="39"/>
        <v>63.390499196313733</v>
      </c>
      <c r="D51" s="151">
        <f t="shared" si="35"/>
        <v>61.506156413224545</v>
      </c>
      <c r="E51" s="152">
        <f t="shared" si="35"/>
        <v>65.274841979402922</v>
      </c>
      <c r="F51" s="153">
        <f t="shared" si="40"/>
        <v>61.772207527654373</v>
      </c>
      <c r="G51" s="151">
        <f t="shared" si="36"/>
        <v>60.016465674619845</v>
      </c>
      <c r="H51" s="151">
        <f t="shared" si="36"/>
        <v>63.527949380688902</v>
      </c>
      <c r="I51" s="154">
        <f t="shared" si="37"/>
        <v>97.447106917950464</v>
      </c>
      <c r="J51" s="153">
        <f t="shared" si="37"/>
        <v>1.6182916686593558</v>
      </c>
      <c r="K51" s="151">
        <f t="shared" si="38"/>
        <v>1.1874078997410003</v>
      </c>
      <c r="L51" s="151">
        <f t="shared" si="38"/>
        <v>2.0491754375777114</v>
      </c>
      <c r="M51" s="155">
        <f t="shared" si="41"/>
        <v>2.5528930820495295</v>
      </c>
    </row>
    <row r="52" spans="1:13" ht="14.45" customHeight="1" x14ac:dyDescent="0.15">
      <c r="A52" s="68"/>
      <c r="B52" s="86">
        <v>25</v>
      </c>
      <c r="C52" s="151">
        <f t="shared" si="39"/>
        <v>58.390499196313733</v>
      </c>
      <c r="D52" s="151">
        <f t="shared" si="35"/>
        <v>56.506156413224545</v>
      </c>
      <c r="E52" s="152">
        <f t="shared" si="35"/>
        <v>60.274841979402922</v>
      </c>
      <c r="F52" s="153">
        <f t="shared" si="40"/>
        <v>56.772207527654373</v>
      </c>
      <c r="G52" s="151">
        <f t="shared" si="36"/>
        <v>55.016465674619845</v>
      </c>
      <c r="H52" s="151">
        <f t="shared" si="36"/>
        <v>58.527949380688902</v>
      </c>
      <c r="I52" s="154">
        <f t="shared" si="37"/>
        <v>97.22850174097924</v>
      </c>
      <c r="J52" s="153">
        <f t="shared" si="37"/>
        <v>1.6182916686593558</v>
      </c>
      <c r="K52" s="151">
        <f t="shared" si="38"/>
        <v>1.1874078997410003</v>
      </c>
      <c r="L52" s="151">
        <f t="shared" si="38"/>
        <v>2.0491754375777114</v>
      </c>
      <c r="M52" s="155">
        <f t="shared" si="41"/>
        <v>2.7714982590207429</v>
      </c>
    </row>
    <row r="53" spans="1:13" ht="14.45" customHeight="1" x14ac:dyDescent="0.15">
      <c r="A53" s="68"/>
      <c r="B53" s="86">
        <v>30</v>
      </c>
      <c r="C53" s="151">
        <f t="shared" si="39"/>
        <v>53.390499196313733</v>
      </c>
      <c r="D53" s="151">
        <f t="shared" si="35"/>
        <v>51.506156413224545</v>
      </c>
      <c r="E53" s="152">
        <f t="shared" si="35"/>
        <v>55.274841979402922</v>
      </c>
      <c r="F53" s="153">
        <f t="shared" si="40"/>
        <v>51.772207527654373</v>
      </c>
      <c r="G53" s="151">
        <f t="shared" si="36"/>
        <v>50.016465674619845</v>
      </c>
      <c r="H53" s="151">
        <f t="shared" si="36"/>
        <v>53.527949380688902</v>
      </c>
      <c r="I53" s="154">
        <f t="shared" si="37"/>
        <v>96.968951980184727</v>
      </c>
      <c r="J53" s="153">
        <f t="shared" si="37"/>
        <v>1.6182916686593558</v>
      </c>
      <c r="K53" s="151">
        <f t="shared" si="38"/>
        <v>1.1874078997410003</v>
      </c>
      <c r="L53" s="151">
        <f t="shared" si="38"/>
        <v>2.0491754375777114</v>
      </c>
      <c r="M53" s="155">
        <f t="shared" si="41"/>
        <v>3.0310480198152714</v>
      </c>
    </row>
    <row r="54" spans="1:13" ht="14.45" customHeight="1" x14ac:dyDescent="0.15">
      <c r="A54" s="68"/>
      <c r="B54" s="86">
        <v>35</v>
      </c>
      <c r="C54" s="151">
        <f t="shared" si="39"/>
        <v>48.390499196313719</v>
      </c>
      <c r="D54" s="151">
        <f t="shared" si="35"/>
        <v>46.506156413224531</v>
      </c>
      <c r="E54" s="152">
        <f t="shared" si="35"/>
        <v>50.274841979402908</v>
      </c>
      <c r="F54" s="153">
        <f t="shared" si="40"/>
        <v>46.772207527654373</v>
      </c>
      <c r="G54" s="151">
        <f t="shared" si="36"/>
        <v>45.016465674619845</v>
      </c>
      <c r="H54" s="151">
        <f t="shared" si="36"/>
        <v>48.527949380688902</v>
      </c>
      <c r="I54" s="154">
        <f t="shared" si="37"/>
        <v>96.655765707036508</v>
      </c>
      <c r="J54" s="153">
        <f t="shared" si="37"/>
        <v>1.6182916686593558</v>
      </c>
      <c r="K54" s="151">
        <f t="shared" si="38"/>
        <v>1.1874078997410003</v>
      </c>
      <c r="L54" s="151">
        <f t="shared" si="38"/>
        <v>2.0491754375777114</v>
      </c>
      <c r="M54" s="155">
        <f t="shared" si="41"/>
        <v>3.3442342929635114</v>
      </c>
    </row>
    <row r="55" spans="1:13" ht="14.45" customHeight="1" x14ac:dyDescent="0.15">
      <c r="A55" s="68"/>
      <c r="B55" s="86">
        <v>40</v>
      </c>
      <c r="C55" s="151">
        <f t="shared" si="39"/>
        <v>43.390499196313733</v>
      </c>
      <c r="D55" s="151">
        <f t="shared" si="35"/>
        <v>41.506156413224545</v>
      </c>
      <c r="E55" s="152">
        <f t="shared" si="35"/>
        <v>45.274841979402922</v>
      </c>
      <c r="F55" s="153">
        <f t="shared" si="40"/>
        <v>41.77220752765438</v>
      </c>
      <c r="G55" s="151">
        <f t="shared" si="36"/>
        <v>40.016465674619852</v>
      </c>
      <c r="H55" s="151">
        <f t="shared" si="36"/>
        <v>43.527949380688909</v>
      </c>
      <c r="I55" s="154">
        <f t="shared" si="37"/>
        <v>96.270400897353952</v>
      </c>
      <c r="J55" s="153">
        <f t="shared" si="37"/>
        <v>1.6182916686593558</v>
      </c>
      <c r="K55" s="151">
        <f t="shared" si="38"/>
        <v>1.1874078997410003</v>
      </c>
      <c r="L55" s="151">
        <f t="shared" si="38"/>
        <v>2.0491754375777114</v>
      </c>
      <c r="M55" s="155">
        <f t="shared" si="41"/>
        <v>3.729599102646044</v>
      </c>
    </row>
    <row r="56" spans="1:13" ht="14.45" customHeight="1" x14ac:dyDescent="0.15">
      <c r="A56" s="68"/>
      <c r="B56" s="86">
        <v>45</v>
      </c>
      <c r="C56" s="151">
        <f t="shared" si="39"/>
        <v>38.390499196313733</v>
      </c>
      <c r="D56" s="151">
        <f t="shared" si="35"/>
        <v>36.506156413224545</v>
      </c>
      <c r="E56" s="152">
        <f t="shared" si="35"/>
        <v>40.274841979402922</v>
      </c>
      <c r="F56" s="153">
        <f t="shared" si="40"/>
        <v>36.77220752765438</v>
      </c>
      <c r="G56" s="151">
        <f t="shared" si="36"/>
        <v>35.016465674619852</v>
      </c>
      <c r="H56" s="151">
        <f t="shared" si="36"/>
        <v>38.527949380688909</v>
      </c>
      <c r="I56" s="154">
        <f t="shared" si="37"/>
        <v>95.784655832725548</v>
      </c>
      <c r="J56" s="153">
        <f t="shared" si="37"/>
        <v>1.6182916686593558</v>
      </c>
      <c r="K56" s="151">
        <f t="shared" si="38"/>
        <v>1.1874078997410003</v>
      </c>
      <c r="L56" s="151">
        <f t="shared" si="38"/>
        <v>2.0491754375777114</v>
      </c>
      <c r="M56" s="155">
        <f t="shared" si="41"/>
        <v>4.2153441672744503</v>
      </c>
    </row>
    <row r="57" spans="1:13" ht="14.45" customHeight="1" x14ac:dyDescent="0.15">
      <c r="A57" s="68"/>
      <c r="B57" s="86">
        <v>50</v>
      </c>
      <c r="C57" s="151">
        <f t="shared" si="39"/>
        <v>33.390499196313741</v>
      </c>
      <c r="D57" s="151">
        <f t="shared" si="35"/>
        <v>31.506156413224556</v>
      </c>
      <c r="E57" s="152">
        <f t="shared" si="35"/>
        <v>35.274841979402929</v>
      </c>
      <c r="F57" s="153">
        <f t="shared" si="40"/>
        <v>31.789448906964719</v>
      </c>
      <c r="G57" s="151">
        <f t="shared" si="36"/>
        <v>30.034517465427037</v>
      </c>
      <c r="H57" s="151">
        <f t="shared" si="36"/>
        <v>33.544380348502401</v>
      </c>
      <c r="I57" s="154">
        <f t="shared" si="37"/>
        <v>95.205072317320202</v>
      </c>
      <c r="J57" s="153">
        <f t="shared" si="37"/>
        <v>1.6010502893490111</v>
      </c>
      <c r="K57" s="151">
        <f t="shared" si="38"/>
        <v>1.1734807250466666</v>
      </c>
      <c r="L57" s="151">
        <f t="shared" si="38"/>
        <v>2.0286198536513558</v>
      </c>
      <c r="M57" s="155">
        <f t="shared" si="41"/>
        <v>4.794927682679762</v>
      </c>
    </row>
    <row r="58" spans="1:13" ht="14.45" customHeight="1" x14ac:dyDescent="0.15">
      <c r="A58" s="68"/>
      <c r="B58" s="86">
        <v>55</v>
      </c>
      <c r="C58" s="151">
        <f t="shared" si="39"/>
        <v>29.245162661562787</v>
      </c>
      <c r="D58" s="151">
        <f t="shared" si="35"/>
        <v>27.725616369482726</v>
      </c>
      <c r="E58" s="152">
        <f t="shared" si="35"/>
        <v>30.764708953642849</v>
      </c>
      <c r="F58" s="153">
        <f t="shared" si="40"/>
        <v>27.616334961385334</v>
      </c>
      <c r="G58" s="151">
        <f t="shared" si="36"/>
        <v>26.21832550979094</v>
      </c>
      <c r="H58" s="151">
        <f t="shared" si="36"/>
        <v>29.014344412979728</v>
      </c>
      <c r="I58" s="154">
        <f t="shared" si="37"/>
        <v>94.430437200753758</v>
      </c>
      <c r="J58" s="153">
        <f t="shared" si="37"/>
        <v>1.6288277001774518</v>
      </c>
      <c r="K58" s="151">
        <f t="shared" si="38"/>
        <v>1.1968988777388654</v>
      </c>
      <c r="L58" s="151">
        <f t="shared" si="38"/>
        <v>2.060756522616038</v>
      </c>
      <c r="M58" s="155">
        <f t="shared" si="41"/>
        <v>5.5695627992462375</v>
      </c>
    </row>
    <row r="59" spans="1:13" ht="14.45" customHeight="1" x14ac:dyDescent="0.15">
      <c r="A59" s="68"/>
      <c r="B59" s="86">
        <v>60</v>
      </c>
      <c r="C59" s="151">
        <f t="shared" si="39"/>
        <v>24.245162661562787</v>
      </c>
      <c r="D59" s="151">
        <f t="shared" si="35"/>
        <v>22.725616369482726</v>
      </c>
      <c r="E59" s="152">
        <f t="shared" si="35"/>
        <v>25.764708953642849</v>
      </c>
      <c r="F59" s="153">
        <f t="shared" si="40"/>
        <v>22.641179681882228</v>
      </c>
      <c r="G59" s="151">
        <f t="shared" si="36"/>
        <v>21.244225469341579</v>
      </c>
      <c r="H59" s="151">
        <f t="shared" si="36"/>
        <v>24.038133894422877</v>
      </c>
      <c r="I59" s="154">
        <f t="shared" si="37"/>
        <v>93.384317514918379</v>
      </c>
      <c r="J59" s="153">
        <f t="shared" si="37"/>
        <v>1.6039829796805574</v>
      </c>
      <c r="K59" s="151">
        <f t="shared" si="38"/>
        <v>1.1754819261917859</v>
      </c>
      <c r="L59" s="151">
        <f t="shared" si="38"/>
        <v>2.0324840331693288</v>
      </c>
      <c r="M59" s="155">
        <f t="shared" si="41"/>
        <v>6.6156824850816172</v>
      </c>
    </row>
    <row r="60" spans="1:13" ht="14.45" customHeight="1" x14ac:dyDescent="0.15">
      <c r="A60" s="68"/>
      <c r="B60" s="86">
        <v>65</v>
      </c>
      <c r="C60" s="151">
        <f t="shared" si="39"/>
        <v>19.895076619085508</v>
      </c>
      <c r="D60" s="151">
        <f t="shared" si="35"/>
        <v>18.469438322600123</v>
      </c>
      <c r="E60" s="152">
        <f t="shared" si="35"/>
        <v>21.320714915570893</v>
      </c>
      <c r="F60" s="153">
        <f t="shared" si="40"/>
        <v>18.298935027574778</v>
      </c>
      <c r="G60" s="151">
        <f t="shared" si="36"/>
        <v>16.992479375697258</v>
      </c>
      <c r="H60" s="151">
        <f t="shared" si="36"/>
        <v>19.605390679452299</v>
      </c>
      <c r="I60" s="154">
        <f t="shared" si="37"/>
        <v>91.977203093656158</v>
      </c>
      <c r="J60" s="153">
        <f t="shared" si="37"/>
        <v>1.5961415915107304</v>
      </c>
      <c r="K60" s="151">
        <f t="shared" si="38"/>
        <v>1.162986516464968</v>
      </c>
      <c r="L60" s="151">
        <f t="shared" si="38"/>
        <v>2.0292966665564927</v>
      </c>
      <c r="M60" s="155">
        <f t="shared" si="41"/>
        <v>8.0227969063438493</v>
      </c>
    </row>
    <row r="61" spans="1:13" ht="14.45" customHeight="1" x14ac:dyDescent="0.15">
      <c r="A61" s="68"/>
      <c r="B61" s="86">
        <v>70</v>
      </c>
      <c r="C61" s="151">
        <f t="shared" si="39"/>
        <v>16.090150316980029</v>
      </c>
      <c r="D61" s="151">
        <f t="shared" si="35"/>
        <v>14.79702968619246</v>
      </c>
      <c r="E61" s="152">
        <f t="shared" si="35"/>
        <v>17.383270947767599</v>
      </c>
      <c r="F61" s="153">
        <f t="shared" si="40"/>
        <v>14.474696332437603</v>
      </c>
      <c r="G61" s="151">
        <f t="shared" si="36"/>
        <v>13.289844848559149</v>
      </c>
      <c r="H61" s="151">
        <f t="shared" si="36"/>
        <v>15.659547816316056</v>
      </c>
      <c r="I61" s="154">
        <f t="shared" si="37"/>
        <v>89.959982021811015</v>
      </c>
      <c r="J61" s="153">
        <f t="shared" si="37"/>
        <v>1.6154539845424272</v>
      </c>
      <c r="K61" s="151">
        <f t="shared" si="38"/>
        <v>1.1666757110450339</v>
      </c>
      <c r="L61" s="151">
        <f t="shared" si="38"/>
        <v>2.0642322580398202</v>
      </c>
      <c r="M61" s="155">
        <f t="shared" si="41"/>
        <v>10.040017978188986</v>
      </c>
    </row>
    <row r="62" spans="1:13" ht="14.45" customHeight="1" x14ac:dyDescent="0.15">
      <c r="A62" s="68"/>
      <c r="B62" s="86">
        <v>75</v>
      </c>
      <c r="C62" s="151">
        <f t="shared" si="39"/>
        <v>12.322373753489353</v>
      </c>
      <c r="D62" s="151">
        <f t="shared" si="35"/>
        <v>11.228405918457518</v>
      </c>
      <c r="E62" s="152">
        <f t="shared" si="35"/>
        <v>13.416341588521188</v>
      </c>
      <c r="F62" s="153">
        <f t="shared" si="40"/>
        <v>10.836608642286093</v>
      </c>
      <c r="G62" s="151">
        <f t="shared" si="36"/>
        <v>9.8330844833130016</v>
      </c>
      <c r="H62" s="151">
        <f t="shared" si="36"/>
        <v>11.840132801259184</v>
      </c>
      <c r="I62" s="154">
        <f t="shared" si="37"/>
        <v>87.94254142159474</v>
      </c>
      <c r="J62" s="153">
        <f t="shared" si="37"/>
        <v>1.4857651112032622</v>
      </c>
      <c r="K62" s="151">
        <f t="shared" si="38"/>
        <v>1.0437858177108228</v>
      </c>
      <c r="L62" s="151">
        <f t="shared" si="38"/>
        <v>1.9277444046957015</v>
      </c>
      <c r="M62" s="155">
        <f t="shared" si="41"/>
        <v>12.057458578405274</v>
      </c>
    </row>
    <row r="63" spans="1:13" ht="14.45" customHeight="1" x14ac:dyDescent="0.15">
      <c r="A63" s="68"/>
      <c r="B63" s="86">
        <v>80</v>
      </c>
      <c r="C63" s="151">
        <f>AB23</f>
        <v>9.1108833659323061</v>
      </c>
      <c r="D63" s="151">
        <f t="shared" si="35"/>
        <v>8.2681961959845083</v>
      </c>
      <c r="E63" s="152">
        <f t="shared" si="35"/>
        <v>9.9535705358801039</v>
      </c>
      <c r="F63" s="153">
        <f>AC23</f>
        <v>7.655165279242552</v>
      </c>
      <c r="G63" s="151">
        <f t="shared" si="36"/>
        <v>6.8478530745711552</v>
      </c>
      <c r="H63" s="151">
        <f t="shared" si="36"/>
        <v>8.4624774839139487</v>
      </c>
      <c r="I63" s="154">
        <f t="shared" si="37"/>
        <v>84.022206977942233</v>
      </c>
      <c r="J63" s="153">
        <f t="shared" si="37"/>
        <v>1.4557180866897546</v>
      </c>
      <c r="K63" s="151">
        <f t="shared" si="38"/>
        <v>0.99362942663536935</v>
      </c>
      <c r="L63" s="151">
        <f t="shared" si="38"/>
        <v>1.9178067467441398</v>
      </c>
      <c r="M63" s="155">
        <f>AF23</f>
        <v>15.977793022057776</v>
      </c>
    </row>
    <row r="64" spans="1:13" ht="14.45" customHeight="1" x14ac:dyDescent="0.15">
      <c r="A64" s="44"/>
      <c r="B64" s="102">
        <v>85</v>
      </c>
      <c r="C64" s="156">
        <f>AB24</f>
        <v>6.465790814571811</v>
      </c>
      <c r="D64" s="156">
        <f t="shared" si="35"/>
        <v>4.7288415117738154</v>
      </c>
      <c r="E64" s="157">
        <f t="shared" si="35"/>
        <v>8.2027401173698067</v>
      </c>
      <c r="F64" s="158">
        <f>AC24</f>
        <v>4.9690799778653725</v>
      </c>
      <c r="G64" s="156">
        <f t="shared" si="36"/>
        <v>3.5385398198507234</v>
      </c>
      <c r="H64" s="156">
        <f t="shared" si="36"/>
        <v>6.3996201358800215</v>
      </c>
      <c r="I64" s="159">
        <f t="shared" si="37"/>
        <v>76.851851851851833</v>
      </c>
      <c r="J64" s="158">
        <f t="shared" si="37"/>
        <v>1.4967108367064379</v>
      </c>
      <c r="K64" s="156">
        <f t="shared" si="38"/>
        <v>0.8438645865126011</v>
      </c>
      <c r="L64" s="156">
        <f t="shared" si="38"/>
        <v>2.1495570869002747</v>
      </c>
      <c r="M64" s="160">
        <f>AF24</f>
        <v>23.148148148148152</v>
      </c>
    </row>
    <row r="65" spans="1:13" ht="14.45" customHeight="1" x14ac:dyDescent="0.15">
      <c r="A65" s="68" t="s">
        <v>6</v>
      </c>
      <c r="B65" s="161">
        <v>0</v>
      </c>
      <c r="C65" s="162">
        <f>AB25</f>
        <v>88.430310823939521</v>
      </c>
      <c r="D65" s="162">
        <f t="shared" si="35"/>
        <v>86.185204670450574</v>
      </c>
      <c r="E65" s="163">
        <f t="shared" si="35"/>
        <v>90.675416977428469</v>
      </c>
      <c r="F65" s="164">
        <f>AC25</f>
        <v>85.316349813167037</v>
      </c>
      <c r="G65" s="162">
        <f t="shared" si="36"/>
        <v>83.268051985670141</v>
      </c>
      <c r="H65" s="162">
        <f t="shared" si="36"/>
        <v>87.364647640663932</v>
      </c>
      <c r="I65" s="165">
        <f t="shared" si="37"/>
        <v>96.478627088654903</v>
      </c>
      <c r="J65" s="164">
        <f t="shared" si="37"/>
        <v>3.1139610107724636</v>
      </c>
      <c r="K65" s="162">
        <f t="shared" si="38"/>
        <v>2.5233020342780241</v>
      </c>
      <c r="L65" s="162">
        <f t="shared" si="38"/>
        <v>3.704619987266903</v>
      </c>
      <c r="M65" s="166">
        <f>AF25</f>
        <v>3.5213729113450811</v>
      </c>
    </row>
    <row r="66" spans="1:13" ht="14.45" customHeight="1" x14ac:dyDescent="0.15">
      <c r="A66" s="126"/>
      <c r="B66" s="86">
        <v>5</v>
      </c>
      <c r="C66" s="151">
        <f>AB26</f>
        <v>83.430310823939521</v>
      </c>
      <c r="D66" s="151">
        <f t="shared" si="35"/>
        <v>81.185204670450574</v>
      </c>
      <c r="E66" s="152">
        <f t="shared" si="35"/>
        <v>85.675416977428469</v>
      </c>
      <c r="F66" s="153">
        <f>AC26</f>
        <v>80.316349813167037</v>
      </c>
      <c r="G66" s="151">
        <f t="shared" si="36"/>
        <v>78.268051985670141</v>
      </c>
      <c r="H66" s="151">
        <f t="shared" si="36"/>
        <v>82.364647640663932</v>
      </c>
      <c r="I66" s="154">
        <f t="shared" si="37"/>
        <v>96.267590303788054</v>
      </c>
      <c r="J66" s="153">
        <f t="shared" si="37"/>
        <v>3.1139610107724636</v>
      </c>
      <c r="K66" s="151">
        <f t="shared" si="38"/>
        <v>2.5233020342780241</v>
      </c>
      <c r="L66" s="151">
        <f t="shared" si="38"/>
        <v>3.704619987266903</v>
      </c>
      <c r="M66" s="155">
        <f>AF26</f>
        <v>3.7324096962119224</v>
      </c>
    </row>
    <row r="67" spans="1:13" ht="14.45" customHeight="1" x14ac:dyDescent="0.15">
      <c r="A67" s="126"/>
      <c r="B67" s="86">
        <v>10</v>
      </c>
      <c r="C67" s="151">
        <f t="shared" ref="C67:C80" si="42">AB27</f>
        <v>78.430310823939521</v>
      </c>
      <c r="D67" s="151">
        <f t="shared" si="35"/>
        <v>76.185204670450574</v>
      </c>
      <c r="E67" s="152">
        <f t="shared" si="35"/>
        <v>80.675416977428469</v>
      </c>
      <c r="F67" s="153">
        <f t="shared" ref="F67:F80" si="43">AC27</f>
        <v>75.316349813167051</v>
      </c>
      <c r="G67" s="151">
        <f t="shared" si="36"/>
        <v>73.268051985670155</v>
      </c>
      <c r="H67" s="151">
        <f t="shared" si="36"/>
        <v>77.364647640663947</v>
      </c>
      <c r="I67" s="154">
        <f t="shared" si="37"/>
        <v>96.029645964603276</v>
      </c>
      <c r="J67" s="153">
        <f t="shared" si="37"/>
        <v>3.1139610107724636</v>
      </c>
      <c r="K67" s="151">
        <f t="shared" si="38"/>
        <v>2.5233020342780241</v>
      </c>
      <c r="L67" s="151">
        <f t="shared" si="38"/>
        <v>3.704619987266903</v>
      </c>
      <c r="M67" s="155">
        <f t="shared" ref="M67:M80" si="44">AF27</f>
        <v>3.9703540353967073</v>
      </c>
    </row>
    <row r="68" spans="1:13" ht="14.45" customHeight="1" x14ac:dyDescent="0.15">
      <c r="A68" s="126"/>
      <c r="B68" s="86">
        <v>15</v>
      </c>
      <c r="C68" s="151">
        <f t="shared" si="42"/>
        <v>73.430310823939521</v>
      </c>
      <c r="D68" s="151">
        <f t="shared" si="35"/>
        <v>71.185204670450574</v>
      </c>
      <c r="E68" s="152">
        <f t="shared" si="35"/>
        <v>75.675416977428469</v>
      </c>
      <c r="F68" s="153">
        <f t="shared" si="43"/>
        <v>70.316349813167051</v>
      </c>
      <c r="G68" s="151">
        <f t="shared" si="36"/>
        <v>68.268051985670155</v>
      </c>
      <c r="H68" s="151">
        <f t="shared" si="36"/>
        <v>72.364647640663947</v>
      </c>
      <c r="I68" s="154">
        <f t="shared" si="37"/>
        <v>95.759297521920246</v>
      </c>
      <c r="J68" s="153">
        <f t="shared" si="37"/>
        <v>3.1139610107724636</v>
      </c>
      <c r="K68" s="151">
        <f t="shared" si="38"/>
        <v>2.5233020342780241</v>
      </c>
      <c r="L68" s="151">
        <f t="shared" si="38"/>
        <v>3.704619987266903</v>
      </c>
      <c r="M68" s="155">
        <f t="shared" si="44"/>
        <v>4.2407024780797462</v>
      </c>
    </row>
    <row r="69" spans="1:13" ht="14.45" customHeight="1" x14ac:dyDescent="0.15">
      <c r="A69" s="126"/>
      <c r="B69" s="86">
        <v>20</v>
      </c>
      <c r="C69" s="151">
        <f t="shared" si="42"/>
        <v>68.430310823939521</v>
      </c>
      <c r="D69" s="151">
        <f t="shared" si="35"/>
        <v>66.185204670450574</v>
      </c>
      <c r="E69" s="152">
        <f t="shared" si="35"/>
        <v>70.675416977428469</v>
      </c>
      <c r="F69" s="153">
        <f t="shared" si="43"/>
        <v>65.316349813167051</v>
      </c>
      <c r="G69" s="151">
        <f t="shared" si="36"/>
        <v>63.268051985670155</v>
      </c>
      <c r="H69" s="151">
        <f t="shared" si="36"/>
        <v>67.364647640663947</v>
      </c>
      <c r="I69" s="154">
        <f t="shared" si="37"/>
        <v>95.449441960326325</v>
      </c>
      <c r="J69" s="153">
        <f t="shared" si="37"/>
        <v>3.1139610107724636</v>
      </c>
      <c r="K69" s="151">
        <f t="shared" si="38"/>
        <v>2.5233020342780241</v>
      </c>
      <c r="L69" s="151">
        <f t="shared" si="38"/>
        <v>3.704619987266903</v>
      </c>
      <c r="M69" s="155">
        <f t="shared" si="44"/>
        <v>4.5505580396736729</v>
      </c>
    </row>
    <row r="70" spans="1:13" ht="14.45" customHeight="1" x14ac:dyDescent="0.15">
      <c r="A70" s="126"/>
      <c r="B70" s="86">
        <v>25</v>
      </c>
      <c r="C70" s="151">
        <f t="shared" si="42"/>
        <v>63.430310823939514</v>
      </c>
      <c r="D70" s="151">
        <f t="shared" si="35"/>
        <v>61.18520467045056</v>
      </c>
      <c r="E70" s="152">
        <f t="shared" si="35"/>
        <v>65.675416977428469</v>
      </c>
      <c r="F70" s="153">
        <f t="shared" si="43"/>
        <v>60.316349813167051</v>
      </c>
      <c r="G70" s="151">
        <f t="shared" si="36"/>
        <v>58.268051985670155</v>
      </c>
      <c r="H70" s="151">
        <f t="shared" si="36"/>
        <v>62.364647640663947</v>
      </c>
      <c r="I70" s="154">
        <f t="shared" si="37"/>
        <v>95.090736636281449</v>
      </c>
      <c r="J70" s="153">
        <f t="shared" si="37"/>
        <v>3.1139610107724636</v>
      </c>
      <c r="K70" s="151">
        <f t="shared" si="38"/>
        <v>2.5233020342780241</v>
      </c>
      <c r="L70" s="151">
        <f t="shared" si="38"/>
        <v>3.704619987266903</v>
      </c>
      <c r="M70" s="155">
        <f t="shared" si="44"/>
        <v>4.9092633637185488</v>
      </c>
    </row>
    <row r="71" spans="1:13" ht="14.45" customHeight="1" x14ac:dyDescent="0.15">
      <c r="A71" s="126"/>
      <c r="B71" s="86">
        <v>30</v>
      </c>
      <c r="C71" s="151">
        <f t="shared" si="42"/>
        <v>58.430310823939514</v>
      </c>
      <c r="D71" s="151">
        <f t="shared" si="35"/>
        <v>56.18520467045056</v>
      </c>
      <c r="E71" s="152">
        <f t="shared" si="35"/>
        <v>60.675416977428469</v>
      </c>
      <c r="F71" s="153">
        <f t="shared" si="43"/>
        <v>55.316349813167051</v>
      </c>
      <c r="G71" s="151">
        <f t="shared" si="36"/>
        <v>53.268051985670155</v>
      </c>
      <c r="H71" s="151">
        <f t="shared" si="36"/>
        <v>57.364647640663947</v>
      </c>
      <c r="I71" s="154">
        <f t="shared" si="37"/>
        <v>94.670641030551153</v>
      </c>
      <c r="J71" s="153">
        <f t="shared" si="37"/>
        <v>3.1139610107724636</v>
      </c>
      <c r="K71" s="151">
        <f t="shared" si="38"/>
        <v>2.5233020342780241</v>
      </c>
      <c r="L71" s="151">
        <f t="shared" si="38"/>
        <v>3.704619987266903</v>
      </c>
      <c r="M71" s="155">
        <f t="shared" si="44"/>
        <v>5.329358969448851</v>
      </c>
    </row>
    <row r="72" spans="1:13" ht="14.45" customHeight="1" x14ac:dyDescent="0.15">
      <c r="A72" s="126"/>
      <c r="B72" s="86">
        <v>35</v>
      </c>
      <c r="C72" s="151">
        <f t="shared" si="42"/>
        <v>54.029896838235437</v>
      </c>
      <c r="D72" s="151">
        <f t="shared" si="35"/>
        <v>52.09249617047503</v>
      </c>
      <c r="E72" s="152">
        <f t="shared" si="35"/>
        <v>55.967297505995845</v>
      </c>
      <c r="F72" s="153">
        <f t="shared" si="43"/>
        <v>50.882467417803959</v>
      </c>
      <c r="G72" s="151">
        <f t="shared" si="36"/>
        <v>49.1384001381982</v>
      </c>
      <c r="H72" s="151">
        <f t="shared" si="36"/>
        <v>52.626534697409717</v>
      </c>
      <c r="I72" s="154">
        <f t="shared" si="37"/>
        <v>94.174652174786061</v>
      </c>
      <c r="J72" s="153">
        <f t="shared" si="37"/>
        <v>3.1474294204314561</v>
      </c>
      <c r="K72" s="151">
        <f t="shared" si="38"/>
        <v>2.5540759400251249</v>
      </c>
      <c r="L72" s="151">
        <f t="shared" si="38"/>
        <v>3.7407829008377873</v>
      </c>
      <c r="M72" s="155">
        <f t="shared" si="44"/>
        <v>5.8253478252138899</v>
      </c>
    </row>
    <row r="73" spans="1:13" ht="14.45" customHeight="1" x14ac:dyDescent="0.15">
      <c r="A73" s="126"/>
      <c r="B73" s="86">
        <v>40</v>
      </c>
      <c r="C73" s="151">
        <f t="shared" si="42"/>
        <v>49.029896838235416</v>
      </c>
      <c r="D73" s="151">
        <f t="shared" si="35"/>
        <v>47.092496170475009</v>
      </c>
      <c r="E73" s="152">
        <f t="shared" si="35"/>
        <v>50.967297505995823</v>
      </c>
      <c r="F73" s="153">
        <f t="shared" si="43"/>
        <v>45.882467417803973</v>
      </c>
      <c r="G73" s="151">
        <f t="shared" si="36"/>
        <v>44.138400138198215</v>
      </c>
      <c r="H73" s="151">
        <f t="shared" si="36"/>
        <v>47.626534697409731</v>
      </c>
      <c r="I73" s="154">
        <f t="shared" si="37"/>
        <v>93.580591387300345</v>
      </c>
      <c r="J73" s="153">
        <f t="shared" si="37"/>
        <v>3.1474294204314561</v>
      </c>
      <c r="K73" s="151">
        <f t="shared" si="38"/>
        <v>2.5540759400251249</v>
      </c>
      <c r="L73" s="151">
        <f t="shared" si="38"/>
        <v>3.7407829008377873</v>
      </c>
      <c r="M73" s="155">
        <f t="shared" si="44"/>
        <v>6.4194086126996881</v>
      </c>
    </row>
    <row r="74" spans="1:13" ht="14.45" customHeight="1" x14ac:dyDescent="0.15">
      <c r="A74" s="126"/>
      <c r="B74" s="86">
        <v>45</v>
      </c>
      <c r="C74" s="151">
        <f t="shared" si="42"/>
        <v>44.52743463183544</v>
      </c>
      <c r="D74" s="151">
        <f t="shared" si="35"/>
        <v>42.832333267626836</v>
      </c>
      <c r="E74" s="152">
        <f t="shared" si="35"/>
        <v>46.222535996044044</v>
      </c>
      <c r="F74" s="153">
        <f t="shared" si="43"/>
        <v>41.346217694754557</v>
      </c>
      <c r="G74" s="151">
        <f t="shared" si="36"/>
        <v>39.83878028569918</v>
      </c>
      <c r="H74" s="151">
        <f t="shared" si="36"/>
        <v>42.853655103809935</v>
      </c>
      <c r="I74" s="154">
        <f t="shared" si="37"/>
        <v>92.855602476576465</v>
      </c>
      <c r="J74" s="153">
        <f t="shared" si="37"/>
        <v>3.1812169370808818</v>
      </c>
      <c r="K74" s="151">
        <f t="shared" si="38"/>
        <v>2.5852008580983035</v>
      </c>
      <c r="L74" s="151">
        <f t="shared" si="38"/>
        <v>3.7772330160634602</v>
      </c>
      <c r="M74" s="155">
        <f t="shared" si="44"/>
        <v>7.1443975234235291</v>
      </c>
    </row>
    <row r="75" spans="1:13" ht="14.45" customHeight="1" x14ac:dyDescent="0.15">
      <c r="A75" s="126"/>
      <c r="B75" s="86">
        <v>50</v>
      </c>
      <c r="C75" s="151">
        <f t="shared" si="42"/>
        <v>39.52743463183544</v>
      </c>
      <c r="D75" s="151">
        <f t="shared" si="35"/>
        <v>37.832333267626836</v>
      </c>
      <c r="E75" s="152">
        <f t="shared" si="35"/>
        <v>41.222535996044044</v>
      </c>
      <c r="F75" s="153">
        <f t="shared" si="43"/>
        <v>36.355651657018704</v>
      </c>
      <c r="G75" s="151">
        <f t="shared" si="36"/>
        <v>34.848780307984875</v>
      </c>
      <c r="H75" s="151">
        <f t="shared" si="36"/>
        <v>37.862523006052534</v>
      </c>
      <c r="I75" s="154">
        <f t="shared" si="37"/>
        <v>91.975742912842165</v>
      </c>
      <c r="J75" s="153">
        <f t="shared" si="37"/>
        <v>3.1717829748167308</v>
      </c>
      <c r="K75" s="151">
        <f t="shared" si="38"/>
        <v>2.5772000228872081</v>
      </c>
      <c r="L75" s="151">
        <f t="shared" si="38"/>
        <v>3.7663659267462535</v>
      </c>
      <c r="M75" s="155">
        <f t="shared" si="44"/>
        <v>8.0242570871578227</v>
      </c>
    </row>
    <row r="76" spans="1:13" ht="14.45" customHeight="1" x14ac:dyDescent="0.15">
      <c r="A76" s="126"/>
      <c r="B76" s="86">
        <v>55</v>
      </c>
      <c r="C76" s="151">
        <f t="shared" si="42"/>
        <v>34.52743463183544</v>
      </c>
      <c r="D76" s="151">
        <f t="shared" si="35"/>
        <v>32.832333267626836</v>
      </c>
      <c r="E76" s="152">
        <f t="shared" si="35"/>
        <v>36.222535996044044</v>
      </c>
      <c r="F76" s="153">
        <f t="shared" si="43"/>
        <v>31.361749217994316</v>
      </c>
      <c r="G76" s="151">
        <f t="shared" si="36"/>
        <v>29.855114565789417</v>
      </c>
      <c r="H76" s="151">
        <f t="shared" si="36"/>
        <v>32.868383870199217</v>
      </c>
      <c r="I76" s="154">
        <f t="shared" si="37"/>
        <v>90.831391189074168</v>
      </c>
      <c r="J76" s="153">
        <f t="shared" si="37"/>
        <v>3.1656854138411208</v>
      </c>
      <c r="K76" s="151">
        <f t="shared" si="38"/>
        <v>2.5717025863025094</v>
      </c>
      <c r="L76" s="151">
        <f t="shared" si="38"/>
        <v>3.7596682413797322</v>
      </c>
      <c r="M76" s="155">
        <f t="shared" si="44"/>
        <v>9.1686088109258304</v>
      </c>
    </row>
    <row r="77" spans="1:13" ht="14.45" customHeight="1" x14ac:dyDescent="0.15">
      <c r="A77" s="126"/>
      <c r="B77" s="86">
        <v>60</v>
      </c>
      <c r="C77" s="151">
        <f t="shared" si="42"/>
        <v>30.168178584374278</v>
      </c>
      <c r="D77" s="151">
        <f t="shared" si="35"/>
        <v>28.689801585227652</v>
      </c>
      <c r="E77" s="152">
        <f t="shared" si="35"/>
        <v>31.646555583520904</v>
      </c>
      <c r="F77" s="153">
        <f t="shared" si="43"/>
        <v>26.950752834494107</v>
      </c>
      <c r="G77" s="151">
        <f t="shared" si="36"/>
        <v>25.64389461013463</v>
      </c>
      <c r="H77" s="151">
        <f t="shared" si="36"/>
        <v>28.257611058853584</v>
      </c>
      <c r="I77" s="154">
        <f t="shared" si="37"/>
        <v>89.335034792101609</v>
      </c>
      <c r="J77" s="153">
        <f t="shared" si="37"/>
        <v>3.2174257498801713</v>
      </c>
      <c r="K77" s="151">
        <f t="shared" si="38"/>
        <v>2.6191910802956286</v>
      </c>
      <c r="L77" s="151">
        <f t="shared" si="38"/>
        <v>3.8156604194647139</v>
      </c>
      <c r="M77" s="155">
        <f t="shared" si="44"/>
        <v>10.664965207898396</v>
      </c>
    </row>
    <row r="78" spans="1:13" ht="14.45" customHeight="1" x14ac:dyDescent="0.15">
      <c r="A78" s="126"/>
      <c r="B78" s="86">
        <v>65</v>
      </c>
      <c r="C78" s="151">
        <f t="shared" si="42"/>
        <v>25.564979041112473</v>
      </c>
      <c r="D78" s="151">
        <f t="shared" si="35"/>
        <v>24.171320752331585</v>
      </c>
      <c r="E78" s="152">
        <f t="shared" si="35"/>
        <v>26.95863732989336</v>
      </c>
      <c r="F78" s="153">
        <f t="shared" si="43"/>
        <v>22.328646684920042</v>
      </c>
      <c r="G78" s="151">
        <f t="shared" si="36"/>
        <v>21.097574993076599</v>
      </c>
      <c r="H78" s="151">
        <f t="shared" si="36"/>
        <v>23.559718376763485</v>
      </c>
      <c r="I78" s="154">
        <f t="shared" si="37"/>
        <v>87.340758813109503</v>
      </c>
      <c r="J78" s="153">
        <f t="shared" si="37"/>
        <v>3.2363323561924284</v>
      </c>
      <c r="K78" s="151">
        <f t="shared" si="38"/>
        <v>2.6349014847232066</v>
      </c>
      <c r="L78" s="151">
        <f t="shared" si="38"/>
        <v>3.8377632276616502</v>
      </c>
      <c r="M78" s="155">
        <f t="shared" si="44"/>
        <v>12.659241186890476</v>
      </c>
    </row>
    <row r="79" spans="1:13" ht="14.45" customHeight="1" x14ac:dyDescent="0.15">
      <c r="A79" s="126"/>
      <c r="B79" s="86">
        <v>70</v>
      </c>
      <c r="C79" s="151">
        <f t="shared" si="42"/>
        <v>21.402045700103844</v>
      </c>
      <c r="D79" s="151">
        <f t="shared" si="35"/>
        <v>20.165554343766832</v>
      </c>
      <c r="E79" s="152">
        <f t="shared" si="35"/>
        <v>22.638537056440857</v>
      </c>
      <c r="F79" s="153">
        <f t="shared" si="43"/>
        <v>18.132320270930233</v>
      </c>
      <c r="G79" s="151">
        <f t="shared" si="36"/>
        <v>17.033073067338023</v>
      </c>
      <c r="H79" s="151">
        <f t="shared" si="36"/>
        <v>19.231567474522443</v>
      </c>
      <c r="I79" s="154">
        <f t="shared" si="37"/>
        <v>84.722369651057477</v>
      </c>
      <c r="J79" s="153">
        <f t="shared" si="37"/>
        <v>3.269725429173612</v>
      </c>
      <c r="K79" s="151">
        <f t="shared" si="38"/>
        <v>2.660634844621705</v>
      </c>
      <c r="L79" s="151">
        <f t="shared" si="38"/>
        <v>3.878816013725519</v>
      </c>
      <c r="M79" s="155">
        <f t="shared" si="44"/>
        <v>15.277630348942516</v>
      </c>
    </row>
    <row r="80" spans="1:13" ht="14.45" customHeight="1" x14ac:dyDescent="0.15">
      <c r="A80" s="126"/>
      <c r="B80" s="86">
        <v>75</v>
      </c>
      <c r="C80" s="151">
        <f t="shared" si="42"/>
        <v>17.292349970370292</v>
      </c>
      <c r="D80" s="151">
        <f t="shared" si="35"/>
        <v>16.272591887755087</v>
      </c>
      <c r="E80" s="152">
        <f t="shared" si="35"/>
        <v>18.312108052985497</v>
      </c>
      <c r="F80" s="153">
        <f t="shared" si="43"/>
        <v>13.954435456047163</v>
      </c>
      <c r="G80" s="151">
        <f t="shared" si="36"/>
        <v>13.016664031175061</v>
      </c>
      <c r="H80" s="151">
        <f t="shared" si="36"/>
        <v>14.892206880919264</v>
      </c>
      <c r="I80" s="154">
        <f t="shared" si="37"/>
        <v>80.697160767376872</v>
      </c>
      <c r="J80" s="153">
        <f t="shared" si="37"/>
        <v>3.3379145143231308</v>
      </c>
      <c r="K80" s="151">
        <f t="shared" si="38"/>
        <v>2.7226263620487066</v>
      </c>
      <c r="L80" s="151">
        <f t="shared" si="38"/>
        <v>3.953202666597555</v>
      </c>
      <c r="M80" s="155">
        <f t="shared" si="44"/>
        <v>19.302839232623128</v>
      </c>
    </row>
    <row r="81" spans="1:13" ht="14.45" customHeight="1" x14ac:dyDescent="0.15">
      <c r="A81" s="126"/>
      <c r="B81" s="86">
        <v>80</v>
      </c>
      <c r="C81" s="151">
        <f>AB41</f>
        <v>13.120644090949831</v>
      </c>
      <c r="D81" s="151">
        <f t="shared" si="35"/>
        <v>12.28553045344705</v>
      </c>
      <c r="E81" s="152">
        <f t="shared" si="35"/>
        <v>13.955757728452612</v>
      </c>
      <c r="F81" s="153">
        <f>AC41</f>
        <v>9.8231301614506208</v>
      </c>
      <c r="G81" s="151">
        <f t="shared" si="36"/>
        <v>9.0007493521277162</v>
      </c>
      <c r="H81" s="151">
        <f t="shared" si="36"/>
        <v>10.645510970773525</v>
      </c>
      <c r="I81" s="154">
        <f t="shared" si="37"/>
        <v>74.867743483921473</v>
      </c>
      <c r="J81" s="153">
        <f t="shared" si="37"/>
        <v>3.2975139294992095</v>
      </c>
      <c r="K81" s="151">
        <f t="shared" si="38"/>
        <v>2.6844265863060928</v>
      </c>
      <c r="L81" s="151">
        <f t="shared" si="38"/>
        <v>3.9106012726923263</v>
      </c>
      <c r="M81" s="155">
        <f>AF41</f>
        <v>25.132256516078517</v>
      </c>
    </row>
    <row r="82" spans="1:13" ht="14.45" customHeight="1" thickBot="1" x14ac:dyDescent="0.2">
      <c r="A82" s="127"/>
      <c r="B82" s="128">
        <v>85</v>
      </c>
      <c r="C82" s="167">
        <f>AB42</f>
        <v>10.208950982733707</v>
      </c>
      <c r="D82" s="167">
        <f t="shared" si="35"/>
        <v>7.7135650957843858</v>
      </c>
      <c r="E82" s="168">
        <f t="shared" si="35"/>
        <v>12.704336869683029</v>
      </c>
      <c r="F82" s="169">
        <f>AC42</f>
        <v>6.94208666825892</v>
      </c>
      <c r="G82" s="167">
        <f t="shared" si="36"/>
        <v>5.1347251246939756</v>
      </c>
      <c r="H82" s="167">
        <f t="shared" si="36"/>
        <v>8.7494482118238643</v>
      </c>
      <c r="I82" s="170">
        <f t="shared" si="37"/>
        <v>68</v>
      </c>
      <c r="J82" s="169">
        <f t="shared" si="37"/>
        <v>3.2668643144747866</v>
      </c>
      <c r="K82" s="167">
        <f t="shared" si="38"/>
        <v>2.2545138374982847</v>
      </c>
      <c r="L82" s="167">
        <f t="shared" si="38"/>
        <v>4.2792147914512881</v>
      </c>
      <c r="M82" s="171">
        <f>AF42</f>
        <v>32</v>
      </c>
    </row>
    <row r="83" spans="1:13" ht="14.45" customHeight="1" thickTop="1" x14ac:dyDescent="0.15"/>
    <row r="84" spans="1:13" ht="14.45" customHeight="1" x14ac:dyDescent="0.15"/>
  </sheetData>
  <protectedRanges>
    <protectedRange sqref="C7:F42" name="範囲1"/>
  </protectedRanges>
  <mergeCells count="30">
    <mergeCell ref="A45:A46"/>
    <mergeCell ref="B45:B46"/>
    <mergeCell ref="C45:E45"/>
    <mergeCell ref="F45:I45"/>
    <mergeCell ref="J45:M45"/>
    <mergeCell ref="D46:E46"/>
    <mergeCell ref="G46:H46"/>
    <mergeCell ref="K46:L46"/>
    <mergeCell ref="AL5:AM5"/>
    <mergeCell ref="AN5:AO5"/>
    <mergeCell ref="AP5:AQ5"/>
    <mergeCell ref="AR5:AS5"/>
    <mergeCell ref="AT5:AU5"/>
    <mergeCell ref="J44:M44"/>
    <mergeCell ref="X4:AA4"/>
    <mergeCell ref="AB4:AF4"/>
    <mergeCell ref="AH4:AO4"/>
    <mergeCell ref="AP4:AU4"/>
    <mergeCell ref="V5:W5"/>
    <mergeCell ref="X5:Y5"/>
    <mergeCell ref="Z5:AA5"/>
    <mergeCell ref="AC5:AD5"/>
    <mergeCell ref="AE5:AF5"/>
    <mergeCell ref="AJ5:AK5"/>
    <mergeCell ref="A1:M1"/>
    <mergeCell ref="B4:F4"/>
    <mergeCell ref="G4:L4"/>
    <mergeCell ref="O4:P4"/>
    <mergeCell ref="Q4:S4"/>
    <mergeCell ref="T4:W4"/>
  </mergeCells>
  <phoneticPr fontId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4"/>
  <sheetViews>
    <sheetView workbookViewId="0">
      <selection activeCell="B2" sqref="B2"/>
    </sheetView>
  </sheetViews>
  <sheetFormatPr defaultRowHeight="13.5" x14ac:dyDescent="0.15"/>
  <cols>
    <col min="1" max="1" width="4.625" style="25" customWidth="1"/>
    <col min="2" max="2" width="7.625" style="25" customWidth="1"/>
    <col min="3" max="14" width="9.625" style="25" customWidth="1"/>
    <col min="15" max="16" width="8.625" style="25" customWidth="1"/>
    <col min="17" max="22" width="9.625" style="25" customWidth="1"/>
    <col min="23" max="23" width="10.625" style="25" customWidth="1"/>
    <col min="24" max="24" width="9.625" style="25" customWidth="1"/>
    <col min="25" max="25" width="10.625" style="25" customWidth="1"/>
    <col min="26" max="26" width="9.625" style="25" customWidth="1"/>
    <col min="27" max="32" width="10.625" style="25" customWidth="1"/>
    <col min="33" max="33" width="6.625" style="25" customWidth="1"/>
    <col min="34" max="41" width="10.625" style="25" customWidth="1"/>
    <col min="42" max="47" width="9.625" style="25" customWidth="1"/>
    <col min="48" max="16384" width="9" style="25"/>
  </cols>
  <sheetData>
    <row r="1" spans="1:47" ht="30" customHeight="1" x14ac:dyDescent="0.15">
      <c r="A1" s="192" t="s">
        <v>104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47" ht="15" customHeight="1" x14ac:dyDescent="0.15">
      <c r="A2" s="25" t="s">
        <v>356</v>
      </c>
      <c r="M2" s="25" t="s">
        <v>110</v>
      </c>
    </row>
    <row r="3" spans="1:47" ht="15" customHeight="1" thickBot="1" x14ac:dyDescent="0.2">
      <c r="A3" s="25" t="s">
        <v>33</v>
      </c>
      <c r="G3" s="25" t="s">
        <v>24</v>
      </c>
      <c r="O3" s="25" t="s">
        <v>100</v>
      </c>
      <c r="T3" s="25" t="s">
        <v>25</v>
      </c>
      <c r="X3" s="25" t="s">
        <v>101</v>
      </c>
      <c r="AB3" s="25" t="s">
        <v>102</v>
      </c>
      <c r="AH3" s="25" t="s">
        <v>103</v>
      </c>
    </row>
    <row r="4" spans="1:47" ht="14.45" customHeight="1" thickTop="1" x14ac:dyDescent="0.15">
      <c r="A4" s="26"/>
      <c r="B4" s="201" t="s">
        <v>34</v>
      </c>
      <c r="C4" s="210"/>
      <c r="D4" s="210"/>
      <c r="E4" s="210"/>
      <c r="F4" s="211"/>
      <c r="G4" s="200" t="s">
        <v>35</v>
      </c>
      <c r="H4" s="201"/>
      <c r="I4" s="201"/>
      <c r="J4" s="201"/>
      <c r="K4" s="201"/>
      <c r="L4" s="212"/>
      <c r="M4" s="27"/>
      <c r="N4" s="27"/>
      <c r="O4" s="207" t="s">
        <v>16</v>
      </c>
      <c r="P4" s="175"/>
      <c r="Q4" s="174" t="s">
        <v>18</v>
      </c>
      <c r="R4" s="175"/>
      <c r="S4" s="176"/>
      <c r="T4" s="207" t="s">
        <v>19</v>
      </c>
      <c r="U4" s="208"/>
      <c r="V4" s="208"/>
      <c r="W4" s="209"/>
      <c r="X4" s="207" t="s">
        <v>95</v>
      </c>
      <c r="Y4" s="175"/>
      <c r="Z4" s="175"/>
      <c r="AA4" s="176"/>
      <c r="AB4" s="200" t="s">
        <v>22</v>
      </c>
      <c r="AC4" s="202"/>
      <c r="AD4" s="202"/>
      <c r="AE4" s="202"/>
      <c r="AF4" s="203"/>
      <c r="AH4" s="200" t="s">
        <v>27</v>
      </c>
      <c r="AI4" s="201"/>
      <c r="AJ4" s="201"/>
      <c r="AK4" s="201"/>
      <c r="AL4" s="201"/>
      <c r="AM4" s="201"/>
      <c r="AN4" s="202"/>
      <c r="AO4" s="203"/>
      <c r="AP4" s="200" t="s">
        <v>28</v>
      </c>
      <c r="AQ4" s="201"/>
      <c r="AR4" s="202"/>
      <c r="AS4" s="202"/>
      <c r="AT4" s="202"/>
      <c r="AU4" s="203"/>
    </row>
    <row r="5" spans="1:47" ht="39.950000000000003" customHeight="1" x14ac:dyDescent="0.15">
      <c r="A5" s="28" t="s">
        <v>11</v>
      </c>
      <c r="B5" s="29" t="s">
        <v>15</v>
      </c>
      <c r="C5" s="30" t="s">
        <v>9</v>
      </c>
      <c r="D5" s="30" t="s">
        <v>0</v>
      </c>
      <c r="E5" s="31" t="s">
        <v>92</v>
      </c>
      <c r="F5" s="32" t="s">
        <v>93</v>
      </c>
      <c r="G5" s="33" t="s">
        <v>15</v>
      </c>
      <c r="H5" s="34" t="s">
        <v>9</v>
      </c>
      <c r="I5" s="34" t="s">
        <v>0</v>
      </c>
      <c r="J5" s="34" t="s">
        <v>7</v>
      </c>
      <c r="K5" s="34" t="s">
        <v>3</v>
      </c>
      <c r="L5" s="35" t="s">
        <v>4</v>
      </c>
      <c r="M5" s="36"/>
      <c r="N5" s="36"/>
      <c r="O5" s="28" t="s">
        <v>20</v>
      </c>
      <c r="P5" s="37" t="s">
        <v>21</v>
      </c>
      <c r="Q5" s="38" t="s">
        <v>17</v>
      </c>
      <c r="R5" s="37" t="s">
        <v>26</v>
      </c>
      <c r="S5" s="39" t="s">
        <v>94</v>
      </c>
      <c r="T5" s="28" t="s">
        <v>2</v>
      </c>
      <c r="U5" s="37" t="s">
        <v>3</v>
      </c>
      <c r="V5" s="177" t="s">
        <v>4</v>
      </c>
      <c r="W5" s="188"/>
      <c r="X5" s="185" t="s">
        <v>107</v>
      </c>
      <c r="Y5" s="177"/>
      <c r="Z5" s="177" t="s">
        <v>108</v>
      </c>
      <c r="AA5" s="188"/>
      <c r="AB5" s="172" t="s">
        <v>5</v>
      </c>
      <c r="AC5" s="189" t="s">
        <v>98</v>
      </c>
      <c r="AD5" s="190"/>
      <c r="AE5" s="189" t="s">
        <v>99</v>
      </c>
      <c r="AF5" s="191"/>
      <c r="AH5" s="40" t="s">
        <v>2</v>
      </c>
      <c r="AI5" s="173" t="s">
        <v>94</v>
      </c>
      <c r="AJ5" s="186" t="s">
        <v>5</v>
      </c>
      <c r="AK5" s="187"/>
      <c r="AL5" s="186" t="s">
        <v>98</v>
      </c>
      <c r="AM5" s="186"/>
      <c r="AN5" s="177" t="s">
        <v>99</v>
      </c>
      <c r="AO5" s="188"/>
      <c r="AP5" s="185" t="s">
        <v>5</v>
      </c>
      <c r="AQ5" s="199"/>
      <c r="AR5" s="177" t="s">
        <v>98</v>
      </c>
      <c r="AS5" s="199"/>
      <c r="AT5" s="177" t="s">
        <v>99</v>
      </c>
      <c r="AU5" s="178"/>
    </row>
    <row r="6" spans="1:47" ht="14.45" customHeight="1" x14ac:dyDescent="0.15">
      <c r="A6" s="41"/>
      <c r="B6" s="42" t="s">
        <v>8</v>
      </c>
      <c r="C6" s="173" t="s">
        <v>10</v>
      </c>
      <c r="D6" s="173" t="s">
        <v>10</v>
      </c>
      <c r="E6" s="173" t="s">
        <v>10</v>
      </c>
      <c r="F6" s="43" t="s">
        <v>10</v>
      </c>
      <c r="G6" s="44" t="s">
        <v>8</v>
      </c>
      <c r="H6" s="45" t="s">
        <v>10</v>
      </c>
      <c r="I6" s="45" t="s">
        <v>10</v>
      </c>
      <c r="J6" s="46" t="s">
        <v>293</v>
      </c>
      <c r="K6" s="46" t="s">
        <v>105</v>
      </c>
      <c r="L6" s="47" t="s">
        <v>106</v>
      </c>
      <c r="M6" s="36"/>
      <c r="N6" s="36"/>
      <c r="O6" s="48" t="s">
        <v>112</v>
      </c>
      <c r="P6" s="49" t="s">
        <v>113</v>
      </c>
      <c r="Q6" s="50"/>
      <c r="R6" s="49" t="s">
        <v>114</v>
      </c>
      <c r="S6" s="51" t="s">
        <v>41</v>
      </c>
      <c r="T6" s="52" t="s">
        <v>42</v>
      </c>
      <c r="U6" s="46" t="s">
        <v>115</v>
      </c>
      <c r="V6" s="46" t="s">
        <v>116</v>
      </c>
      <c r="W6" s="53" t="s">
        <v>45</v>
      </c>
      <c r="X6" s="52" t="s">
        <v>117</v>
      </c>
      <c r="Y6" s="54" t="s">
        <v>45</v>
      </c>
      <c r="Z6" s="55" t="s">
        <v>118</v>
      </c>
      <c r="AA6" s="53" t="s">
        <v>45</v>
      </c>
      <c r="AB6" s="56" t="s">
        <v>119</v>
      </c>
      <c r="AC6" s="57" t="s">
        <v>54</v>
      </c>
      <c r="AD6" s="57" t="s">
        <v>58</v>
      </c>
      <c r="AE6" s="58" t="s">
        <v>55</v>
      </c>
      <c r="AF6" s="59" t="s">
        <v>57</v>
      </c>
      <c r="AH6" s="60" t="s">
        <v>121</v>
      </c>
      <c r="AI6" s="61" t="s">
        <v>49</v>
      </c>
      <c r="AJ6" s="62"/>
      <c r="AK6" s="63" t="s">
        <v>50</v>
      </c>
      <c r="AL6" s="62"/>
      <c r="AM6" s="63" t="s">
        <v>52</v>
      </c>
      <c r="AN6" s="62"/>
      <c r="AO6" s="64" t="s">
        <v>122</v>
      </c>
      <c r="AP6" s="65" t="s">
        <v>29</v>
      </c>
      <c r="AQ6" s="66" t="s">
        <v>30</v>
      </c>
      <c r="AR6" s="66" t="s">
        <v>29</v>
      </c>
      <c r="AS6" s="66" t="s">
        <v>30</v>
      </c>
      <c r="AT6" s="66" t="s">
        <v>29</v>
      </c>
      <c r="AU6" s="67" t="s">
        <v>30</v>
      </c>
    </row>
    <row r="7" spans="1:47" ht="14.45" customHeight="1" x14ac:dyDescent="0.15">
      <c r="A7" s="68" t="s">
        <v>1</v>
      </c>
      <c r="B7" s="69" t="s">
        <v>248</v>
      </c>
      <c r="C7" s="9">
        <v>978</v>
      </c>
      <c r="D7" s="9">
        <v>2</v>
      </c>
      <c r="E7" s="9">
        <v>330</v>
      </c>
      <c r="F7" s="12">
        <v>0</v>
      </c>
      <c r="G7" s="21" t="s">
        <v>59</v>
      </c>
      <c r="H7" s="1">
        <v>2528080</v>
      </c>
      <c r="I7" s="1">
        <v>1473</v>
      </c>
      <c r="J7" s="17">
        <v>0</v>
      </c>
      <c r="K7" s="1">
        <v>100000</v>
      </c>
      <c r="L7" s="2">
        <v>8097832</v>
      </c>
      <c r="M7" s="70"/>
      <c r="N7" s="70"/>
      <c r="O7" s="71">
        <f>IF(K7&lt;0.5,0.5,((L7-L8)-5*K8)/5/(K7-K8))</f>
        <v>0.17555555555555555</v>
      </c>
      <c r="P7" s="72">
        <f>IF(H7&lt;0.5,1,(I7/H7)/((K7-K8)/(L7-L8)))</f>
        <v>1.0765900384657308</v>
      </c>
      <c r="Q7" s="73">
        <f>IF(C7&lt;0.5,0,D7/C7)</f>
        <v>2.0449897750511249E-3</v>
      </c>
      <c r="R7" s="74">
        <f>IF(P7=0,Q7,Q7/P7)</f>
        <v>1.8995064992106739E-3</v>
      </c>
      <c r="S7" s="75">
        <f>IF(E7&lt;0.5,0,F7/E7)</f>
        <v>0</v>
      </c>
      <c r="T7" s="76">
        <f>5*R7/(1+5*(1-O7)*R7)</f>
        <v>9.4237428190373403E-3</v>
      </c>
      <c r="U7" s="77">
        <v>100000</v>
      </c>
      <c r="V7" s="77">
        <f>5*U7*((1-T7)+O7*T7)</f>
        <v>496115.3237934857</v>
      </c>
      <c r="W7" s="78">
        <f>SUM(V7:V$24)</f>
        <v>8018359.0700829001</v>
      </c>
      <c r="X7" s="79">
        <f t="shared" ref="X7:X42" si="0">V7*(1-S7)</f>
        <v>496115.3237934857</v>
      </c>
      <c r="Y7" s="77">
        <f>SUM(X7:X$24)</f>
        <v>7860051.4694849793</v>
      </c>
      <c r="Z7" s="77">
        <f t="shared" ref="Z7:Z42" si="1">V7*S7</f>
        <v>0</v>
      </c>
      <c r="AA7" s="78">
        <f>SUM(Z7:Z$24)</f>
        <v>158307.6005979203</v>
      </c>
      <c r="AB7" s="71">
        <f t="shared" ref="AB7:AB42" si="2">W7/U7</f>
        <v>80.183590700829001</v>
      </c>
      <c r="AC7" s="72">
        <f t="shared" ref="AC7:AC42" si="3">Y7/U7</f>
        <v>78.600514694849792</v>
      </c>
      <c r="AD7" s="80">
        <f>AC7/AB7*100</f>
        <v>98.025685814089087</v>
      </c>
      <c r="AE7" s="72">
        <f t="shared" ref="AE7:AE42" si="4">AA7/U7</f>
        <v>1.5830760059792031</v>
      </c>
      <c r="AF7" s="81">
        <f>AE7/AB7*100</f>
        <v>1.9743141859109037</v>
      </c>
      <c r="AH7" s="82">
        <f>IF(D7=0,0,T7*T7*(1-T7)/D7)</f>
        <v>4.3985017531279014E-5</v>
      </c>
      <c r="AI7" s="83">
        <f>IF(E7&lt;0.5,0,S7*(1-S7)/E7)</f>
        <v>0</v>
      </c>
      <c r="AJ7" s="83">
        <f>U7*U7*((1-O7)*5+AB8)^2*AH7</f>
        <v>2819285016.5247784</v>
      </c>
      <c r="AK7" s="83">
        <f>SUM(AJ7:AJ$24)/U7/U7</f>
        <v>0.75809759621999884</v>
      </c>
      <c r="AL7" s="83">
        <f>U7*U7*((1-O7)*5*(1-S7)+AC8)^2*AH7+V7*V7*AI7</f>
        <v>2707853169.9736147</v>
      </c>
      <c r="AM7" s="83">
        <f>SUM(AL7:AL$24)/U7/U7</f>
        <v>0.69097341531739864</v>
      </c>
      <c r="AN7" s="83">
        <f>U7*U7*((1-O7)*5*S7+AE8)^2*AH7+V7*V7*AI7</f>
        <v>1123394.9670726045</v>
      </c>
      <c r="AO7" s="84">
        <f>SUM(AN7:AN$24)/U7/U7</f>
        <v>1.6189227460791124E-2</v>
      </c>
      <c r="AP7" s="71">
        <f t="shared" ref="AP7:AP42" si="5">AB7-1.96*SQRT(AK7)</f>
        <v>78.477042217591929</v>
      </c>
      <c r="AQ7" s="72">
        <f t="shared" ref="AQ7:AQ42" si="6">AB7+1.96*SQRT(AK7)</f>
        <v>81.890139184066072</v>
      </c>
      <c r="AR7" s="72">
        <f t="shared" ref="AR7:AR42" si="7">AC7-1.96*SQRT(AM7)</f>
        <v>76.971268405216662</v>
      </c>
      <c r="AS7" s="72">
        <f t="shared" ref="AS7:AS42" si="8">AC7+1.96*SQRT(AM7)</f>
        <v>80.229760984482922</v>
      </c>
      <c r="AT7" s="72">
        <f t="shared" ref="AT7:AT42" si="9">AE7-1.96*SQRT(AO7)</f>
        <v>1.3336916916902422</v>
      </c>
      <c r="AU7" s="85">
        <f t="shared" ref="AU7:AU42" si="10">AE7+1.96*SQRT(AO7)</f>
        <v>1.832460320268164</v>
      </c>
    </row>
    <row r="8" spans="1:47" ht="14.45" customHeight="1" x14ac:dyDescent="0.15">
      <c r="A8" s="68"/>
      <c r="B8" s="86" t="s">
        <v>123</v>
      </c>
      <c r="C8" s="11">
        <v>1170</v>
      </c>
      <c r="D8" s="11">
        <v>0</v>
      </c>
      <c r="E8" s="11">
        <v>387</v>
      </c>
      <c r="F8" s="12">
        <v>0</v>
      </c>
      <c r="G8" s="22" t="s">
        <v>61</v>
      </c>
      <c r="H8" s="3">
        <v>2698523</v>
      </c>
      <c r="I8" s="3">
        <v>253</v>
      </c>
      <c r="J8" s="18">
        <v>5</v>
      </c>
      <c r="K8" s="3">
        <v>99730</v>
      </c>
      <c r="L8" s="4">
        <v>7598945</v>
      </c>
      <c r="M8" s="70"/>
      <c r="N8" s="70"/>
      <c r="O8" s="87">
        <f t="shared" ref="O8:O22" si="11">IF(K8&lt;0.5,0.5,((L8-L9)-5*K9)/5/(K8-K9))</f>
        <v>0.46829268292682924</v>
      </c>
      <c r="P8" s="88">
        <f t="shared" ref="P8:P23" si="12">IF(H8&lt;0.5,1,(I8/H8)/((K8-K9)/(L8-L9)))</f>
        <v>1.1400172450253567</v>
      </c>
      <c r="Q8" s="89">
        <f t="shared" ref="Q8:Q42" si="13">IF(C8&lt;0.5,0,D8/C8)</f>
        <v>0</v>
      </c>
      <c r="R8" s="90">
        <f t="shared" ref="R8:R42" si="14">IF(P8=0,Q8,Q8/P8)</f>
        <v>0</v>
      </c>
      <c r="S8" s="91">
        <f t="shared" ref="S8:S42" si="15">IF(E8&lt;0.5,0,F8/E8)</f>
        <v>0</v>
      </c>
      <c r="T8" s="92">
        <f>5*R8/(1+5*(1-O8)*R8)</f>
        <v>0</v>
      </c>
      <c r="U8" s="93">
        <f>U7*(1-T7)</f>
        <v>99057.625718096271</v>
      </c>
      <c r="V8" s="93">
        <f>5*U8*((1-T8)+O8*T8)</f>
        <v>495288.12859048136</v>
      </c>
      <c r="W8" s="94">
        <f>SUM(V8:V$24)</f>
        <v>7522243.7462894144</v>
      </c>
      <c r="X8" s="95">
        <f t="shared" si="0"/>
        <v>495288.12859048136</v>
      </c>
      <c r="Y8" s="93">
        <f>SUM(X8:X$24)</f>
        <v>7363936.1456914945</v>
      </c>
      <c r="Z8" s="93">
        <f t="shared" si="1"/>
        <v>0</v>
      </c>
      <c r="AA8" s="94">
        <f>SUM(Z8:Z$24)</f>
        <v>158307.6005979203</v>
      </c>
      <c r="AB8" s="87">
        <f t="shared" si="2"/>
        <v>75.938058193486654</v>
      </c>
      <c r="AC8" s="88">
        <f t="shared" si="3"/>
        <v>74.339921760775852</v>
      </c>
      <c r="AD8" s="96">
        <f t="shared" ref="AD8:AD42" si="16">AC8/AB8*100</f>
        <v>97.895473665340731</v>
      </c>
      <c r="AE8" s="88">
        <f t="shared" si="4"/>
        <v>1.5981364327108034</v>
      </c>
      <c r="AF8" s="97">
        <f t="shared" ref="AF8:AF42" si="17">AE8/AB8*100</f>
        <v>2.1045263346592638</v>
      </c>
      <c r="AH8" s="98">
        <f>IF(D8=0,0,T8*T8*(1-T8)/D8)</f>
        <v>0</v>
      </c>
      <c r="AI8" s="99">
        <f t="shared" ref="AI8:AI42" si="18">IF(E8&lt;0.5,0,S8*(1-S8)/E8)</f>
        <v>0</v>
      </c>
      <c r="AJ8" s="99">
        <f>U8*U8*((1-O8)*5+AB9)^2*AH8</f>
        <v>0</v>
      </c>
      <c r="AK8" s="99">
        <f>SUM(AJ8:AJ$24)/U8/U8</f>
        <v>0.48527215908641813</v>
      </c>
      <c r="AL8" s="99">
        <f>U8*U8*((1-O8)*5*(1-S8)+AC9)^2*AH8+V8*V8*AI8</f>
        <v>0</v>
      </c>
      <c r="AM8" s="99">
        <f>SUM(AL8:AL$24)/U8/U8</f>
        <v>0.42822095768180257</v>
      </c>
      <c r="AN8" s="99">
        <f>U8*U8*((1-O8)*5*S8+AE9)^2*AH8+V8*V8*AI8</f>
        <v>0</v>
      </c>
      <c r="AO8" s="100">
        <f>SUM(AN8:AN$24)/U8/U8</f>
        <v>1.638423455601894E-2</v>
      </c>
      <c r="AP8" s="87">
        <f t="shared" si="5"/>
        <v>74.572693214315748</v>
      </c>
      <c r="AQ8" s="88">
        <f t="shared" si="6"/>
        <v>77.30342317265756</v>
      </c>
      <c r="AR8" s="88">
        <f t="shared" si="7"/>
        <v>73.057325319555773</v>
      </c>
      <c r="AS8" s="88">
        <f t="shared" si="8"/>
        <v>75.622518201995931</v>
      </c>
      <c r="AT8" s="88">
        <f t="shared" si="9"/>
        <v>1.3472546368977107</v>
      </c>
      <c r="AU8" s="101">
        <f t="shared" si="10"/>
        <v>1.8490182285238961</v>
      </c>
    </row>
    <row r="9" spans="1:47" ht="14.45" customHeight="1" x14ac:dyDescent="0.15">
      <c r="A9" s="68"/>
      <c r="B9" s="86" t="s">
        <v>124</v>
      </c>
      <c r="C9" s="11">
        <v>1252</v>
      </c>
      <c r="D9" s="11">
        <v>0</v>
      </c>
      <c r="E9" s="11">
        <v>416</v>
      </c>
      <c r="F9" s="12">
        <v>0</v>
      </c>
      <c r="G9" s="22" t="s">
        <v>63</v>
      </c>
      <c r="H9" s="3">
        <v>2855328</v>
      </c>
      <c r="I9" s="3">
        <v>267</v>
      </c>
      <c r="J9" s="18">
        <v>10</v>
      </c>
      <c r="K9" s="3">
        <v>99689</v>
      </c>
      <c r="L9" s="4">
        <v>7100404</v>
      </c>
      <c r="M9" s="70"/>
      <c r="N9" s="70"/>
      <c r="O9" s="87">
        <f t="shared" si="11"/>
        <v>0.57777777777777772</v>
      </c>
      <c r="P9" s="88">
        <f t="shared" si="12"/>
        <v>1.0355646239824872</v>
      </c>
      <c r="Q9" s="89">
        <f t="shared" si="13"/>
        <v>0</v>
      </c>
      <c r="R9" s="90">
        <f t="shared" si="14"/>
        <v>0</v>
      </c>
      <c r="S9" s="91">
        <f t="shared" si="15"/>
        <v>0</v>
      </c>
      <c r="T9" s="92">
        <f t="shared" ref="T9:T22" si="19">5*R9/(1+5*(1-O9)*R9)</f>
        <v>0</v>
      </c>
      <c r="U9" s="93">
        <f t="shared" ref="U9:U23" si="20">U8*(1-T8)</f>
        <v>99057.625718096271</v>
      </c>
      <c r="V9" s="93">
        <f t="shared" ref="V9:V22" si="21">5*U9*((1-T9)+O9*T9)</f>
        <v>495288.12859048136</v>
      </c>
      <c r="W9" s="94">
        <f>SUM(V9:V$24)</f>
        <v>7026955.617698933</v>
      </c>
      <c r="X9" s="95">
        <f t="shared" si="0"/>
        <v>495288.12859048136</v>
      </c>
      <c r="Y9" s="93">
        <f>SUM(X9:X$24)</f>
        <v>6868648.0171010131</v>
      </c>
      <c r="Z9" s="93">
        <f t="shared" si="1"/>
        <v>0</v>
      </c>
      <c r="AA9" s="94">
        <f>SUM(Z9:Z$24)</f>
        <v>158307.6005979203</v>
      </c>
      <c r="AB9" s="87">
        <f t="shared" si="2"/>
        <v>70.938058193486654</v>
      </c>
      <c r="AC9" s="88">
        <f t="shared" si="3"/>
        <v>69.339921760775852</v>
      </c>
      <c r="AD9" s="96">
        <f t="shared" si="16"/>
        <v>97.747138174614506</v>
      </c>
      <c r="AE9" s="88">
        <f t="shared" si="4"/>
        <v>1.5981364327108034</v>
      </c>
      <c r="AF9" s="97">
        <f t="shared" si="17"/>
        <v>2.2528618253854882</v>
      </c>
      <c r="AH9" s="98">
        <f>IF(D9=0,0,T9*T9*(1-T9)/D9)</f>
        <v>0</v>
      </c>
      <c r="AI9" s="99">
        <f t="shared" si="18"/>
        <v>0</v>
      </c>
      <c r="AJ9" s="99">
        <f t="shared" ref="AJ9:AJ23" si="22">U9*U9*((1-O9)*5+AB10)^2*AH9</f>
        <v>0</v>
      </c>
      <c r="AK9" s="99">
        <f>SUM(AJ9:AJ$24)/U9/U9</f>
        <v>0.48527215908641813</v>
      </c>
      <c r="AL9" s="99">
        <f t="shared" ref="AL9:AL23" si="23">U9*U9*((1-O9)*5*(1-S9)+AC10)^2*AH9+V9*V9*AI9</f>
        <v>0</v>
      </c>
      <c r="AM9" s="99">
        <f>SUM(AL9:AL$24)/U9/U9</f>
        <v>0.42822095768180257</v>
      </c>
      <c r="AN9" s="99">
        <f t="shared" ref="AN9:AN23" si="24">U9*U9*((1-O9)*5*S9+AE10)^2*AH9+V9*V9*AI9</f>
        <v>0</v>
      </c>
      <c r="AO9" s="100">
        <f>SUM(AN9:AN$24)/U9/U9</f>
        <v>1.638423455601894E-2</v>
      </c>
      <c r="AP9" s="87">
        <f t="shared" si="5"/>
        <v>69.572693214315748</v>
      </c>
      <c r="AQ9" s="88">
        <f t="shared" si="6"/>
        <v>72.30342317265756</v>
      </c>
      <c r="AR9" s="88">
        <f t="shared" si="7"/>
        <v>68.057325319555773</v>
      </c>
      <c r="AS9" s="88">
        <f t="shared" si="8"/>
        <v>70.622518201995931</v>
      </c>
      <c r="AT9" s="88">
        <f t="shared" si="9"/>
        <v>1.3472546368977107</v>
      </c>
      <c r="AU9" s="101">
        <f t="shared" si="10"/>
        <v>1.8490182285238961</v>
      </c>
    </row>
    <row r="10" spans="1:47" ht="14.45" customHeight="1" x14ac:dyDescent="0.15">
      <c r="A10" s="68"/>
      <c r="B10" s="86" t="s">
        <v>125</v>
      </c>
      <c r="C10" s="11">
        <v>1202</v>
      </c>
      <c r="D10" s="11">
        <v>1</v>
      </c>
      <c r="E10" s="11">
        <v>382</v>
      </c>
      <c r="F10" s="12">
        <v>0</v>
      </c>
      <c r="G10" s="22" t="s">
        <v>65</v>
      </c>
      <c r="H10" s="3">
        <v>3073597</v>
      </c>
      <c r="I10" s="3">
        <v>836</v>
      </c>
      <c r="J10" s="18">
        <v>15</v>
      </c>
      <c r="K10" s="3">
        <v>99644</v>
      </c>
      <c r="L10" s="4">
        <v>6602054</v>
      </c>
      <c r="M10" s="70"/>
      <c r="N10" s="70"/>
      <c r="O10" s="87">
        <f t="shared" si="11"/>
        <v>0.58484848484848484</v>
      </c>
      <c r="P10" s="88">
        <f t="shared" si="12"/>
        <v>1.0260479822175776</v>
      </c>
      <c r="Q10" s="89">
        <f t="shared" si="13"/>
        <v>8.3194675540765393E-4</v>
      </c>
      <c r="R10" s="90">
        <f t="shared" si="14"/>
        <v>8.1082636467895344E-4</v>
      </c>
      <c r="S10" s="91">
        <f t="shared" si="15"/>
        <v>0</v>
      </c>
      <c r="T10" s="92">
        <f t="shared" si="19"/>
        <v>4.0473198644496661E-3</v>
      </c>
      <c r="U10" s="93">
        <f t="shared" si="20"/>
        <v>99057.625718096271</v>
      </c>
      <c r="V10" s="93">
        <f t="shared" si="21"/>
        <v>494455.92022999219</v>
      </c>
      <c r="W10" s="94">
        <f>SUM(V10:V$24)</f>
        <v>6531667.4891084516</v>
      </c>
      <c r="X10" s="95">
        <f t="shared" si="0"/>
        <v>494455.92022999219</v>
      </c>
      <c r="Y10" s="93">
        <f>SUM(X10:X$24)</f>
        <v>6373359.8885105317</v>
      </c>
      <c r="Z10" s="93">
        <f t="shared" si="1"/>
        <v>0</v>
      </c>
      <c r="AA10" s="94">
        <f>SUM(Z10:Z$24)</f>
        <v>158307.6005979203</v>
      </c>
      <c r="AB10" s="87">
        <f t="shared" si="2"/>
        <v>65.938058193486654</v>
      </c>
      <c r="AC10" s="88">
        <f t="shared" si="3"/>
        <v>64.339921760775852</v>
      </c>
      <c r="AD10" s="96">
        <f t="shared" si="16"/>
        <v>97.576306496589154</v>
      </c>
      <c r="AE10" s="88">
        <f t="shared" si="4"/>
        <v>1.5981364327108034</v>
      </c>
      <c r="AF10" s="97">
        <f t="shared" si="17"/>
        <v>2.4236935034108527</v>
      </c>
      <c r="AH10" s="98">
        <f t="shared" ref="AH10:AH22" si="25">IF(D10=0,0,T10*T10*(1-T10)/D10)</f>
        <v>1.631449975568322E-5</v>
      </c>
      <c r="AI10" s="99">
        <f t="shared" si="18"/>
        <v>0</v>
      </c>
      <c r="AJ10" s="99">
        <f t="shared" si="22"/>
        <v>640831334.06145763</v>
      </c>
      <c r="AK10" s="99">
        <f>SUM(AJ10:AJ$24)/U10/U10</f>
        <v>0.48527215908641813</v>
      </c>
      <c r="AL10" s="99">
        <f t="shared" si="23"/>
        <v>608738403.81463623</v>
      </c>
      <c r="AM10" s="99">
        <f>SUM(AL10:AL$24)/U10/U10</f>
        <v>0.42822095768180257</v>
      </c>
      <c r="AN10" s="99">
        <f t="shared" si="24"/>
        <v>412192.31032233319</v>
      </c>
      <c r="AO10" s="100">
        <f>SUM(AN10:AN$24)/U10/U10</f>
        <v>1.638423455601894E-2</v>
      </c>
      <c r="AP10" s="87">
        <f t="shared" si="5"/>
        <v>64.572693214315748</v>
      </c>
      <c r="AQ10" s="88">
        <f t="shared" si="6"/>
        <v>67.30342317265756</v>
      </c>
      <c r="AR10" s="88">
        <f t="shared" si="7"/>
        <v>63.057325319555773</v>
      </c>
      <c r="AS10" s="88">
        <f t="shared" si="8"/>
        <v>65.622518201995931</v>
      </c>
      <c r="AT10" s="88">
        <f t="shared" si="9"/>
        <v>1.3472546368977107</v>
      </c>
      <c r="AU10" s="101">
        <f t="shared" si="10"/>
        <v>1.8490182285238961</v>
      </c>
    </row>
    <row r="11" spans="1:47" ht="14.45" customHeight="1" x14ac:dyDescent="0.15">
      <c r="A11" s="68"/>
      <c r="B11" s="86" t="s">
        <v>68</v>
      </c>
      <c r="C11" s="11">
        <v>792</v>
      </c>
      <c r="D11" s="11">
        <v>0</v>
      </c>
      <c r="E11" s="11">
        <v>279</v>
      </c>
      <c r="F11" s="12">
        <v>0</v>
      </c>
      <c r="G11" s="22" t="s">
        <v>67</v>
      </c>
      <c r="H11" s="3">
        <v>3014733</v>
      </c>
      <c r="I11" s="3">
        <v>1515</v>
      </c>
      <c r="J11" s="18">
        <v>20</v>
      </c>
      <c r="K11" s="3">
        <v>99512</v>
      </c>
      <c r="L11" s="4">
        <v>6104108</v>
      </c>
      <c r="M11" s="70"/>
      <c r="N11" s="70"/>
      <c r="O11" s="87">
        <f t="shared" si="11"/>
        <v>0.51311475409836071</v>
      </c>
      <c r="P11" s="88">
        <f t="shared" si="12"/>
        <v>1.0235301238894476</v>
      </c>
      <c r="Q11" s="89">
        <f t="shared" si="13"/>
        <v>0</v>
      </c>
      <c r="R11" s="90">
        <f t="shared" si="14"/>
        <v>0</v>
      </c>
      <c r="S11" s="91">
        <f t="shared" si="15"/>
        <v>0</v>
      </c>
      <c r="T11" s="92">
        <f t="shared" si="19"/>
        <v>0</v>
      </c>
      <c r="U11" s="93">
        <f t="shared" si="20"/>
        <v>98656.707821802207</v>
      </c>
      <c r="V11" s="93">
        <f t="shared" si="21"/>
        <v>493283.53910901106</v>
      </c>
      <c r="W11" s="94">
        <f>SUM(V11:V$24)</f>
        <v>6037211.5688784588</v>
      </c>
      <c r="X11" s="95">
        <f t="shared" si="0"/>
        <v>493283.53910901106</v>
      </c>
      <c r="Y11" s="93">
        <f>SUM(X11:X$24)</f>
        <v>5878903.9682805389</v>
      </c>
      <c r="Z11" s="93">
        <f t="shared" si="1"/>
        <v>0</v>
      </c>
      <c r="AA11" s="94">
        <f>SUM(Z11:Z$24)</f>
        <v>158307.6005979203</v>
      </c>
      <c r="AB11" s="87">
        <f t="shared" si="2"/>
        <v>61.194131673064931</v>
      </c>
      <c r="AC11" s="88">
        <f t="shared" si="3"/>
        <v>59.589500785889356</v>
      </c>
      <c r="AD11" s="96">
        <f t="shared" si="16"/>
        <v>97.377802669464359</v>
      </c>
      <c r="AE11" s="88">
        <f t="shared" si="4"/>
        <v>1.6046308871755783</v>
      </c>
      <c r="AF11" s="97">
        <f t="shared" si="17"/>
        <v>2.6221973305356485</v>
      </c>
      <c r="AH11" s="98">
        <f t="shared" si="25"/>
        <v>0</v>
      </c>
      <c r="AI11" s="99">
        <f t="shared" si="18"/>
        <v>0</v>
      </c>
      <c r="AJ11" s="99">
        <f t="shared" si="22"/>
        <v>0</v>
      </c>
      <c r="AK11" s="99">
        <f>SUM(AJ11:AJ$24)/U11/U11</f>
        <v>0.42338413626595256</v>
      </c>
      <c r="AL11" s="99">
        <f t="shared" si="23"/>
        <v>0</v>
      </c>
      <c r="AM11" s="99">
        <f>SUM(AL11:AL$24)/U11/U11</f>
        <v>0.3691655894236846</v>
      </c>
      <c r="AN11" s="99">
        <f t="shared" si="24"/>
        <v>0</v>
      </c>
      <c r="AO11" s="100">
        <f>SUM(AN11:AN$24)/U11/U11</f>
        <v>1.6475319219456011E-2</v>
      </c>
      <c r="AP11" s="87">
        <f t="shared" si="5"/>
        <v>59.918799364260956</v>
      </c>
      <c r="AQ11" s="88">
        <f t="shared" si="6"/>
        <v>62.469463981868905</v>
      </c>
      <c r="AR11" s="88">
        <f t="shared" si="7"/>
        <v>58.398624416012943</v>
      </c>
      <c r="AS11" s="88">
        <f t="shared" si="8"/>
        <v>60.78037715576577</v>
      </c>
      <c r="AT11" s="88">
        <f t="shared" si="9"/>
        <v>1.3530526959239075</v>
      </c>
      <c r="AU11" s="101">
        <f t="shared" si="10"/>
        <v>1.8562090784272491</v>
      </c>
    </row>
    <row r="12" spans="1:47" ht="14.45" customHeight="1" x14ac:dyDescent="0.15">
      <c r="A12" s="68"/>
      <c r="B12" s="86" t="s">
        <v>143</v>
      </c>
      <c r="C12" s="11">
        <v>943</v>
      </c>
      <c r="D12" s="11">
        <v>0</v>
      </c>
      <c r="E12" s="11">
        <v>319</v>
      </c>
      <c r="F12" s="12">
        <v>0</v>
      </c>
      <c r="G12" s="22" t="s">
        <v>69</v>
      </c>
      <c r="H12" s="3">
        <v>3210180</v>
      </c>
      <c r="I12" s="3">
        <v>1786</v>
      </c>
      <c r="J12" s="18">
        <v>25</v>
      </c>
      <c r="K12" s="3">
        <v>99268</v>
      </c>
      <c r="L12" s="4">
        <v>5607142</v>
      </c>
      <c r="M12" s="70"/>
      <c r="N12" s="70"/>
      <c r="O12" s="87">
        <f t="shared" si="11"/>
        <v>0.50820895522388054</v>
      </c>
      <c r="P12" s="88">
        <f t="shared" si="12"/>
        <v>1.0290098881329293</v>
      </c>
      <c r="Q12" s="89">
        <f t="shared" si="13"/>
        <v>0</v>
      </c>
      <c r="R12" s="90">
        <f t="shared" si="14"/>
        <v>0</v>
      </c>
      <c r="S12" s="91">
        <f t="shared" si="15"/>
        <v>0</v>
      </c>
      <c r="T12" s="92">
        <f t="shared" si="19"/>
        <v>0</v>
      </c>
      <c r="U12" s="93">
        <f t="shared" si="20"/>
        <v>98656.707821802207</v>
      </c>
      <c r="V12" s="93">
        <f t="shared" si="21"/>
        <v>493283.53910901106</v>
      </c>
      <c r="W12" s="94">
        <f>SUM(V12:V$24)</f>
        <v>5543928.0297694486</v>
      </c>
      <c r="X12" s="95">
        <f t="shared" si="0"/>
        <v>493283.53910901106</v>
      </c>
      <c r="Y12" s="93">
        <f>SUM(X12:X$24)</f>
        <v>5385620.4291715277</v>
      </c>
      <c r="Z12" s="93">
        <f t="shared" si="1"/>
        <v>0</v>
      </c>
      <c r="AA12" s="94">
        <f>SUM(Z12:Z$24)</f>
        <v>158307.6005979203</v>
      </c>
      <c r="AB12" s="87">
        <f t="shared" si="2"/>
        <v>56.194131673064938</v>
      </c>
      <c r="AC12" s="88">
        <f t="shared" si="3"/>
        <v>54.589500785889349</v>
      </c>
      <c r="AD12" s="96">
        <f t="shared" si="16"/>
        <v>97.144486729484029</v>
      </c>
      <c r="AE12" s="88">
        <f t="shared" si="4"/>
        <v>1.6046308871755783</v>
      </c>
      <c r="AF12" s="97">
        <f t="shared" si="17"/>
        <v>2.8555132705159543</v>
      </c>
      <c r="AH12" s="98">
        <f t="shared" si="25"/>
        <v>0</v>
      </c>
      <c r="AI12" s="99">
        <f t="shared" si="18"/>
        <v>0</v>
      </c>
      <c r="AJ12" s="99">
        <f t="shared" si="22"/>
        <v>0</v>
      </c>
      <c r="AK12" s="99">
        <f>SUM(AJ12:AJ$24)/U12/U12</f>
        <v>0.42338413626595256</v>
      </c>
      <c r="AL12" s="99">
        <f t="shared" si="23"/>
        <v>0</v>
      </c>
      <c r="AM12" s="99">
        <f>SUM(AL12:AL$24)/U12/U12</f>
        <v>0.3691655894236846</v>
      </c>
      <c r="AN12" s="99">
        <f t="shared" si="24"/>
        <v>0</v>
      </c>
      <c r="AO12" s="100">
        <f>SUM(AN12:AN$24)/U12/U12</f>
        <v>1.6475319219456011E-2</v>
      </c>
      <c r="AP12" s="87">
        <f t="shared" si="5"/>
        <v>54.918799364260963</v>
      </c>
      <c r="AQ12" s="88">
        <f t="shared" si="6"/>
        <v>57.469463981868913</v>
      </c>
      <c r="AR12" s="88">
        <f t="shared" si="7"/>
        <v>53.398624416012936</v>
      </c>
      <c r="AS12" s="88">
        <f t="shared" si="8"/>
        <v>55.780377155765763</v>
      </c>
      <c r="AT12" s="88">
        <f t="shared" si="9"/>
        <v>1.3530526959239075</v>
      </c>
      <c r="AU12" s="101">
        <f t="shared" si="10"/>
        <v>1.8562090784272491</v>
      </c>
    </row>
    <row r="13" spans="1:47" ht="14.45" customHeight="1" x14ac:dyDescent="0.15">
      <c r="A13" s="68"/>
      <c r="B13" s="86" t="s">
        <v>232</v>
      </c>
      <c r="C13" s="11">
        <v>1138</v>
      </c>
      <c r="D13" s="11">
        <v>0</v>
      </c>
      <c r="E13" s="11">
        <v>371</v>
      </c>
      <c r="F13" s="12">
        <v>0</v>
      </c>
      <c r="G13" s="22" t="s">
        <v>71</v>
      </c>
      <c r="H13" s="3">
        <v>3652706</v>
      </c>
      <c r="I13" s="3">
        <v>2325</v>
      </c>
      <c r="J13" s="18">
        <v>30</v>
      </c>
      <c r="K13" s="3">
        <v>99000</v>
      </c>
      <c r="L13" s="4">
        <v>5111461</v>
      </c>
      <c r="M13" s="70"/>
      <c r="N13" s="70"/>
      <c r="O13" s="87">
        <f t="shared" si="11"/>
        <v>0.51578947368421058</v>
      </c>
      <c r="P13" s="88">
        <f t="shared" si="12"/>
        <v>1.0348886767638479</v>
      </c>
      <c r="Q13" s="89">
        <f t="shared" si="13"/>
        <v>0</v>
      </c>
      <c r="R13" s="90">
        <f t="shared" si="14"/>
        <v>0</v>
      </c>
      <c r="S13" s="91">
        <f t="shared" si="15"/>
        <v>0</v>
      </c>
      <c r="T13" s="92">
        <f t="shared" si="19"/>
        <v>0</v>
      </c>
      <c r="U13" s="93">
        <f t="shared" si="20"/>
        <v>98656.707821802207</v>
      </c>
      <c r="V13" s="93">
        <f t="shared" si="21"/>
        <v>493283.53910901106</v>
      </c>
      <c r="W13" s="94">
        <f>SUM(V13:V$24)</f>
        <v>5050644.4906604374</v>
      </c>
      <c r="X13" s="95">
        <f t="shared" si="0"/>
        <v>493283.53910901106</v>
      </c>
      <c r="Y13" s="93">
        <f>SUM(X13:X$24)</f>
        <v>4892336.8900625166</v>
      </c>
      <c r="Z13" s="93">
        <f t="shared" si="1"/>
        <v>0</v>
      </c>
      <c r="AA13" s="94">
        <f>SUM(Z13:Z$24)</f>
        <v>158307.6005979203</v>
      </c>
      <c r="AB13" s="87">
        <f t="shared" si="2"/>
        <v>51.194131673064931</v>
      </c>
      <c r="AC13" s="88">
        <f t="shared" si="3"/>
        <v>49.589500785889349</v>
      </c>
      <c r="AD13" s="96">
        <f t="shared" si="16"/>
        <v>96.865596046392483</v>
      </c>
      <c r="AE13" s="88">
        <f t="shared" si="4"/>
        <v>1.6046308871755783</v>
      </c>
      <c r="AF13" s="97">
        <f t="shared" si="17"/>
        <v>3.1344039536075035</v>
      </c>
      <c r="AH13" s="98">
        <f t="shared" si="25"/>
        <v>0</v>
      </c>
      <c r="AI13" s="99">
        <f t="shared" si="18"/>
        <v>0</v>
      </c>
      <c r="AJ13" s="99">
        <f t="shared" si="22"/>
        <v>0</v>
      </c>
      <c r="AK13" s="99">
        <f>SUM(AJ13:AJ$24)/U13/U13</f>
        <v>0.42338413626595256</v>
      </c>
      <c r="AL13" s="99">
        <f t="shared" si="23"/>
        <v>0</v>
      </c>
      <c r="AM13" s="99">
        <f>SUM(AL13:AL$24)/U13/U13</f>
        <v>0.3691655894236846</v>
      </c>
      <c r="AN13" s="99">
        <f t="shared" si="24"/>
        <v>0</v>
      </c>
      <c r="AO13" s="100">
        <f>SUM(AN13:AN$24)/U13/U13</f>
        <v>1.6475319219456011E-2</v>
      </c>
      <c r="AP13" s="87">
        <f t="shared" si="5"/>
        <v>49.918799364260956</v>
      </c>
      <c r="AQ13" s="88">
        <f t="shared" si="6"/>
        <v>52.469463981868905</v>
      </c>
      <c r="AR13" s="88">
        <f t="shared" si="7"/>
        <v>48.398624416012936</v>
      </c>
      <c r="AS13" s="88">
        <f t="shared" si="8"/>
        <v>50.780377155765763</v>
      </c>
      <c r="AT13" s="88">
        <f t="shared" si="9"/>
        <v>1.3530526959239075</v>
      </c>
      <c r="AU13" s="101">
        <f t="shared" si="10"/>
        <v>1.8562090784272491</v>
      </c>
    </row>
    <row r="14" spans="1:47" ht="14.45" customHeight="1" x14ac:dyDescent="0.15">
      <c r="A14" s="68"/>
      <c r="B14" s="86" t="s">
        <v>219</v>
      </c>
      <c r="C14" s="11">
        <v>1432</v>
      </c>
      <c r="D14" s="11">
        <v>2</v>
      </c>
      <c r="E14" s="11">
        <v>487</v>
      </c>
      <c r="F14" s="12">
        <v>0</v>
      </c>
      <c r="G14" s="22" t="s">
        <v>73</v>
      </c>
      <c r="H14" s="3">
        <v>4191265</v>
      </c>
      <c r="I14" s="3">
        <v>3455</v>
      </c>
      <c r="J14" s="18">
        <v>35</v>
      </c>
      <c r="K14" s="3">
        <v>98696</v>
      </c>
      <c r="L14" s="4">
        <v>4617197</v>
      </c>
      <c r="M14" s="70"/>
      <c r="N14" s="70"/>
      <c r="O14" s="87">
        <f t="shared" si="11"/>
        <v>0.5252525252525253</v>
      </c>
      <c r="P14" s="88">
        <f t="shared" si="12"/>
        <v>1.0252959717918388</v>
      </c>
      <c r="Q14" s="89">
        <f t="shared" si="13"/>
        <v>1.3966480446927375E-3</v>
      </c>
      <c r="R14" s="90">
        <f t="shared" si="14"/>
        <v>1.362190121796648E-3</v>
      </c>
      <c r="S14" s="91">
        <f t="shared" si="15"/>
        <v>0</v>
      </c>
      <c r="T14" s="92">
        <f t="shared" si="19"/>
        <v>6.788998507212503E-3</v>
      </c>
      <c r="U14" s="93">
        <f t="shared" si="20"/>
        <v>98656.707821802207</v>
      </c>
      <c r="V14" s="93">
        <f t="shared" si="21"/>
        <v>491693.65671607928</v>
      </c>
      <c r="W14" s="94">
        <f>SUM(V14:V$24)</f>
        <v>4557360.9515514262</v>
      </c>
      <c r="X14" s="95">
        <f t="shared" si="0"/>
        <v>491693.65671607928</v>
      </c>
      <c r="Y14" s="93">
        <f>SUM(X14:X$24)</f>
        <v>4399053.3509535054</v>
      </c>
      <c r="Z14" s="93">
        <f t="shared" si="1"/>
        <v>0</v>
      </c>
      <c r="AA14" s="94">
        <f>SUM(Z14:Z$24)</f>
        <v>158307.6005979203</v>
      </c>
      <c r="AB14" s="87">
        <f t="shared" si="2"/>
        <v>46.194131673064931</v>
      </c>
      <c r="AC14" s="88">
        <f t="shared" si="3"/>
        <v>44.589500785889349</v>
      </c>
      <c r="AD14" s="96">
        <f t="shared" si="16"/>
        <v>96.526331745919109</v>
      </c>
      <c r="AE14" s="88">
        <f t="shared" si="4"/>
        <v>1.6046308871755783</v>
      </c>
      <c r="AF14" s="97">
        <f t="shared" si="17"/>
        <v>3.4736682540808821</v>
      </c>
      <c r="AH14" s="98">
        <f t="shared" si="25"/>
        <v>2.2888796195137305E-5</v>
      </c>
      <c r="AI14" s="99">
        <f t="shared" si="18"/>
        <v>0</v>
      </c>
      <c r="AJ14" s="99">
        <f t="shared" si="22"/>
        <v>428672658.5571596</v>
      </c>
      <c r="AK14" s="99">
        <f>SUM(AJ14:AJ$24)/U14/U14</f>
        <v>0.42338413626595256</v>
      </c>
      <c r="AL14" s="99">
        <f t="shared" si="23"/>
        <v>397677605.16883647</v>
      </c>
      <c r="AM14" s="99">
        <f>SUM(AL14:AL$24)/U14/U14</f>
        <v>0.3691655894236846</v>
      </c>
      <c r="AN14" s="99">
        <f t="shared" si="24"/>
        <v>581491.59575968597</v>
      </c>
      <c r="AO14" s="100">
        <f>SUM(AN14:AN$24)/U14/U14</f>
        <v>1.6475319219456011E-2</v>
      </c>
      <c r="AP14" s="87">
        <f t="shared" si="5"/>
        <v>44.918799364260956</v>
      </c>
      <c r="AQ14" s="88">
        <f t="shared" si="6"/>
        <v>47.469463981868905</v>
      </c>
      <c r="AR14" s="88">
        <f t="shared" si="7"/>
        <v>43.398624416012936</v>
      </c>
      <c r="AS14" s="88">
        <f t="shared" si="8"/>
        <v>45.780377155765763</v>
      </c>
      <c r="AT14" s="88">
        <f t="shared" si="9"/>
        <v>1.3530526959239075</v>
      </c>
      <c r="AU14" s="101">
        <f t="shared" si="10"/>
        <v>1.8562090784272491</v>
      </c>
    </row>
    <row r="15" spans="1:47" ht="14.45" customHeight="1" x14ac:dyDescent="0.15">
      <c r="A15" s="68"/>
      <c r="B15" s="86" t="s">
        <v>182</v>
      </c>
      <c r="C15" s="11">
        <v>1416</v>
      </c>
      <c r="D15" s="11">
        <v>4</v>
      </c>
      <c r="E15" s="11">
        <v>479</v>
      </c>
      <c r="F15" s="12">
        <v>0</v>
      </c>
      <c r="G15" s="22" t="s">
        <v>75</v>
      </c>
      <c r="H15" s="3">
        <v>4922423</v>
      </c>
      <c r="I15" s="3">
        <v>6214</v>
      </c>
      <c r="J15" s="18">
        <v>40</v>
      </c>
      <c r="K15" s="3">
        <v>98300</v>
      </c>
      <c r="L15" s="4">
        <v>4124657</v>
      </c>
      <c r="M15" s="70"/>
      <c r="N15" s="70"/>
      <c r="O15" s="87">
        <f t="shared" si="11"/>
        <v>0.53822525597269621</v>
      </c>
      <c r="P15" s="88">
        <f t="shared" si="12"/>
        <v>1.0558957708401631</v>
      </c>
      <c r="Q15" s="89">
        <f t="shared" si="13"/>
        <v>2.8248587570621469E-3</v>
      </c>
      <c r="R15" s="90">
        <f t="shared" si="14"/>
        <v>2.6753197001768859E-3</v>
      </c>
      <c r="S15" s="91">
        <f t="shared" si="15"/>
        <v>0</v>
      </c>
      <c r="T15" s="92">
        <f t="shared" si="19"/>
        <v>1.3294478832860012E-2</v>
      </c>
      <c r="U15" s="93">
        <f t="shared" si="20"/>
        <v>97986.927579673487</v>
      </c>
      <c r="V15" s="93">
        <f t="shared" si="21"/>
        <v>486926.90242546552</v>
      </c>
      <c r="W15" s="94">
        <f>SUM(V15:V$24)</f>
        <v>4065667.2948353468</v>
      </c>
      <c r="X15" s="95">
        <f t="shared" si="0"/>
        <v>486926.90242546552</v>
      </c>
      <c r="Y15" s="93">
        <f>SUM(X15:X$24)</f>
        <v>3907359.6942374269</v>
      </c>
      <c r="Z15" s="93">
        <f t="shared" si="1"/>
        <v>0</v>
      </c>
      <c r="AA15" s="94">
        <f>SUM(Z15:Z$24)</f>
        <v>158307.6005979203</v>
      </c>
      <c r="AB15" s="87">
        <f t="shared" si="2"/>
        <v>41.491935661821209</v>
      </c>
      <c r="AC15" s="88">
        <f t="shared" si="3"/>
        <v>39.876336474172433</v>
      </c>
      <c r="AD15" s="96">
        <f t="shared" si="16"/>
        <v>96.106233267069854</v>
      </c>
      <c r="AE15" s="88">
        <f t="shared" si="4"/>
        <v>1.6155991876487799</v>
      </c>
      <c r="AF15" s="97">
        <f t="shared" si="17"/>
        <v>3.8937667329301604</v>
      </c>
      <c r="AH15" s="98">
        <f t="shared" si="25"/>
        <v>4.3598364784753556E-5</v>
      </c>
      <c r="AI15" s="99">
        <f t="shared" si="18"/>
        <v>0</v>
      </c>
      <c r="AJ15" s="99">
        <f t="shared" si="22"/>
        <v>647310922.17411757</v>
      </c>
      <c r="AK15" s="99">
        <f>SUM(AJ15:AJ$24)/U15/U15</f>
        <v>0.38454520688378119</v>
      </c>
      <c r="AL15" s="99">
        <f t="shared" si="23"/>
        <v>594527361.17019284</v>
      </c>
      <c r="AM15" s="99">
        <f>SUM(AL15:AL$24)/U15/U15</f>
        <v>0.33281108330195647</v>
      </c>
      <c r="AN15" s="99">
        <f t="shared" si="24"/>
        <v>1122273.2649334096</v>
      </c>
      <c r="AO15" s="100">
        <f>SUM(AN15:AN$24)/U15/U15</f>
        <v>1.6640756949713672E-2</v>
      </c>
      <c r="AP15" s="87">
        <f t="shared" si="5"/>
        <v>40.276506162934197</v>
      </c>
      <c r="AQ15" s="88">
        <f t="shared" si="6"/>
        <v>42.707365160708221</v>
      </c>
      <c r="AR15" s="88">
        <f t="shared" si="7"/>
        <v>38.745616766370013</v>
      </c>
      <c r="AS15" s="88">
        <f t="shared" si="8"/>
        <v>41.007056181974853</v>
      </c>
      <c r="AT15" s="88">
        <f t="shared" si="9"/>
        <v>1.3627610340840537</v>
      </c>
      <c r="AU15" s="101">
        <f t="shared" si="10"/>
        <v>1.868437341213506</v>
      </c>
    </row>
    <row r="16" spans="1:47" ht="14.45" customHeight="1" x14ac:dyDescent="0.15">
      <c r="A16" s="68"/>
      <c r="B16" s="86" t="s">
        <v>294</v>
      </c>
      <c r="C16" s="11">
        <v>1203</v>
      </c>
      <c r="D16" s="11">
        <v>1</v>
      </c>
      <c r="E16" s="11">
        <v>389</v>
      </c>
      <c r="F16" s="12">
        <v>1.1000000000000001</v>
      </c>
      <c r="G16" s="22" t="s">
        <v>77</v>
      </c>
      <c r="H16" s="3">
        <v>4365334</v>
      </c>
      <c r="I16" s="3">
        <v>8656</v>
      </c>
      <c r="J16" s="18">
        <v>45</v>
      </c>
      <c r="K16" s="3">
        <v>97714</v>
      </c>
      <c r="L16" s="4">
        <v>3634510</v>
      </c>
      <c r="M16" s="70"/>
      <c r="N16" s="70"/>
      <c r="O16" s="87">
        <f t="shared" si="11"/>
        <v>0.54229166666666673</v>
      </c>
      <c r="P16" s="88">
        <f t="shared" si="12"/>
        <v>1.0046111515560245</v>
      </c>
      <c r="Q16" s="89">
        <f t="shared" si="13"/>
        <v>8.3125519534497092E-4</v>
      </c>
      <c r="R16" s="90">
        <f t="shared" si="14"/>
        <v>8.2743974527602483E-4</v>
      </c>
      <c r="S16" s="91">
        <f t="shared" si="15"/>
        <v>2.8277634961439589E-3</v>
      </c>
      <c r="T16" s="92">
        <f t="shared" si="19"/>
        <v>4.1293792086511891E-3</v>
      </c>
      <c r="U16" s="93">
        <f t="shared" si="20"/>
        <v>96684.242445068521</v>
      </c>
      <c r="V16" s="93">
        <f t="shared" si="21"/>
        <v>482507.52134667238</v>
      </c>
      <c r="W16" s="94">
        <f>SUM(V16:V$24)</f>
        <v>3578740.3924098816</v>
      </c>
      <c r="X16" s="95">
        <f t="shared" si="0"/>
        <v>481143.10419119336</v>
      </c>
      <c r="Y16" s="93">
        <f>SUM(X16:X$24)</f>
        <v>3420432.7918119617</v>
      </c>
      <c r="Z16" s="93">
        <f t="shared" si="1"/>
        <v>1364.4171554790221</v>
      </c>
      <c r="AA16" s="94">
        <f>SUM(Z16:Z$24)</f>
        <v>158307.6005979203</v>
      </c>
      <c r="AB16" s="87">
        <f t="shared" si="2"/>
        <v>37.014722377776863</v>
      </c>
      <c r="AC16" s="88">
        <f t="shared" si="3"/>
        <v>35.377355247472636</v>
      </c>
      <c r="AD16" s="96">
        <f t="shared" si="16"/>
        <v>95.576443574010767</v>
      </c>
      <c r="AE16" s="88">
        <f t="shared" si="4"/>
        <v>1.6373671303042303</v>
      </c>
      <c r="AF16" s="97">
        <f t="shared" si="17"/>
        <v>4.4235564259892532</v>
      </c>
      <c r="AH16" s="98">
        <f t="shared" si="25"/>
        <v>1.698135941339395E-5</v>
      </c>
      <c r="AI16" s="99">
        <f t="shared" si="18"/>
        <v>7.2487589967964895E-6</v>
      </c>
      <c r="AJ16" s="99">
        <f t="shared" si="22"/>
        <v>188342748.19016805</v>
      </c>
      <c r="AK16" s="99">
        <f>SUM(AJ16:AJ$24)/U16/U16</f>
        <v>0.32573034404749512</v>
      </c>
      <c r="AL16" s="99">
        <f t="shared" si="23"/>
        <v>172559661.80184507</v>
      </c>
      <c r="AM16" s="99">
        <f>SUM(AL16:AL$24)/U16/U16</f>
        <v>0.27823934207864465</v>
      </c>
      <c r="AN16" s="99">
        <f t="shared" si="24"/>
        <v>2112711.0798601201</v>
      </c>
      <c r="AO16" s="100">
        <f>SUM(AN16:AN$24)/U16/U16</f>
        <v>1.6972142870873667E-2</v>
      </c>
      <c r="AP16" s="87">
        <f t="shared" si="5"/>
        <v>35.896095679680997</v>
      </c>
      <c r="AQ16" s="88">
        <f t="shared" si="6"/>
        <v>38.133349075872729</v>
      </c>
      <c r="AR16" s="88">
        <f t="shared" si="7"/>
        <v>34.343486659822673</v>
      </c>
      <c r="AS16" s="88">
        <f t="shared" si="8"/>
        <v>36.411223835122598</v>
      </c>
      <c r="AT16" s="88">
        <f t="shared" si="9"/>
        <v>1.3820238632053146</v>
      </c>
      <c r="AU16" s="101">
        <f t="shared" si="10"/>
        <v>1.8927103974031461</v>
      </c>
    </row>
    <row r="17" spans="1:47" ht="14.45" customHeight="1" x14ac:dyDescent="0.15">
      <c r="A17" s="68"/>
      <c r="B17" s="86" t="s">
        <v>80</v>
      </c>
      <c r="C17" s="11">
        <v>1340</v>
      </c>
      <c r="D17" s="11">
        <v>5</v>
      </c>
      <c r="E17" s="11">
        <v>455</v>
      </c>
      <c r="F17" s="12">
        <v>1.1000000000000001</v>
      </c>
      <c r="G17" s="22" t="s">
        <v>79</v>
      </c>
      <c r="H17" s="3">
        <v>3982000</v>
      </c>
      <c r="I17" s="3">
        <v>12838</v>
      </c>
      <c r="J17" s="18">
        <v>50</v>
      </c>
      <c r="K17" s="3">
        <v>96754</v>
      </c>
      <c r="L17" s="4">
        <v>3148137</v>
      </c>
      <c r="M17" s="70"/>
      <c r="N17" s="70"/>
      <c r="O17" s="87">
        <f t="shared" si="11"/>
        <v>0.53543307086614178</v>
      </c>
      <c r="P17" s="88">
        <f t="shared" si="12"/>
        <v>1.0159221648336147</v>
      </c>
      <c r="Q17" s="89">
        <f t="shared" si="13"/>
        <v>3.7313432835820895E-3</v>
      </c>
      <c r="R17" s="90">
        <f t="shared" si="14"/>
        <v>3.6728633479447708E-3</v>
      </c>
      <c r="S17" s="91">
        <f t="shared" si="15"/>
        <v>2.4175824175824176E-3</v>
      </c>
      <c r="T17" s="92">
        <f t="shared" si="19"/>
        <v>1.8208967764602419E-2</v>
      </c>
      <c r="U17" s="93">
        <f t="shared" si="20"/>
        <v>96284.996544511669</v>
      </c>
      <c r="V17" s="93">
        <f t="shared" si="21"/>
        <v>477352.47195486777</v>
      </c>
      <c r="W17" s="94">
        <f>SUM(V17:V$24)</f>
        <v>3096232.8710632091</v>
      </c>
      <c r="X17" s="95">
        <f t="shared" si="0"/>
        <v>476198.4330116802</v>
      </c>
      <c r="Y17" s="93">
        <f>SUM(X17:X$24)</f>
        <v>2939289.6876207683</v>
      </c>
      <c r="Z17" s="93">
        <f t="shared" si="1"/>
        <v>1154.0389431875924</v>
      </c>
      <c r="AA17" s="94">
        <f>SUM(Z17:Z$24)</f>
        <v>156943.18344244128</v>
      </c>
      <c r="AB17" s="87">
        <f t="shared" si="2"/>
        <v>32.156960919989743</v>
      </c>
      <c r="AC17" s="88">
        <f t="shared" si="3"/>
        <v>30.526975054332183</v>
      </c>
      <c r="AD17" s="96">
        <f t="shared" si="16"/>
        <v>94.931156990509294</v>
      </c>
      <c r="AE17" s="88">
        <f t="shared" si="4"/>
        <v>1.6299858656575628</v>
      </c>
      <c r="AF17" s="97">
        <f t="shared" si="17"/>
        <v>5.0688430094907204</v>
      </c>
      <c r="AH17" s="98">
        <f t="shared" si="25"/>
        <v>6.5105804642718457E-5</v>
      </c>
      <c r="AI17" s="99">
        <f t="shared" si="18"/>
        <v>5.3005224457947561E-6</v>
      </c>
      <c r="AJ17" s="99">
        <f t="shared" si="22"/>
        <v>544186498.06208169</v>
      </c>
      <c r="AK17" s="99">
        <f>SUM(AJ17:AJ$24)/U17/U17</f>
        <v>0.30812153323064873</v>
      </c>
      <c r="AL17" s="99">
        <f t="shared" si="23"/>
        <v>487105822.81723624</v>
      </c>
      <c r="AM17" s="99">
        <f>SUM(AL17:AL$24)/U17/U17</f>
        <v>0.26193832297863179</v>
      </c>
      <c r="AN17" s="99">
        <f t="shared" si="24"/>
        <v>2858287.1782660345</v>
      </c>
      <c r="AO17" s="100">
        <f>SUM(AN17:AN$24)/U17/U17</f>
        <v>1.6885295976759956E-2</v>
      </c>
      <c r="AP17" s="87">
        <f t="shared" si="5"/>
        <v>31.068990478268617</v>
      </c>
      <c r="AQ17" s="88">
        <f t="shared" si="6"/>
        <v>33.244931361710869</v>
      </c>
      <c r="AR17" s="88">
        <f t="shared" si="7"/>
        <v>29.523848810255839</v>
      </c>
      <c r="AS17" s="88">
        <f t="shared" si="8"/>
        <v>31.530101298408528</v>
      </c>
      <c r="AT17" s="88">
        <f t="shared" si="9"/>
        <v>1.3752967354923336</v>
      </c>
      <c r="AU17" s="101">
        <f t="shared" si="10"/>
        <v>1.884674995822792</v>
      </c>
    </row>
    <row r="18" spans="1:47" ht="14.45" customHeight="1" x14ac:dyDescent="0.15">
      <c r="A18" s="68"/>
      <c r="B18" s="86" t="s">
        <v>147</v>
      </c>
      <c r="C18" s="11">
        <v>1689</v>
      </c>
      <c r="D18" s="11">
        <v>11</v>
      </c>
      <c r="E18" s="11">
        <v>558</v>
      </c>
      <c r="F18" s="12">
        <v>2.2000000000000002</v>
      </c>
      <c r="G18" s="22" t="s">
        <v>81</v>
      </c>
      <c r="H18" s="3">
        <v>3749854</v>
      </c>
      <c r="I18" s="3">
        <v>19460</v>
      </c>
      <c r="J18" s="18">
        <v>55</v>
      </c>
      <c r="K18" s="3">
        <v>95230</v>
      </c>
      <c r="L18" s="4">
        <v>2667907</v>
      </c>
      <c r="M18" s="70"/>
      <c r="N18" s="70"/>
      <c r="O18" s="87">
        <f t="shared" si="11"/>
        <v>0.53868552412645587</v>
      </c>
      <c r="P18" s="88">
        <f t="shared" si="12"/>
        <v>1.0158990420753615</v>
      </c>
      <c r="Q18" s="89">
        <f t="shared" si="13"/>
        <v>6.5127294256956776E-3</v>
      </c>
      <c r="R18" s="90">
        <f t="shared" si="14"/>
        <v>6.4108037865563319E-3</v>
      </c>
      <c r="S18" s="91">
        <f t="shared" si="15"/>
        <v>3.9426523297491044E-3</v>
      </c>
      <c r="T18" s="92">
        <f t="shared" si="19"/>
        <v>3.1586943340366665E-2</v>
      </c>
      <c r="U18" s="93">
        <f t="shared" si="20"/>
        <v>94531.746146217803</v>
      </c>
      <c r="V18" s="93">
        <f t="shared" si="21"/>
        <v>465771.37731904734</v>
      </c>
      <c r="W18" s="94">
        <f>SUM(V18:V$24)</f>
        <v>2618880.3991083419</v>
      </c>
      <c r="X18" s="95">
        <f t="shared" si="0"/>
        <v>463935.00271312997</v>
      </c>
      <c r="Y18" s="93">
        <f>SUM(X18:X$24)</f>
        <v>2463091.2546090879</v>
      </c>
      <c r="Z18" s="93">
        <f t="shared" si="1"/>
        <v>1836.3746059173911</v>
      </c>
      <c r="AA18" s="94">
        <f>SUM(Z18:Z$24)</f>
        <v>155789.14449925366</v>
      </c>
      <c r="AB18" s="87">
        <f t="shared" si="2"/>
        <v>27.70371336479457</v>
      </c>
      <c r="AC18" s="88">
        <f t="shared" si="3"/>
        <v>26.055704617994468</v>
      </c>
      <c r="AD18" s="96">
        <f t="shared" si="16"/>
        <v>94.051307400204465</v>
      </c>
      <c r="AE18" s="88">
        <f t="shared" si="4"/>
        <v>1.6480087468001008</v>
      </c>
      <c r="AF18" s="97">
        <f t="shared" si="17"/>
        <v>5.9486925997955336</v>
      </c>
      <c r="AH18" s="98">
        <f t="shared" si="25"/>
        <v>8.7838144636611927E-5</v>
      </c>
      <c r="AI18" s="99">
        <f t="shared" si="18"/>
        <v>7.0378276386305172E-6</v>
      </c>
      <c r="AJ18" s="99">
        <f t="shared" si="22"/>
        <v>523545641.81795186</v>
      </c>
      <c r="AK18" s="99">
        <f>SUM(AJ18:AJ$24)/U18/U18</f>
        <v>0.25876027620631592</v>
      </c>
      <c r="AL18" s="99">
        <f t="shared" si="23"/>
        <v>458764794.10381895</v>
      </c>
      <c r="AM18" s="99">
        <f>SUM(AL18:AL$24)/U18/U18</f>
        <v>0.21723563069450402</v>
      </c>
      <c r="AN18" s="99">
        <f t="shared" si="24"/>
        <v>3770798.953680628</v>
      </c>
      <c r="AO18" s="100">
        <f>SUM(AN18:AN$24)/U18/U18</f>
        <v>1.7197583606948511E-2</v>
      </c>
      <c r="AP18" s="87">
        <f t="shared" si="5"/>
        <v>26.706691059590629</v>
      </c>
      <c r="AQ18" s="88">
        <f t="shared" si="6"/>
        <v>28.700735669998512</v>
      </c>
      <c r="AR18" s="88">
        <f t="shared" si="7"/>
        <v>25.142177169651504</v>
      </c>
      <c r="AS18" s="88">
        <f t="shared" si="8"/>
        <v>26.969232066337433</v>
      </c>
      <c r="AT18" s="88">
        <f t="shared" si="9"/>
        <v>1.3909752136094811</v>
      </c>
      <c r="AU18" s="101">
        <f t="shared" si="10"/>
        <v>1.9050422799907205</v>
      </c>
    </row>
    <row r="19" spans="1:47" ht="14.45" customHeight="1" x14ac:dyDescent="0.15">
      <c r="A19" s="68"/>
      <c r="B19" s="86" t="s">
        <v>148</v>
      </c>
      <c r="C19" s="11">
        <v>2053</v>
      </c>
      <c r="D19" s="11">
        <v>25</v>
      </c>
      <c r="E19" s="11">
        <v>671</v>
      </c>
      <c r="F19" s="12">
        <v>6.6</v>
      </c>
      <c r="G19" s="22" t="s">
        <v>83</v>
      </c>
      <c r="H19" s="3">
        <v>4181397</v>
      </c>
      <c r="I19" s="3">
        <v>36141</v>
      </c>
      <c r="J19" s="18">
        <v>60</v>
      </c>
      <c r="K19" s="3">
        <v>92826</v>
      </c>
      <c r="L19" s="4">
        <v>2197302</v>
      </c>
      <c r="M19" s="70"/>
      <c r="N19" s="70"/>
      <c r="O19" s="87">
        <f t="shared" si="11"/>
        <v>0.53726956986374563</v>
      </c>
      <c r="P19" s="88">
        <f t="shared" si="12"/>
        <v>1.051764992985494</v>
      </c>
      <c r="Q19" s="89">
        <f t="shared" si="13"/>
        <v>1.2177301509985387E-2</v>
      </c>
      <c r="R19" s="90">
        <f t="shared" si="14"/>
        <v>1.1577968073855961E-2</v>
      </c>
      <c r="S19" s="91">
        <f t="shared" si="15"/>
        <v>9.8360655737704909E-3</v>
      </c>
      <c r="T19" s="92">
        <f t="shared" si="19"/>
        <v>5.6379578568707969E-2</v>
      </c>
      <c r="U19" s="93">
        <f t="shared" si="20"/>
        <v>91545.777236831287</v>
      </c>
      <c r="V19" s="93">
        <f t="shared" si="21"/>
        <v>445787.4047875508</v>
      </c>
      <c r="W19" s="94">
        <f>SUM(V19:V$24)</f>
        <v>2153109.0217892942</v>
      </c>
      <c r="X19" s="95">
        <f t="shared" si="0"/>
        <v>441402.61064209946</v>
      </c>
      <c r="Y19" s="93">
        <f>SUM(X19:X$24)</f>
        <v>1999156.2518959576</v>
      </c>
      <c r="Z19" s="93">
        <f t="shared" si="1"/>
        <v>4384.7941454513193</v>
      </c>
      <c r="AA19" s="94">
        <f>SUM(Z19:Z$24)</f>
        <v>153952.76989333628</v>
      </c>
      <c r="AB19" s="87">
        <f t="shared" si="2"/>
        <v>23.519479399024007</v>
      </c>
      <c r="AC19" s="88">
        <f t="shared" si="3"/>
        <v>21.837776817647075</v>
      </c>
      <c r="AD19" s="96">
        <f t="shared" si="16"/>
        <v>92.849745724190143</v>
      </c>
      <c r="AE19" s="88">
        <f t="shared" si="4"/>
        <v>1.6817025813769269</v>
      </c>
      <c r="AF19" s="97">
        <f t="shared" si="17"/>
        <v>7.1502542758098322</v>
      </c>
      <c r="AH19" s="98">
        <f t="shared" si="25"/>
        <v>1.1997782177198327E-4</v>
      </c>
      <c r="AI19" s="99">
        <f t="shared" si="18"/>
        <v>1.4514630980326345E-5</v>
      </c>
      <c r="AJ19" s="99">
        <f t="shared" si="22"/>
        <v>490108297.9781661</v>
      </c>
      <c r="AK19" s="99">
        <f>SUM(AJ19:AJ$24)/U19/U19</f>
        <v>0.21344472740623752</v>
      </c>
      <c r="AL19" s="99">
        <f t="shared" si="23"/>
        <v>418204465.51930666</v>
      </c>
      <c r="AM19" s="99">
        <f>SUM(AL19:AL$24)/U19/U19</f>
        <v>0.17689689830755057</v>
      </c>
      <c r="AN19" s="99">
        <f t="shared" si="24"/>
        <v>5978478.2726798728</v>
      </c>
      <c r="AO19" s="100">
        <f>SUM(AN19:AN$24)/U19/U19</f>
        <v>1.7887812401301495E-2</v>
      </c>
      <c r="AP19" s="87">
        <f t="shared" si="5"/>
        <v>22.613957856042394</v>
      </c>
      <c r="AQ19" s="88">
        <f t="shared" si="6"/>
        <v>24.425000942005621</v>
      </c>
      <c r="AR19" s="88">
        <f t="shared" si="7"/>
        <v>21.013418203609298</v>
      </c>
      <c r="AS19" s="88">
        <f t="shared" si="8"/>
        <v>22.662135431684852</v>
      </c>
      <c r="AT19" s="88">
        <f t="shared" si="9"/>
        <v>1.4195617411386308</v>
      </c>
      <c r="AU19" s="101">
        <f t="shared" si="10"/>
        <v>1.9438434216152229</v>
      </c>
    </row>
    <row r="20" spans="1:47" ht="14.45" customHeight="1" x14ac:dyDescent="0.15">
      <c r="A20" s="68"/>
      <c r="B20" s="86" t="s">
        <v>295</v>
      </c>
      <c r="C20" s="11">
        <v>2129</v>
      </c>
      <c r="D20" s="11">
        <v>31</v>
      </c>
      <c r="E20" s="11">
        <v>728</v>
      </c>
      <c r="F20" s="12">
        <v>18</v>
      </c>
      <c r="G20" s="22" t="s">
        <v>85</v>
      </c>
      <c r="H20" s="3">
        <v>4699236</v>
      </c>
      <c r="I20" s="3">
        <v>61424</v>
      </c>
      <c r="J20" s="18">
        <v>65</v>
      </c>
      <c r="K20" s="3">
        <v>89083</v>
      </c>
      <c r="L20" s="4">
        <v>1741832</v>
      </c>
      <c r="M20" s="70"/>
      <c r="N20" s="70"/>
      <c r="O20" s="87">
        <f t="shared" si="11"/>
        <v>0.53169541732009062</v>
      </c>
      <c r="P20" s="88">
        <f t="shared" si="12"/>
        <v>0.98386438054770797</v>
      </c>
      <c r="Q20" s="89">
        <f t="shared" si="13"/>
        <v>1.4560826679192109E-2</v>
      </c>
      <c r="R20" s="90">
        <f t="shared" si="14"/>
        <v>1.4799627842087581E-2</v>
      </c>
      <c r="S20" s="91">
        <f t="shared" si="15"/>
        <v>2.4725274725274724E-2</v>
      </c>
      <c r="T20" s="92">
        <f t="shared" si="19"/>
        <v>7.1519718646325198E-2</v>
      </c>
      <c r="U20" s="93">
        <f t="shared" si="20"/>
        <v>86384.464896473917</v>
      </c>
      <c r="V20" s="93">
        <f t="shared" si="21"/>
        <v>417455.9448879828</v>
      </c>
      <c r="W20" s="94">
        <f>SUM(V20:V$24)</f>
        <v>1707321.6170017435</v>
      </c>
      <c r="X20" s="95">
        <f t="shared" si="0"/>
        <v>407134.23196492827</v>
      </c>
      <c r="Y20" s="93">
        <f>SUM(X20:X$24)</f>
        <v>1557753.6412538583</v>
      </c>
      <c r="Z20" s="93">
        <f t="shared" si="1"/>
        <v>10321.71292305452</v>
      </c>
      <c r="AA20" s="94">
        <f>SUM(Z20:Z$24)</f>
        <v>149567.97574788495</v>
      </c>
      <c r="AB20" s="87">
        <f t="shared" si="2"/>
        <v>19.76422055803501</v>
      </c>
      <c r="AC20" s="88">
        <f t="shared" si="3"/>
        <v>18.032798410231784</v>
      </c>
      <c r="AD20" s="96">
        <f t="shared" si="16"/>
        <v>91.239613306686522</v>
      </c>
      <c r="AE20" s="88">
        <f t="shared" si="4"/>
        <v>1.7314221478032226</v>
      </c>
      <c r="AF20" s="97">
        <f t="shared" si="17"/>
        <v>8.7603866933134622</v>
      </c>
      <c r="AH20" s="98">
        <f t="shared" si="25"/>
        <v>1.5320134764160826E-4</v>
      </c>
      <c r="AI20" s="99">
        <f t="shared" si="18"/>
        <v>3.3123537795376945E-5</v>
      </c>
      <c r="AJ20" s="99">
        <f t="shared" si="22"/>
        <v>388036358.47042745</v>
      </c>
      <c r="AK20" s="99">
        <f>SUM(AJ20:AJ$24)/U20/U20</f>
        <v>0.17403442112212306</v>
      </c>
      <c r="AL20" s="99">
        <f t="shared" si="23"/>
        <v>321917247.28559631</v>
      </c>
      <c r="AM20" s="99">
        <f>SUM(AL20:AL$24)/U20/U20</f>
        <v>0.14262443533726138</v>
      </c>
      <c r="AN20" s="99">
        <f t="shared" si="24"/>
        <v>9451822.6102865078</v>
      </c>
      <c r="AO20" s="100">
        <f>SUM(AN20:AN$24)/U20/U20</f>
        <v>1.9288036427018051E-2</v>
      </c>
      <c r="AP20" s="87">
        <f t="shared" si="5"/>
        <v>18.946558872383328</v>
      </c>
      <c r="AQ20" s="88">
        <f t="shared" si="6"/>
        <v>20.581882243686692</v>
      </c>
      <c r="AR20" s="88">
        <f t="shared" si="7"/>
        <v>17.292591661551644</v>
      </c>
      <c r="AS20" s="88">
        <f t="shared" si="8"/>
        <v>18.773005158911925</v>
      </c>
      <c r="AT20" s="88">
        <f t="shared" si="9"/>
        <v>1.4592146520614033</v>
      </c>
      <c r="AU20" s="101">
        <f t="shared" si="10"/>
        <v>2.0036296435450418</v>
      </c>
    </row>
    <row r="21" spans="1:47" ht="14.45" customHeight="1" x14ac:dyDescent="0.15">
      <c r="A21" s="68"/>
      <c r="B21" s="86" t="s">
        <v>88</v>
      </c>
      <c r="C21" s="11">
        <v>1406</v>
      </c>
      <c r="D21" s="11">
        <v>22</v>
      </c>
      <c r="E21" s="11">
        <v>481</v>
      </c>
      <c r="F21" s="12">
        <v>17</v>
      </c>
      <c r="G21" s="22" t="s">
        <v>87</v>
      </c>
      <c r="H21" s="3">
        <v>3608735</v>
      </c>
      <c r="I21" s="3">
        <v>76916</v>
      </c>
      <c r="J21" s="18">
        <v>70</v>
      </c>
      <c r="K21" s="3">
        <v>83344</v>
      </c>
      <c r="L21" s="4">
        <v>1309855</v>
      </c>
      <c r="M21" s="70"/>
      <c r="N21" s="70"/>
      <c r="O21" s="87">
        <f t="shared" si="11"/>
        <v>0.5290487804878049</v>
      </c>
      <c r="P21" s="88">
        <f t="shared" si="12"/>
        <v>1.0329700518325673</v>
      </c>
      <c r="Q21" s="89">
        <f t="shared" si="13"/>
        <v>1.5647226173541962E-2</v>
      </c>
      <c r="R21" s="90">
        <f t="shared" si="14"/>
        <v>1.5147802345075343E-2</v>
      </c>
      <c r="S21" s="91">
        <f t="shared" si="15"/>
        <v>3.5343035343035345E-2</v>
      </c>
      <c r="T21" s="92">
        <f t="shared" si="19"/>
        <v>7.3130492406760922E-2</v>
      </c>
      <c r="U21" s="93">
        <f t="shared" si="20"/>
        <v>80206.27227166474</v>
      </c>
      <c r="V21" s="93">
        <f t="shared" si="21"/>
        <v>387219.48251750867</v>
      </c>
      <c r="W21" s="94">
        <f>SUM(V21:V$24)</f>
        <v>1289865.6721137608</v>
      </c>
      <c r="X21" s="95">
        <f t="shared" si="0"/>
        <v>373533.9706613805</v>
      </c>
      <c r="Y21" s="93">
        <f>SUM(X21:X$24)</f>
        <v>1150619.4092889302</v>
      </c>
      <c r="Z21" s="93">
        <f t="shared" si="1"/>
        <v>13685.511856128165</v>
      </c>
      <c r="AA21" s="94">
        <f>SUM(Z21:Z$24)</f>
        <v>139246.26282483045</v>
      </c>
      <c r="AB21" s="87">
        <f t="shared" si="2"/>
        <v>16.081855390871276</v>
      </c>
      <c r="AC21" s="88">
        <f t="shared" si="3"/>
        <v>14.345753476632037</v>
      </c>
      <c r="AD21" s="96">
        <f t="shared" si="16"/>
        <v>89.20459193269005</v>
      </c>
      <c r="AE21" s="88">
        <f t="shared" si="4"/>
        <v>1.7361019142392353</v>
      </c>
      <c r="AF21" s="97">
        <f t="shared" si="17"/>
        <v>10.795408067309936</v>
      </c>
      <c r="AH21" s="98">
        <f t="shared" si="25"/>
        <v>2.2531645482434681E-4</v>
      </c>
      <c r="AI21" s="99">
        <f t="shared" si="18"/>
        <v>7.0881299783318708E-5</v>
      </c>
      <c r="AJ21" s="99">
        <f t="shared" si="22"/>
        <v>304615433.98154235</v>
      </c>
      <c r="AK21" s="99">
        <f>SUM(AJ21:AJ$24)/U21/U21</f>
        <v>0.14155914174237191</v>
      </c>
      <c r="AL21" s="99">
        <f t="shared" si="23"/>
        <v>245317911.725297</v>
      </c>
      <c r="AM21" s="99">
        <f>SUM(AL21:AL$24)/U21/U21</f>
        <v>0.11540188094825045</v>
      </c>
      <c r="AN21" s="99">
        <f t="shared" si="24"/>
        <v>15180280.804552902</v>
      </c>
      <c r="AO21" s="100">
        <f>SUM(AN21:AN$24)/U21/U21</f>
        <v>2.0904688391728148E-2</v>
      </c>
      <c r="AP21" s="87">
        <f t="shared" si="5"/>
        <v>15.344418207839734</v>
      </c>
      <c r="AQ21" s="88">
        <f t="shared" si="6"/>
        <v>16.819292573902818</v>
      </c>
      <c r="AR21" s="88">
        <f t="shared" si="7"/>
        <v>13.679924770544053</v>
      </c>
      <c r="AS21" s="88">
        <f t="shared" si="8"/>
        <v>15.011582182720021</v>
      </c>
      <c r="AT21" s="88">
        <f t="shared" si="9"/>
        <v>1.4527162213652605</v>
      </c>
      <c r="AU21" s="101">
        <f t="shared" si="10"/>
        <v>2.0194876071132102</v>
      </c>
    </row>
    <row r="22" spans="1:47" ht="14.45" customHeight="1" x14ac:dyDescent="0.15">
      <c r="A22" s="68"/>
      <c r="B22" s="86" t="s">
        <v>12</v>
      </c>
      <c r="C22" s="11">
        <v>1134</v>
      </c>
      <c r="D22" s="11">
        <v>38</v>
      </c>
      <c r="E22" s="11">
        <v>372</v>
      </c>
      <c r="F22" s="12">
        <v>16</v>
      </c>
      <c r="G22" s="22" t="s">
        <v>89</v>
      </c>
      <c r="H22" s="3">
        <v>2806665</v>
      </c>
      <c r="I22" s="3">
        <v>96964</v>
      </c>
      <c r="J22" s="18">
        <v>75</v>
      </c>
      <c r="K22" s="3">
        <v>75144</v>
      </c>
      <c r="L22" s="4">
        <v>912444</v>
      </c>
      <c r="M22" s="70"/>
      <c r="N22" s="70"/>
      <c r="O22" s="87">
        <f t="shared" si="11"/>
        <v>0.53289495869162029</v>
      </c>
      <c r="P22" s="88">
        <f t="shared" si="12"/>
        <v>1.0135874751634408</v>
      </c>
      <c r="Q22" s="89">
        <f t="shared" si="13"/>
        <v>3.3509700176366841E-2</v>
      </c>
      <c r="R22" s="90">
        <f t="shared" si="14"/>
        <v>3.3060491568291536E-2</v>
      </c>
      <c r="S22" s="91">
        <f t="shared" si="15"/>
        <v>4.3010752688172046E-2</v>
      </c>
      <c r="T22" s="92">
        <f t="shared" si="19"/>
        <v>0.15345374036526174</v>
      </c>
      <c r="U22" s="93">
        <f t="shared" si="20"/>
        <v>74340.748086327163</v>
      </c>
      <c r="V22" s="93">
        <f t="shared" si="21"/>
        <v>345060.38217350381</v>
      </c>
      <c r="W22" s="94">
        <f>SUM(V22:V$24)</f>
        <v>902646.18959625193</v>
      </c>
      <c r="X22" s="95">
        <f t="shared" si="0"/>
        <v>330219.0754133531</v>
      </c>
      <c r="Y22" s="93">
        <f>SUM(X22:X$24)</f>
        <v>777085.43862754968</v>
      </c>
      <c r="Z22" s="93">
        <f t="shared" si="1"/>
        <v>14841.306760150703</v>
      </c>
      <c r="AA22" s="94">
        <f>SUM(Z22:Z$24)</f>
        <v>125560.75096870228</v>
      </c>
      <c r="AB22" s="87">
        <f t="shared" si="2"/>
        <v>12.142011115466131</v>
      </c>
      <c r="AC22" s="88">
        <f t="shared" si="3"/>
        <v>10.453021507466806</v>
      </c>
      <c r="AD22" s="96">
        <f t="shared" si="16"/>
        <v>86.089704646638481</v>
      </c>
      <c r="AE22" s="88">
        <f t="shared" si="4"/>
        <v>1.688989607999325</v>
      </c>
      <c r="AF22" s="97">
        <f t="shared" si="17"/>
        <v>13.910295353361523</v>
      </c>
      <c r="AH22" s="98">
        <f t="shared" si="25"/>
        <v>5.2459247407829631E-4</v>
      </c>
      <c r="AI22" s="99">
        <f t="shared" si="18"/>
        <v>1.1064738667034665E-4</v>
      </c>
      <c r="AJ22" s="99">
        <f t="shared" si="22"/>
        <v>363383693.28332889</v>
      </c>
      <c r="AK22" s="99">
        <f>SUM(AJ22:AJ$24)/U22/U22</f>
        <v>0.10965998687049304</v>
      </c>
      <c r="AL22" s="99">
        <f t="shared" si="23"/>
        <v>265856659.70417002</v>
      </c>
      <c r="AM22" s="99">
        <f>SUM(AL22:AL$24)/U22/U22</f>
        <v>8.994182541835942E-2</v>
      </c>
      <c r="AN22" s="99">
        <f t="shared" si="24"/>
        <v>23202046.949112043</v>
      </c>
      <c r="AO22" s="100">
        <f>SUM(AN22:AN$24)/U22/U22</f>
        <v>2.1586814936316055E-2</v>
      </c>
      <c r="AP22" s="87">
        <f t="shared" si="5"/>
        <v>11.492958108723473</v>
      </c>
      <c r="AQ22" s="88">
        <f t="shared" si="6"/>
        <v>12.791064122208789</v>
      </c>
      <c r="AR22" s="88">
        <f t="shared" si="7"/>
        <v>9.865211575152653</v>
      </c>
      <c r="AS22" s="88">
        <f t="shared" si="8"/>
        <v>11.040831439780959</v>
      </c>
      <c r="AT22" s="88">
        <f t="shared" si="9"/>
        <v>1.4010175464041907</v>
      </c>
      <c r="AU22" s="101">
        <f t="shared" si="10"/>
        <v>1.9769616695944592</v>
      </c>
    </row>
    <row r="23" spans="1:47" ht="14.45" customHeight="1" x14ac:dyDescent="0.15">
      <c r="A23" s="68"/>
      <c r="B23" s="86" t="s">
        <v>13</v>
      </c>
      <c r="C23" s="11">
        <v>967</v>
      </c>
      <c r="D23" s="11">
        <v>58</v>
      </c>
      <c r="E23" s="11">
        <v>326</v>
      </c>
      <c r="F23" s="12">
        <v>47</v>
      </c>
      <c r="G23" s="22" t="s">
        <v>90</v>
      </c>
      <c r="H23" s="3">
        <v>2009820</v>
      </c>
      <c r="I23" s="3">
        <v>126762</v>
      </c>
      <c r="J23" s="18">
        <v>80</v>
      </c>
      <c r="K23" s="3">
        <v>63282</v>
      </c>
      <c r="L23" s="4">
        <v>564428</v>
      </c>
      <c r="M23" s="70"/>
      <c r="N23" s="70"/>
      <c r="O23" s="87">
        <f>IF(K23&lt;0.5,0.5,((L23-L24)-5*K24)/5/(K23-K24))</f>
        <v>0.5270425643110157</v>
      </c>
      <c r="P23" s="88">
        <f t="shared" si="12"/>
        <v>1.0096904869525449</v>
      </c>
      <c r="Q23" s="89">
        <f t="shared" si="13"/>
        <v>5.9979317476732158E-2</v>
      </c>
      <c r="R23" s="90">
        <f t="shared" si="14"/>
        <v>5.9403667016574714E-2</v>
      </c>
      <c r="S23" s="91">
        <f t="shared" si="15"/>
        <v>0.14417177914110429</v>
      </c>
      <c r="T23" s="92">
        <f>5*R23/(1+5*(1-O23)*R23)</f>
        <v>0.26043342148972393</v>
      </c>
      <c r="U23" s="93">
        <f t="shared" si="20"/>
        <v>62932.88223092859</v>
      </c>
      <c r="V23" s="93">
        <f>5*U23*((1-T23)+O23*T23)</f>
        <v>275905.96114272741</v>
      </c>
      <c r="W23" s="94">
        <f>SUM(V23:V$24)</f>
        <v>557585.80742274818</v>
      </c>
      <c r="X23" s="95">
        <f t="shared" si="0"/>
        <v>236128.107849144</v>
      </c>
      <c r="Y23" s="93">
        <f>SUM(X23:X$24)</f>
        <v>446866.36321419664</v>
      </c>
      <c r="Z23" s="93">
        <f t="shared" si="1"/>
        <v>39777.853293583401</v>
      </c>
      <c r="AA23" s="94">
        <f>SUM(Z23:Z$24)</f>
        <v>110719.44420855158</v>
      </c>
      <c r="AB23" s="87">
        <f t="shared" si="2"/>
        <v>8.8600074818871182</v>
      </c>
      <c r="AC23" s="88">
        <f t="shared" si="3"/>
        <v>7.1006816686775327</v>
      </c>
      <c r="AD23" s="96">
        <f t="shared" si="16"/>
        <v>80.143066280629583</v>
      </c>
      <c r="AE23" s="88">
        <f t="shared" si="4"/>
        <v>1.7593258132095866</v>
      </c>
      <c r="AF23" s="97">
        <f t="shared" si="17"/>
        <v>19.856933719370435</v>
      </c>
      <c r="AH23" s="98">
        <f>IF(D23=0,0,T23*T23*(1-T23)/D23)</f>
        <v>8.6485383694899476E-4</v>
      </c>
      <c r="AI23" s="99">
        <f t="shared" si="18"/>
        <v>3.784855130073403E-4</v>
      </c>
      <c r="AJ23" s="99">
        <f t="shared" si="22"/>
        <v>242657359.09880742</v>
      </c>
      <c r="AK23" s="99">
        <f>SUM(AJ23:AJ$24)/U23/U23</f>
        <v>6.126863746359186E-2</v>
      </c>
      <c r="AL23" s="99">
        <f t="shared" si="23"/>
        <v>175840283.04409689</v>
      </c>
      <c r="AM23" s="99">
        <f>SUM(AL23:AL$24)/U23/U23</f>
        <v>5.8378555087372483E-2</v>
      </c>
      <c r="AN23" s="99">
        <f t="shared" si="24"/>
        <v>40727729.576045632</v>
      </c>
      <c r="AO23" s="100">
        <f>SUM(AN23:AN$24)/U23/U23</f>
        <v>2.4263941436428453E-2</v>
      </c>
      <c r="AP23" s="87">
        <f t="shared" si="5"/>
        <v>8.3748584350158151</v>
      </c>
      <c r="AQ23" s="88">
        <f t="shared" si="6"/>
        <v>9.3451565287584213</v>
      </c>
      <c r="AR23" s="88">
        <f t="shared" si="7"/>
        <v>6.6271132393838874</v>
      </c>
      <c r="AS23" s="88">
        <f t="shared" si="8"/>
        <v>7.574250097971178</v>
      </c>
      <c r="AT23" s="88">
        <f t="shared" si="9"/>
        <v>1.4540188243898355</v>
      </c>
      <c r="AU23" s="101">
        <f t="shared" si="10"/>
        <v>2.0646328020293376</v>
      </c>
    </row>
    <row r="24" spans="1:47" ht="14.45" customHeight="1" x14ac:dyDescent="0.15">
      <c r="A24" s="44"/>
      <c r="B24" s="102" t="s">
        <v>14</v>
      </c>
      <c r="C24" s="13">
        <v>823</v>
      </c>
      <c r="D24" s="13">
        <v>121</v>
      </c>
      <c r="E24" s="13">
        <v>270</v>
      </c>
      <c r="F24" s="14">
        <v>68</v>
      </c>
      <c r="G24" s="23" t="s">
        <v>91</v>
      </c>
      <c r="H24" s="5">
        <v>1472880</v>
      </c>
      <c r="I24" s="5">
        <v>209063</v>
      </c>
      <c r="J24" s="19">
        <v>85</v>
      </c>
      <c r="K24" s="5">
        <v>46061</v>
      </c>
      <c r="L24" s="6">
        <v>288742</v>
      </c>
      <c r="M24" s="70"/>
      <c r="N24" s="70"/>
      <c r="O24" s="103">
        <v>1</v>
      </c>
      <c r="P24" s="104">
        <f>IF(H24&lt;0.5,1,(I24/H24)/(K24/L24))</f>
        <v>0.88978772677593732</v>
      </c>
      <c r="Q24" s="105">
        <f t="shared" si="13"/>
        <v>0.14702308626974483</v>
      </c>
      <c r="R24" s="106">
        <f t="shared" si="14"/>
        <v>0.16523388876408673</v>
      </c>
      <c r="S24" s="107">
        <f t="shared" si="15"/>
        <v>0.25185185185185183</v>
      </c>
      <c r="T24" s="103">
        <v>1</v>
      </c>
      <c r="U24" s="108">
        <f>U23*(1-T23)</f>
        <v>46543.056387318007</v>
      </c>
      <c r="V24" s="108">
        <f>U24/R24</f>
        <v>281679.84628002078</v>
      </c>
      <c r="W24" s="109">
        <f>SUM(V24:V$24)</f>
        <v>281679.84628002078</v>
      </c>
      <c r="X24" s="103">
        <f t="shared" si="0"/>
        <v>210738.25536505261</v>
      </c>
      <c r="Y24" s="108">
        <f>SUM(X24:X$24)</f>
        <v>210738.25536505261</v>
      </c>
      <c r="Z24" s="108">
        <f t="shared" si="1"/>
        <v>70941.590914968183</v>
      </c>
      <c r="AA24" s="109">
        <f>SUM(Z24:Z$24)</f>
        <v>70941.590914968183</v>
      </c>
      <c r="AB24" s="110">
        <f t="shared" si="2"/>
        <v>6.0520272655917058</v>
      </c>
      <c r="AC24" s="104">
        <f t="shared" si="3"/>
        <v>4.5278129912945362</v>
      </c>
      <c r="AD24" s="111">
        <f t="shared" si="16"/>
        <v>74.814814814814824</v>
      </c>
      <c r="AE24" s="104">
        <f t="shared" si="4"/>
        <v>1.52421427429717</v>
      </c>
      <c r="AF24" s="112">
        <f t="shared" si="17"/>
        <v>25.185185185185183</v>
      </c>
      <c r="AH24" s="113">
        <f>0</f>
        <v>0</v>
      </c>
      <c r="AI24" s="114">
        <f t="shared" si="18"/>
        <v>6.9786109840979521E-4</v>
      </c>
      <c r="AJ24" s="114">
        <v>0</v>
      </c>
      <c r="AK24" s="114">
        <f>(1-R24)/R24/R24/D24</f>
        <v>0.25268600626341919</v>
      </c>
      <c r="AL24" s="114">
        <f>V24*V24*AI24</f>
        <v>55370767.045339487</v>
      </c>
      <c r="AM24" s="114">
        <f>(1-S24)*(1-S24)*(1-R24)/R24/R24/D24+AI24/R24/R24</f>
        <v>0.16699542169541795</v>
      </c>
      <c r="AN24" s="114">
        <f>V24*V24*AI24</f>
        <v>55370767.045339487</v>
      </c>
      <c r="AO24" s="115">
        <f>S24*S24*(1-R24)/R24/R24/D24+AI24/R24/R24</f>
        <v>4.1588292660980269E-2</v>
      </c>
      <c r="AP24" s="110">
        <f t="shared" si="5"/>
        <v>5.066776758531927</v>
      </c>
      <c r="AQ24" s="104">
        <f t="shared" si="6"/>
        <v>7.0372777726514846</v>
      </c>
      <c r="AR24" s="104">
        <f t="shared" si="7"/>
        <v>3.726857554341195</v>
      </c>
      <c r="AS24" s="104">
        <f t="shared" si="8"/>
        <v>5.3287684282478773</v>
      </c>
      <c r="AT24" s="104">
        <f t="shared" si="9"/>
        <v>1.1245074003427411</v>
      </c>
      <c r="AU24" s="116">
        <f t="shared" si="10"/>
        <v>1.923921148251599</v>
      </c>
    </row>
    <row r="25" spans="1:47" ht="14.45" customHeight="1" x14ac:dyDescent="0.15">
      <c r="A25" s="68" t="s">
        <v>6</v>
      </c>
      <c r="B25" s="69" t="s">
        <v>59</v>
      </c>
      <c r="C25" s="9">
        <v>947</v>
      </c>
      <c r="D25" s="9">
        <v>0</v>
      </c>
      <c r="E25" s="9">
        <v>305</v>
      </c>
      <c r="F25" s="10">
        <v>0</v>
      </c>
      <c r="G25" s="21" t="s">
        <v>59</v>
      </c>
      <c r="H25" s="1">
        <v>2414909</v>
      </c>
      <c r="I25" s="1">
        <v>1219</v>
      </c>
      <c r="J25" s="17">
        <v>0</v>
      </c>
      <c r="K25" s="1">
        <v>100000</v>
      </c>
      <c r="L25" s="2">
        <v>8713724</v>
      </c>
      <c r="M25" s="70"/>
      <c r="N25" s="70"/>
      <c r="O25" s="117">
        <f t="shared" ref="O25:O40" si="26">IF(K25&lt;0.5,0.5,((L25-L26)-5*K26)/5/(K25-K26))</f>
        <v>0.16090225563909774</v>
      </c>
      <c r="P25" s="118">
        <f t="shared" ref="P25:P40" si="27">IF(H25&lt;0.5,1,(I25/H25)/((K25-K26)/(L25-L26)))</f>
        <v>0.94671852343370566</v>
      </c>
      <c r="Q25" s="73">
        <f t="shared" si="13"/>
        <v>0</v>
      </c>
      <c r="R25" s="119">
        <f t="shared" si="14"/>
        <v>0</v>
      </c>
      <c r="S25" s="120">
        <f t="shared" si="15"/>
        <v>0</v>
      </c>
      <c r="T25" s="121">
        <f>5*R25/(1+5*(1-O25)*R25)</f>
        <v>0</v>
      </c>
      <c r="U25" s="122">
        <v>100000</v>
      </c>
      <c r="V25" s="122">
        <f>5*U25*((1-T25)+O25*T25)</f>
        <v>500000</v>
      </c>
      <c r="W25" s="123">
        <f>SUM(V25:V$42)</f>
        <v>8733501.2314362265</v>
      </c>
      <c r="X25" s="124">
        <f t="shared" si="0"/>
        <v>500000</v>
      </c>
      <c r="Y25" s="122">
        <f>SUM(X25:X$42)</f>
        <v>8443041.6191753056</v>
      </c>
      <c r="Z25" s="122">
        <f t="shared" si="1"/>
        <v>0</v>
      </c>
      <c r="AA25" s="123">
        <f>SUM(Z25:Z$42)</f>
        <v>290459.61226092267</v>
      </c>
      <c r="AB25" s="117">
        <f t="shared" si="2"/>
        <v>87.33501231436226</v>
      </c>
      <c r="AC25" s="118">
        <f t="shared" si="3"/>
        <v>84.430416191753054</v>
      </c>
      <c r="AD25" s="80">
        <f t="shared" si="16"/>
        <v>96.674190515764607</v>
      </c>
      <c r="AE25" s="118">
        <f t="shared" si="4"/>
        <v>2.9045961226092269</v>
      </c>
      <c r="AF25" s="81">
        <f t="shared" si="17"/>
        <v>3.325809484235414</v>
      </c>
      <c r="AH25" s="82">
        <f>IF(D25=0,0,T25*T25*(1-T25)/D25)</f>
        <v>0</v>
      </c>
      <c r="AI25" s="83">
        <f t="shared" si="18"/>
        <v>0</v>
      </c>
      <c r="AJ25" s="83">
        <f>U25*U25*((1-O25)*5+AB26)^2*AH25</f>
        <v>0</v>
      </c>
      <c r="AK25" s="83">
        <f>SUM(AJ25:AJ$42)/U25/U25</f>
        <v>0.60056038095700304</v>
      </c>
      <c r="AL25" s="83">
        <f>U25*U25*((1-O25)*5*(1-S25)+AC26)^2*AH25+V25*V25*AI25</f>
        <v>0</v>
      </c>
      <c r="AM25" s="83">
        <f>SUM(AL25:AL$42)/U25/U25</f>
        <v>0.52513171279909088</v>
      </c>
      <c r="AN25" s="83">
        <f>U25*U25*((1-O25)*5*S25+AE26)^2*AH25+V25*V25*AI25</f>
        <v>0</v>
      </c>
      <c r="AO25" s="84">
        <f>SUM(AN25:AN$42)/U25/U25</f>
        <v>2.5085042822868626E-2</v>
      </c>
      <c r="AP25" s="117">
        <f t="shared" si="5"/>
        <v>85.816094028382253</v>
      </c>
      <c r="AQ25" s="118">
        <f t="shared" si="6"/>
        <v>88.853930600342267</v>
      </c>
      <c r="AR25" s="118">
        <f t="shared" si="7"/>
        <v>83.010083136484326</v>
      </c>
      <c r="AS25" s="118">
        <f t="shared" si="8"/>
        <v>85.850749247021781</v>
      </c>
      <c r="AT25" s="118">
        <f t="shared" si="9"/>
        <v>2.5941662585363061</v>
      </c>
      <c r="AU25" s="125">
        <f t="shared" si="10"/>
        <v>3.2150259866821478</v>
      </c>
    </row>
    <row r="26" spans="1:47" ht="14.45" customHeight="1" x14ac:dyDescent="0.15">
      <c r="A26" s="126"/>
      <c r="B26" s="86" t="s">
        <v>61</v>
      </c>
      <c r="C26" s="11">
        <v>1143</v>
      </c>
      <c r="D26" s="11">
        <v>1</v>
      </c>
      <c r="E26" s="11">
        <v>387</v>
      </c>
      <c r="F26" s="12">
        <v>0</v>
      </c>
      <c r="G26" s="22" t="s">
        <v>61</v>
      </c>
      <c r="H26" s="3">
        <v>2569226</v>
      </c>
      <c r="I26" s="3">
        <v>199</v>
      </c>
      <c r="J26" s="18">
        <v>5</v>
      </c>
      <c r="K26" s="3">
        <v>99734</v>
      </c>
      <c r="L26" s="4">
        <v>8214840</v>
      </c>
      <c r="M26" s="70"/>
      <c r="N26" s="70"/>
      <c r="O26" s="87">
        <f t="shared" si="26"/>
        <v>0.45806451612903226</v>
      </c>
      <c r="P26" s="88">
        <f t="shared" si="27"/>
        <v>1.2457450032083215</v>
      </c>
      <c r="Q26" s="89">
        <f t="shared" si="13"/>
        <v>8.7489063867016625E-4</v>
      </c>
      <c r="R26" s="90">
        <f t="shared" si="14"/>
        <v>7.0230314905293779E-4</v>
      </c>
      <c r="S26" s="91">
        <f t="shared" si="15"/>
        <v>0</v>
      </c>
      <c r="T26" s="92">
        <f>5*R26/(1+5*(1-O26)*R26)</f>
        <v>3.5048459708636641E-3</v>
      </c>
      <c r="U26" s="93">
        <f>U25*(1-T25)</f>
        <v>100000</v>
      </c>
      <c r="V26" s="93">
        <f>5*U26*((1-T26)+O26*T26)</f>
        <v>499050.29980144341</v>
      </c>
      <c r="W26" s="94">
        <f>SUM(V26:V$42)</f>
        <v>8233501.2314362284</v>
      </c>
      <c r="X26" s="95">
        <f t="shared" si="0"/>
        <v>499050.29980144341</v>
      </c>
      <c r="Y26" s="93">
        <f>SUM(X26:X$42)</f>
        <v>7943041.6191753056</v>
      </c>
      <c r="Z26" s="93">
        <f t="shared" si="1"/>
        <v>0</v>
      </c>
      <c r="AA26" s="94">
        <f>SUM(Z26:Z$42)</f>
        <v>290459.61226092267</v>
      </c>
      <c r="AB26" s="87">
        <f t="shared" si="2"/>
        <v>82.335012314362288</v>
      </c>
      <c r="AC26" s="88">
        <f t="shared" si="3"/>
        <v>79.430416191753054</v>
      </c>
      <c r="AD26" s="96">
        <f t="shared" si="16"/>
        <v>96.47222239851105</v>
      </c>
      <c r="AE26" s="88">
        <f t="shared" si="4"/>
        <v>2.9045961226092269</v>
      </c>
      <c r="AF26" s="97">
        <f t="shared" si="17"/>
        <v>3.5277776014889324</v>
      </c>
      <c r="AH26" s="98">
        <f>IF(D26=0,0,T26*T26*(1-T26)/D26)</f>
        <v>1.2240891943360169E-5</v>
      </c>
      <c r="AI26" s="99">
        <f t="shared" si="18"/>
        <v>0</v>
      </c>
      <c r="AJ26" s="99">
        <f>U26*U26*((1-O26)*5+AB27)^2*AH26</f>
        <v>789819284.14362323</v>
      </c>
      <c r="AK26" s="99">
        <f>SUM(AJ26:AJ$42)/U26/U26</f>
        <v>0.60056038095700304</v>
      </c>
      <c r="AL26" s="99">
        <f>U26*U26*((1-O26)*5*(1-S26)+AC27)^2*AH26+V26*V26*AI26</f>
        <v>733538655.96666765</v>
      </c>
      <c r="AM26" s="99">
        <f>SUM(AL26:AL$42)/U26/U26</f>
        <v>0.52513171279909088</v>
      </c>
      <c r="AN26" s="99">
        <f>U26*U26*((1-O26)*5*S26+AE27)^2*AH26+V26*V26*AI26</f>
        <v>1040002.0339257524</v>
      </c>
      <c r="AO26" s="100">
        <f>SUM(AN26:AN$42)/U26/U26</f>
        <v>2.5085042822868626E-2</v>
      </c>
      <c r="AP26" s="87">
        <f t="shared" si="5"/>
        <v>80.816094028382281</v>
      </c>
      <c r="AQ26" s="88">
        <f t="shared" si="6"/>
        <v>83.853930600342295</v>
      </c>
      <c r="AR26" s="88">
        <f t="shared" si="7"/>
        <v>78.010083136484326</v>
      </c>
      <c r="AS26" s="88">
        <f t="shared" si="8"/>
        <v>80.850749247021781</v>
      </c>
      <c r="AT26" s="88">
        <f t="shared" si="9"/>
        <v>2.5941662585363061</v>
      </c>
      <c r="AU26" s="101">
        <f t="shared" si="10"/>
        <v>3.2150259866821478</v>
      </c>
    </row>
    <row r="27" spans="1:47" ht="14.45" customHeight="1" x14ac:dyDescent="0.15">
      <c r="A27" s="126"/>
      <c r="B27" s="86" t="s">
        <v>63</v>
      </c>
      <c r="C27" s="11">
        <v>1233</v>
      </c>
      <c r="D27" s="11">
        <v>0</v>
      </c>
      <c r="E27" s="11">
        <v>408</v>
      </c>
      <c r="F27" s="12">
        <v>0</v>
      </c>
      <c r="G27" s="22" t="s">
        <v>63</v>
      </c>
      <c r="H27" s="3">
        <v>2718493</v>
      </c>
      <c r="I27" s="3">
        <v>203</v>
      </c>
      <c r="J27" s="18">
        <v>10</v>
      </c>
      <c r="K27" s="3">
        <v>99703</v>
      </c>
      <c r="L27" s="4">
        <v>7716254</v>
      </c>
      <c r="M27" s="70"/>
      <c r="N27" s="70"/>
      <c r="O27" s="87">
        <f t="shared" si="26"/>
        <v>0.52</v>
      </c>
      <c r="P27" s="88">
        <f t="shared" si="27"/>
        <v>1.0634199904138066</v>
      </c>
      <c r="Q27" s="89">
        <f t="shared" si="13"/>
        <v>0</v>
      </c>
      <c r="R27" s="90">
        <f t="shared" si="14"/>
        <v>0</v>
      </c>
      <c r="S27" s="91">
        <f t="shared" si="15"/>
        <v>0</v>
      </c>
      <c r="T27" s="92">
        <f t="shared" ref="T27:T40" si="28">5*R27/(1+5*(1-O27)*R27)</f>
        <v>0</v>
      </c>
      <c r="U27" s="93">
        <f t="shared" ref="U27:U41" si="29">U26*(1-T26)</f>
        <v>99649.515402913632</v>
      </c>
      <c r="V27" s="93">
        <f t="shared" ref="V27:V40" si="30">5*U27*((1-T27)+O27*T27)</f>
        <v>498247.57701456815</v>
      </c>
      <c r="W27" s="94">
        <f>SUM(V27:V$42)</f>
        <v>7734450.9316347847</v>
      </c>
      <c r="X27" s="95">
        <f t="shared" si="0"/>
        <v>498247.57701456815</v>
      </c>
      <c r="Y27" s="93">
        <f>SUM(X27:X$42)</f>
        <v>7443991.3193738628</v>
      </c>
      <c r="Z27" s="93">
        <f t="shared" si="1"/>
        <v>0</v>
      </c>
      <c r="AA27" s="94">
        <f>SUM(Z27:Z$42)</f>
        <v>290459.61226092267</v>
      </c>
      <c r="AB27" s="87">
        <f t="shared" si="2"/>
        <v>77.616543345564921</v>
      </c>
      <c r="AC27" s="88">
        <f t="shared" si="3"/>
        <v>74.701731255546164</v>
      </c>
      <c r="AD27" s="96">
        <f t="shared" si="16"/>
        <v>96.244599457307174</v>
      </c>
      <c r="AE27" s="88">
        <f t="shared" si="4"/>
        <v>2.9148120900187537</v>
      </c>
      <c r="AF27" s="97">
        <f t="shared" si="17"/>
        <v>3.7554005426928208</v>
      </c>
      <c r="AH27" s="98">
        <f t="shared" ref="AH27:AH40" si="31">IF(D27=0,0,T27*T27*(1-T27)/D27)</f>
        <v>0</v>
      </c>
      <c r="AI27" s="99">
        <f t="shared" si="18"/>
        <v>0</v>
      </c>
      <c r="AJ27" s="99">
        <f t="shared" ref="AJ27:AJ40" si="32">U27*U27*((1-O27)*5+AB28)^2*AH27</f>
        <v>0</v>
      </c>
      <c r="AK27" s="99">
        <f>SUM(AJ27:AJ$42)/U27/U27</f>
        <v>0.52525386815986774</v>
      </c>
      <c r="AL27" s="99">
        <f t="shared" ref="AL27:AL40" si="33">U27*U27*((1-O27)*5*(1-S27)+AC28)^2*AH27+V27*V27*AI27</f>
        <v>0</v>
      </c>
      <c r="AM27" s="99">
        <f>SUM(AL27:AL$42)/U27/U27</f>
        <v>0.45496139772493976</v>
      </c>
      <c r="AN27" s="99">
        <f t="shared" ref="AN27:AN40" si="34">U27*U27*((1-O27)*5*S27+AE28)^2*AH27+V27*V27*AI27</f>
        <v>0</v>
      </c>
      <c r="AO27" s="100">
        <f>SUM(AN27:AN$42)/U27/U27</f>
        <v>2.515707695089953E-2</v>
      </c>
      <c r="AP27" s="87">
        <f t="shared" si="5"/>
        <v>76.196045102016924</v>
      </c>
      <c r="AQ27" s="88">
        <f t="shared" si="6"/>
        <v>79.037041589112917</v>
      </c>
      <c r="AR27" s="88">
        <f t="shared" si="7"/>
        <v>73.379695058802625</v>
      </c>
      <c r="AS27" s="88">
        <f t="shared" si="8"/>
        <v>76.023767452289704</v>
      </c>
      <c r="AT27" s="88">
        <f t="shared" si="9"/>
        <v>2.6039368307674335</v>
      </c>
      <c r="AU27" s="101">
        <f t="shared" si="10"/>
        <v>3.2256873492700739</v>
      </c>
    </row>
    <row r="28" spans="1:47" ht="14.45" customHeight="1" x14ac:dyDescent="0.15">
      <c r="A28" s="126"/>
      <c r="B28" s="86" t="s">
        <v>65</v>
      </c>
      <c r="C28" s="11">
        <v>1253</v>
      </c>
      <c r="D28" s="11">
        <v>0</v>
      </c>
      <c r="E28" s="11">
        <v>393</v>
      </c>
      <c r="F28" s="12">
        <v>0</v>
      </c>
      <c r="G28" s="22" t="s">
        <v>65</v>
      </c>
      <c r="H28" s="3">
        <v>2904186</v>
      </c>
      <c r="I28" s="3">
        <v>384</v>
      </c>
      <c r="J28" s="18">
        <v>15</v>
      </c>
      <c r="K28" s="3">
        <v>99668</v>
      </c>
      <c r="L28" s="4">
        <v>7217823</v>
      </c>
      <c r="M28" s="70"/>
      <c r="N28" s="70"/>
      <c r="O28" s="87">
        <f t="shared" si="26"/>
        <v>0.53898305084745768</v>
      </c>
      <c r="P28" s="88">
        <f t="shared" si="27"/>
        <v>1.1165084012513697</v>
      </c>
      <c r="Q28" s="89">
        <f t="shared" si="13"/>
        <v>0</v>
      </c>
      <c r="R28" s="90">
        <f t="shared" si="14"/>
        <v>0</v>
      </c>
      <c r="S28" s="91">
        <f t="shared" si="15"/>
        <v>0</v>
      </c>
      <c r="T28" s="92">
        <f t="shared" si="28"/>
        <v>0</v>
      </c>
      <c r="U28" s="93">
        <f t="shared" si="29"/>
        <v>99649.515402913632</v>
      </c>
      <c r="V28" s="93">
        <f t="shared" si="30"/>
        <v>498247.57701456815</v>
      </c>
      <c r="W28" s="94">
        <f>SUM(V28:V$42)</f>
        <v>7236203.3546202164</v>
      </c>
      <c r="X28" s="95">
        <f t="shared" si="0"/>
        <v>498247.57701456815</v>
      </c>
      <c r="Y28" s="93">
        <f>SUM(X28:X$42)</f>
        <v>6945743.7423592936</v>
      </c>
      <c r="Z28" s="93">
        <f t="shared" si="1"/>
        <v>0</v>
      </c>
      <c r="AA28" s="94">
        <f>SUM(Z28:Z$42)</f>
        <v>290459.61226092267</v>
      </c>
      <c r="AB28" s="87">
        <f t="shared" si="2"/>
        <v>72.616543345564921</v>
      </c>
      <c r="AC28" s="88">
        <f t="shared" si="3"/>
        <v>69.701731255546164</v>
      </c>
      <c r="AD28" s="96">
        <f t="shared" si="16"/>
        <v>95.986021978286885</v>
      </c>
      <c r="AE28" s="88">
        <f t="shared" si="4"/>
        <v>2.9148120900187537</v>
      </c>
      <c r="AF28" s="97">
        <f t="shared" si="17"/>
        <v>4.0139780217131156</v>
      </c>
      <c r="AH28" s="98">
        <f t="shared" si="31"/>
        <v>0</v>
      </c>
      <c r="AI28" s="99">
        <f t="shared" si="18"/>
        <v>0</v>
      </c>
      <c r="AJ28" s="99">
        <f t="shared" si="32"/>
        <v>0</v>
      </c>
      <c r="AK28" s="99">
        <f>SUM(AJ28:AJ$42)/U28/U28</f>
        <v>0.52525386815986774</v>
      </c>
      <c r="AL28" s="99">
        <f t="shared" si="33"/>
        <v>0</v>
      </c>
      <c r="AM28" s="99">
        <f>SUM(AL28:AL$42)/U28/U28</f>
        <v>0.45496139772493976</v>
      </c>
      <c r="AN28" s="99">
        <f t="shared" si="34"/>
        <v>0</v>
      </c>
      <c r="AO28" s="100">
        <f>SUM(AN28:AN$42)/U28/U28</f>
        <v>2.515707695089953E-2</v>
      </c>
      <c r="AP28" s="87">
        <f t="shared" si="5"/>
        <v>71.196045102016924</v>
      </c>
      <c r="AQ28" s="88">
        <f t="shared" si="6"/>
        <v>74.037041589112917</v>
      </c>
      <c r="AR28" s="88">
        <f t="shared" si="7"/>
        <v>68.379695058802625</v>
      </c>
      <c r="AS28" s="88">
        <f t="shared" si="8"/>
        <v>71.023767452289704</v>
      </c>
      <c r="AT28" s="88">
        <f t="shared" si="9"/>
        <v>2.6039368307674335</v>
      </c>
      <c r="AU28" s="101">
        <f t="shared" si="10"/>
        <v>3.2256873492700739</v>
      </c>
    </row>
    <row r="29" spans="1:47" ht="14.45" customHeight="1" x14ac:dyDescent="0.15">
      <c r="A29" s="126"/>
      <c r="B29" s="86" t="s">
        <v>67</v>
      </c>
      <c r="C29" s="11">
        <v>718</v>
      </c>
      <c r="D29" s="11">
        <v>1</v>
      </c>
      <c r="E29" s="11">
        <v>242</v>
      </c>
      <c r="F29" s="12">
        <v>0</v>
      </c>
      <c r="G29" s="22" t="s">
        <v>67</v>
      </c>
      <c r="H29" s="3">
        <v>2868752</v>
      </c>
      <c r="I29" s="3">
        <v>586</v>
      </c>
      <c r="J29" s="18">
        <v>20</v>
      </c>
      <c r="K29" s="3">
        <v>99609</v>
      </c>
      <c r="L29" s="4">
        <v>6719619</v>
      </c>
      <c r="M29" s="70"/>
      <c r="N29" s="70"/>
      <c r="O29" s="87">
        <f t="shared" si="26"/>
        <v>0.54579439252336448</v>
      </c>
      <c r="P29" s="88">
        <f t="shared" si="27"/>
        <v>0.950336631451423</v>
      </c>
      <c r="Q29" s="89">
        <f t="shared" si="13"/>
        <v>1.3927576601671309E-3</v>
      </c>
      <c r="R29" s="90">
        <f t="shared" si="14"/>
        <v>1.4655413819416919E-3</v>
      </c>
      <c r="S29" s="91">
        <f t="shared" si="15"/>
        <v>0</v>
      </c>
      <c r="T29" s="92">
        <f t="shared" si="28"/>
        <v>7.3033991118447161E-3</v>
      </c>
      <c r="U29" s="93">
        <f t="shared" si="29"/>
        <v>99649.515402913632</v>
      </c>
      <c r="V29" s="93">
        <f t="shared" si="30"/>
        <v>496594.76781553705</v>
      </c>
      <c r="W29" s="94">
        <f>SUM(V29:V$42)</f>
        <v>6737955.7776056482</v>
      </c>
      <c r="X29" s="95">
        <f t="shared" si="0"/>
        <v>496594.76781553705</v>
      </c>
      <c r="Y29" s="93">
        <f>SUM(X29:X$42)</f>
        <v>6447496.1653447263</v>
      </c>
      <c r="Z29" s="93">
        <f t="shared" si="1"/>
        <v>0</v>
      </c>
      <c r="AA29" s="94">
        <f>SUM(Z29:Z$42)</f>
        <v>290459.61226092267</v>
      </c>
      <c r="AB29" s="87">
        <f t="shared" si="2"/>
        <v>67.616543345564921</v>
      </c>
      <c r="AC29" s="88">
        <f t="shared" si="3"/>
        <v>64.701731255546164</v>
      </c>
      <c r="AD29" s="96">
        <f t="shared" si="16"/>
        <v>95.689202751577881</v>
      </c>
      <c r="AE29" s="88">
        <f t="shared" si="4"/>
        <v>2.9148120900187537</v>
      </c>
      <c r="AF29" s="97">
        <f t="shared" si="17"/>
        <v>4.3107972484221069</v>
      </c>
      <c r="AH29" s="98">
        <f t="shared" si="31"/>
        <v>5.2950077917812549E-5</v>
      </c>
      <c r="AI29" s="99">
        <f t="shared" si="18"/>
        <v>0</v>
      </c>
      <c r="AJ29" s="99">
        <f t="shared" si="32"/>
        <v>2246502754.0557489</v>
      </c>
      <c r="AK29" s="99">
        <f>SUM(AJ29:AJ$42)/U29/U29</f>
        <v>0.52525386815986774</v>
      </c>
      <c r="AL29" s="99">
        <f t="shared" si="33"/>
        <v>2049205828.6893167</v>
      </c>
      <c r="AM29" s="99">
        <f>SUM(AL29:AL$42)/U29/U29</f>
        <v>0.45496139772493976</v>
      </c>
      <c r="AN29" s="99">
        <f t="shared" si="34"/>
        <v>4533201.6739804726</v>
      </c>
      <c r="AO29" s="100">
        <f>SUM(AN29:AN$42)/U29/U29</f>
        <v>2.515707695089953E-2</v>
      </c>
      <c r="AP29" s="87">
        <f t="shared" si="5"/>
        <v>66.196045102016924</v>
      </c>
      <c r="AQ29" s="88">
        <f t="shared" si="6"/>
        <v>69.037041589112917</v>
      </c>
      <c r="AR29" s="88">
        <f t="shared" si="7"/>
        <v>63.379695058802625</v>
      </c>
      <c r="AS29" s="88">
        <f t="shared" si="8"/>
        <v>66.023767452289704</v>
      </c>
      <c r="AT29" s="88">
        <f t="shared" si="9"/>
        <v>2.6039368307674335</v>
      </c>
      <c r="AU29" s="101">
        <f t="shared" si="10"/>
        <v>3.2256873492700739</v>
      </c>
    </row>
    <row r="30" spans="1:47" ht="14.45" customHeight="1" x14ac:dyDescent="0.15">
      <c r="A30" s="126"/>
      <c r="B30" s="86" t="s">
        <v>69</v>
      </c>
      <c r="C30" s="11">
        <v>918</v>
      </c>
      <c r="D30" s="11">
        <v>0</v>
      </c>
      <c r="E30" s="11">
        <v>312</v>
      </c>
      <c r="F30" s="12">
        <v>0</v>
      </c>
      <c r="G30" s="22" t="s">
        <v>69</v>
      </c>
      <c r="H30" s="3">
        <v>3082677</v>
      </c>
      <c r="I30" s="3">
        <v>830</v>
      </c>
      <c r="J30" s="18">
        <v>25</v>
      </c>
      <c r="K30" s="3">
        <v>99502</v>
      </c>
      <c r="L30" s="4">
        <v>6221817</v>
      </c>
      <c r="M30" s="70"/>
      <c r="N30" s="70"/>
      <c r="O30" s="87">
        <f t="shared" si="26"/>
        <v>0.50317460317460316</v>
      </c>
      <c r="P30" s="88">
        <f t="shared" si="27"/>
        <v>1.0624488349903631</v>
      </c>
      <c r="Q30" s="89">
        <f t="shared" si="13"/>
        <v>0</v>
      </c>
      <c r="R30" s="90">
        <f t="shared" si="14"/>
        <v>0</v>
      </c>
      <c r="S30" s="91">
        <f t="shared" si="15"/>
        <v>0</v>
      </c>
      <c r="T30" s="92">
        <f t="shared" si="28"/>
        <v>0</v>
      </c>
      <c r="U30" s="93">
        <f t="shared" si="29"/>
        <v>98921.735220624236</v>
      </c>
      <c r="V30" s="93">
        <f t="shared" si="30"/>
        <v>494608.67610312119</v>
      </c>
      <c r="W30" s="94">
        <f>SUM(V30:V$42)</f>
        <v>6241361.0097901104</v>
      </c>
      <c r="X30" s="95">
        <f t="shared" si="0"/>
        <v>494608.67610312119</v>
      </c>
      <c r="Y30" s="93">
        <f>SUM(X30:X$42)</f>
        <v>5950901.3975291885</v>
      </c>
      <c r="Z30" s="93">
        <f t="shared" si="1"/>
        <v>0</v>
      </c>
      <c r="AA30" s="94">
        <f>SUM(Z30:Z$42)</f>
        <v>290459.61226092267</v>
      </c>
      <c r="AB30" s="87">
        <f t="shared" si="2"/>
        <v>63.09392971999592</v>
      </c>
      <c r="AC30" s="88">
        <f t="shared" si="3"/>
        <v>60.157672975074163</v>
      </c>
      <c r="AD30" s="96">
        <f t="shared" si="16"/>
        <v>95.346213561348065</v>
      </c>
      <c r="AE30" s="88">
        <f t="shared" si="4"/>
        <v>2.9362567449217636</v>
      </c>
      <c r="AF30" s="97">
        <f t="shared" si="17"/>
        <v>4.6537864386519514</v>
      </c>
      <c r="AH30" s="98">
        <f t="shared" si="31"/>
        <v>0</v>
      </c>
      <c r="AI30" s="99">
        <f t="shared" si="18"/>
        <v>0</v>
      </c>
      <c r="AJ30" s="99">
        <f t="shared" si="32"/>
        <v>0</v>
      </c>
      <c r="AK30" s="99">
        <f>SUM(AJ30:AJ$42)/U30/U30</f>
        <v>0.30343659785612415</v>
      </c>
      <c r="AL30" s="99">
        <f t="shared" si="33"/>
        <v>0</v>
      </c>
      <c r="AM30" s="99">
        <f>SUM(AL30:AL$42)/U30/U30</f>
        <v>0.25226817194532403</v>
      </c>
      <c r="AN30" s="99">
        <f t="shared" si="34"/>
        <v>0</v>
      </c>
      <c r="AO30" s="100">
        <f>SUM(AN30:AN$42)/U30/U30</f>
        <v>2.5065349896322645E-2</v>
      </c>
      <c r="AP30" s="87">
        <f t="shared" si="5"/>
        <v>62.014262162678349</v>
      </c>
      <c r="AQ30" s="88">
        <f t="shared" si="6"/>
        <v>64.17359727731349</v>
      </c>
      <c r="AR30" s="88">
        <f t="shared" si="7"/>
        <v>59.173237396000978</v>
      </c>
      <c r="AS30" s="88">
        <f t="shared" si="8"/>
        <v>61.142108554147349</v>
      </c>
      <c r="AT30" s="88">
        <f t="shared" si="9"/>
        <v>2.6259487557211743</v>
      </c>
      <c r="AU30" s="101">
        <f t="shared" si="10"/>
        <v>3.2465647341223529</v>
      </c>
    </row>
    <row r="31" spans="1:47" ht="14.45" customHeight="1" x14ac:dyDescent="0.15">
      <c r="A31" s="126"/>
      <c r="B31" s="86" t="s">
        <v>71</v>
      </c>
      <c r="C31" s="11">
        <v>1087</v>
      </c>
      <c r="D31" s="11">
        <v>0</v>
      </c>
      <c r="E31" s="11">
        <v>365</v>
      </c>
      <c r="F31" s="12">
        <v>0</v>
      </c>
      <c r="G31" s="22" t="s">
        <v>71</v>
      </c>
      <c r="H31" s="3">
        <v>3531534</v>
      </c>
      <c r="I31" s="3">
        <v>1224</v>
      </c>
      <c r="J31" s="18">
        <v>30</v>
      </c>
      <c r="K31" s="3">
        <v>99376</v>
      </c>
      <c r="L31" s="4">
        <v>5724620</v>
      </c>
      <c r="M31" s="70"/>
      <c r="N31" s="70"/>
      <c r="O31" s="87">
        <f t="shared" si="26"/>
        <v>0.52874999999999994</v>
      </c>
      <c r="P31" s="88">
        <f t="shared" si="27"/>
        <v>1.0755235401952805</v>
      </c>
      <c r="Q31" s="89">
        <f t="shared" si="13"/>
        <v>0</v>
      </c>
      <c r="R31" s="90">
        <f t="shared" si="14"/>
        <v>0</v>
      </c>
      <c r="S31" s="91">
        <f t="shared" si="15"/>
        <v>0</v>
      </c>
      <c r="T31" s="92">
        <f t="shared" si="28"/>
        <v>0</v>
      </c>
      <c r="U31" s="93">
        <f t="shared" si="29"/>
        <v>98921.735220624236</v>
      </c>
      <c r="V31" s="93">
        <f t="shared" si="30"/>
        <v>494608.67610312119</v>
      </c>
      <c r="W31" s="94">
        <f>SUM(V31:V$42)</f>
        <v>5746752.3336869897</v>
      </c>
      <c r="X31" s="95">
        <f t="shared" si="0"/>
        <v>494608.67610312119</v>
      </c>
      <c r="Y31" s="93">
        <f>SUM(X31:X$42)</f>
        <v>5456292.7214260679</v>
      </c>
      <c r="Z31" s="93">
        <f t="shared" si="1"/>
        <v>0</v>
      </c>
      <c r="AA31" s="94">
        <f>SUM(Z31:Z$42)</f>
        <v>290459.61226092267</v>
      </c>
      <c r="AB31" s="87">
        <f t="shared" si="2"/>
        <v>58.09392971999592</v>
      </c>
      <c r="AC31" s="88">
        <f t="shared" si="3"/>
        <v>55.157672975074171</v>
      </c>
      <c r="AD31" s="96">
        <f t="shared" si="16"/>
        <v>94.945673740657469</v>
      </c>
      <c r="AE31" s="88">
        <f t="shared" si="4"/>
        <v>2.9362567449217636</v>
      </c>
      <c r="AF31" s="97">
        <f t="shared" si="17"/>
        <v>5.054326259342556</v>
      </c>
      <c r="AH31" s="98">
        <f t="shared" si="31"/>
        <v>0</v>
      </c>
      <c r="AI31" s="99">
        <f t="shared" si="18"/>
        <v>0</v>
      </c>
      <c r="AJ31" s="99">
        <f t="shared" si="32"/>
        <v>0</v>
      </c>
      <c r="AK31" s="99">
        <f>SUM(AJ31:AJ$42)/U31/U31</f>
        <v>0.30343659785612415</v>
      </c>
      <c r="AL31" s="99">
        <f t="shared" si="33"/>
        <v>0</v>
      </c>
      <c r="AM31" s="99">
        <f>SUM(AL31:AL$42)/U31/U31</f>
        <v>0.25226817194532403</v>
      </c>
      <c r="AN31" s="99">
        <f t="shared" si="34"/>
        <v>0</v>
      </c>
      <c r="AO31" s="100">
        <f>SUM(AN31:AN$42)/U31/U31</f>
        <v>2.5065349896322645E-2</v>
      </c>
      <c r="AP31" s="87">
        <f t="shared" si="5"/>
        <v>57.014262162678349</v>
      </c>
      <c r="AQ31" s="88">
        <f t="shared" si="6"/>
        <v>59.17359727731349</v>
      </c>
      <c r="AR31" s="88">
        <f t="shared" si="7"/>
        <v>54.173237396000985</v>
      </c>
      <c r="AS31" s="88">
        <f t="shared" si="8"/>
        <v>56.142108554147356</v>
      </c>
      <c r="AT31" s="88">
        <f t="shared" si="9"/>
        <v>2.6259487557211743</v>
      </c>
      <c r="AU31" s="101">
        <f t="shared" si="10"/>
        <v>3.2465647341223529</v>
      </c>
    </row>
    <row r="32" spans="1:47" ht="14.45" customHeight="1" x14ac:dyDescent="0.15">
      <c r="A32" s="126"/>
      <c r="B32" s="86" t="s">
        <v>73</v>
      </c>
      <c r="C32" s="11">
        <v>1363</v>
      </c>
      <c r="D32" s="11">
        <v>1</v>
      </c>
      <c r="E32" s="11">
        <v>455</v>
      </c>
      <c r="F32" s="12">
        <v>0</v>
      </c>
      <c r="G32" s="22" t="s">
        <v>73</v>
      </c>
      <c r="H32" s="3">
        <v>4046870</v>
      </c>
      <c r="I32" s="3">
        <v>1947</v>
      </c>
      <c r="J32" s="18">
        <v>35</v>
      </c>
      <c r="K32" s="3">
        <v>99216</v>
      </c>
      <c r="L32" s="4">
        <v>5228117</v>
      </c>
      <c r="M32" s="70"/>
      <c r="N32" s="70"/>
      <c r="O32" s="87">
        <f t="shared" si="26"/>
        <v>0.52719665271966532</v>
      </c>
      <c r="P32" s="88">
        <f t="shared" si="27"/>
        <v>0.99748322979463022</v>
      </c>
      <c r="Q32" s="89">
        <f t="shared" si="13"/>
        <v>7.3367571533382249E-4</v>
      </c>
      <c r="R32" s="90">
        <f t="shared" si="14"/>
        <v>7.3552686743904206E-4</v>
      </c>
      <c r="S32" s="91">
        <f t="shared" si="15"/>
        <v>0</v>
      </c>
      <c r="T32" s="92">
        <f t="shared" si="28"/>
        <v>3.6712507743348723E-3</v>
      </c>
      <c r="U32" s="93">
        <f t="shared" si="29"/>
        <v>98921.735220624236</v>
      </c>
      <c r="V32" s="93">
        <f t="shared" si="30"/>
        <v>493750.14442604838</v>
      </c>
      <c r="W32" s="94">
        <f>SUM(V32:V$42)</f>
        <v>5252143.6575838681</v>
      </c>
      <c r="X32" s="95">
        <f t="shared" si="0"/>
        <v>493750.14442604838</v>
      </c>
      <c r="Y32" s="93">
        <f>SUM(X32:X$42)</f>
        <v>4961684.0453229472</v>
      </c>
      <c r="Z32" s="93">
        <f t="shared" si="1"/>
        <v>0</v>
      </c>
      <c r="AA32" s="94">
        <f>SUM(Z32:Z$42)</f>
        <v>290459.61226092267</v>
      </c>
      <c r="AB32" s="87">
        <f t="shared" si="2"/>
        <v>53.09392971999592</v>
      </c>
      <c r="AC32" s="88">
        <f t="shared" si="3"/>
        <v>50.157672975074171</v>
      </c>
      <c r="AD32" s="96">
        <f t="shared" si="16"/>
        <v>94.469694067840081</v>
      </c>
      <c r="AE32" s="88">
        <f t="shared" si="4"/>
        <v>2.9362567449217636</v>
      </c>
      <c r="AF32" s="97">
        <f t="shared" si="17"/>
        <v>5.5303059321599397</v>
      </c>
      <c r="AH32" s="98">
        <f t="shared" si="31"/>
        <v>1.3428600828164681E-5</v>
      </c>
      <c r="AI32" s="99">
        <f t="shared" si="18"/>
        <v>0</v>
      </c>
      <c r="AJ32" s="99">
        <f t="shared" si="32"/>
        <v>337029592.28788</v>
      </c>
      <c r="AK32" s="99">
        <f>SUM(AJ32:AJ$42)/U32/U32</f>
        <v>0.30343659785612415</v>
      </c>
      <c r="AL32" s="99">
        <f t="shared" si="33"/>
        <v>298945926.81021094</v>
      </c>
      <c r="AM32" s="99">
        <f>SUM(AL32:AL$42)/U32/U32</f>
        <v>0.25226817194532403</v>
      </c>
      <c r="AN32" s="99">
        <f t="shared" si="34"/>
        <v>1141292.456307525</v>
      </c>
      <c r="AO32" s="100">
        <f>SUM(AN32:AN$42)/U32/U32</f>
        <v>2.5065349896322645E-2</v>
      </c>
      <c r="AP32" s="87">
        <f t="shared" si="5"/>
        <v>52.014262162678349</v>
      </c>
      <c r="AQ32" s="88">
        <f t="shared" si="6"/>
        <v>54.17359727731349</v>
      </c>
      <c r="AR32" s="88">
        <f t="shared" si="7"/>
        <v>49.173237396000985</v>
      </c>
      <c r="AS32" s="88">
        <f t="shared" si="8"/>
        <v>51.142108554147356</v>
      </c>
      <c r="AT32" s="88">
        <f t="shared" si="9"/>
        <v>2.6259487557211743</v>
      </c>
      <c r="AU32" s="101">
        <f t="shared" si="10"/>
        <v>3.2465647341223529</v>
      </c>
    </row>
    <row r="33" spans="1:47" ht="14.45" customHeight="1" x14ac:dyDescent="0.15">
      <c r="A33" s="126"/>
      <c r="B33" s="86" t="s">
        <v>75</v>
      </c>
      <c r="C33" s="11">
        <v>1417</v>
      </c>
      <c r="D33" s="11">
        <v>1</v>
      </c>
      <c r="E33" s="11">
        <v>476</v>
      </c>
      <c r="F33" s="12">
        <v>0</v>
      </c>
      <c r="G33" s="22" t="s">
        <v>75</v>
      </c>
      <c r="H33" s="3">
        <v>4763673</v>
      </c>
      <c r="I33" s="3">
        <v>3556</v>
      </c>
      <c r="J33" s="18">
        <v>40</v>
      </c>
      <c r="K33" s="3">
        <v>98977</v>
      </c>
      <c r="L33" s="4">
        <v>4732602</v>
      </c>
      <c r="M33" s="70"/>
      <c r="N33" s="70"/>
      <c r="O33" s="87">
        <f t="shared" si="26"/>
        <v>0.53649025069637879</v>
      </c>
      <c r="P33" s="88">
        <f t="shared" si="27"/>
        <v>1.0273038189609276</v>
      </c>
      <c r="Q33" s="89">
        <f t="shared" si="13"/>
        <v>7.0571630204657732E-4</v>
      </c>
      <c r="R33" s="90">
        <f t="shared" si="14"/>
        <v>6.869596793287288E-4</v>
      </c>
      <c r="S33" s="91">
        <f t="shared" si="15"/>
        <v>0</v>
      </c>
      <c r="T33" s="92">
        <f t="shared" si="28"/>
        <v>3.4293386749894056E-3</v>
      </c>
      <c r="U33" s="93">
        <f t="shared" si="29"/>
        <v>98558.568723596967</v>
      </c>
      <c r="V33" s="93">
        <f t="shared" si="30"/>
        <v>492009.53366827016</v>
      </c>
      <c r="W33" s="94">
        <f>SUM(V33:V$42)</f>
        <v>4758393.5131578203</v>
      </c>
      <c r="X33" s="95">
        <f t="shared" si="0"/>
        <v>492009.53366827016</v>
      </c>
      <c r="Y33" s="93">
        <f>SUM(X33:X$42)</f>
        <v>4467933.9008968975</v>
      </c>
      <c r="Z33" s="93">
        <f t="shared" si="1"/>
        <v>0</v>
      </c>
      <c r="AA33" s="94">
        <f>SUM(Z33:Z$42)</f>
        <v>290459.61226092267</v>
      </c>
      <c r="AB33" s="87">
        <f t="shared" si="2"/>
        <v>48.279856077278467</v>
      </c>
      <c r="AC33" s="88">
        <f t="shared" si="3"/>
        <v>45.332779876572836</v>
      </c>
      <c r="AD33" s="96">
        <f t="shared" si="16"/>
        <v>93.895847170736317</v>
      </c>
      <c r="AE33" s="88">
        <f t="shared" si="4"/>
        <v>2.9470762007056277</v>
      </c>
      <c r="AF33" s="97">
        <f t="shared" si="17"/>
        <v>6.1041528292636826</v>
      </c>
      <c r="AH33" s="98">
        <f t="shared" si="31"/>
        <v>1.1720033477545895E-5</v>
      </c>
      <c r="AI33" s="99">
        <f t="shared" si="18"/>
        <v>0</v>
      </c>
      <c r="AJ33" s="99">
        <f t="shared" si="32"/>
        <v>238331630.48485756</v>
      </c>
      <c r="AK33" s="99">
        <f>SUM(AJ33:AJ$42)/U33/U33</f>
        <v>0.2709809231056135</v>
      </c>
      <c r="AL33" s="99">
        <f t="shared" si="33"/>
        <v>208519270.39830184</v>
      </c>
      <c r="AM33" s="99">
        <f>SUM(AL33:AL$42)/U33/U33</f>
        <v>0.22335529061783693</v>
      </c>
      <c r="AN33" s="99">
        <f t="shared" si="34"/>
        <v>995598.33965405519</v>
      </c>
      <c r="AO33" s="100">
        <f>SUM(AN33:AN$42)/U33/U33</f>
        <v>2.5132918783310726E-2</v>
      </c>
      <c r="AP33" s="87">
        <f t="shared" si="5"/>
        <v>47.259561848047248</v>
      </c>
      <c r="AQ33" s="88">
        <f t="shared" si="6"/>
        <v>49.300150306509686</v>
      </c>
      <c r="AR33" s="88">
        <f t="shared" si="7"/>
        <v>44.406474481771809</v>
      </c>
      <c r="AS33" s="88">
        <f t="shared" si="8"/>
        <v>46.259085271373863</v>
      </c>
      <c r="AT33" s="88">
        <f t="shared" si="9"/>
        <v>2.636350242990527</v>
      </c>
      <c r="AU33" s="101">
        <f t="shared" si="10"/>
        <v>3.2578021584207284</v>
      </c>
    </row>
    <row r="34" spans="1:47" ht="14.45" customHeight="1" x14ac:dyDescent="0.15">
      <c r="A34" s="126"/>
      <c r="B34" s="86" t="s">
        <v>77</v>
      </c>
      <c r="C34" s="11">
        <v>1309</v>
      </c>
      <c r="D34" s="11">
        <v>1</v>
      </c>
      <c r="E34" s="11">
        <v>427</v>
      </c>
      <c r="F34" s="12">
        <v>0.7</v>
      </c>
      <c r="G34" s="22" t="s">
        <v>77</v>
      </c>
      <c r="H34" s="3">
        <v>4254117</v>
      </c>
      <c r="I34" s="3">
        <v>4884</v>
      </c>
      <c r="J34" s="18">
        <v>45</v>
      </c>
      <c r="K34" s="3">
        <v>98618</v>
      </c>
      <c r="L34" s="4">
        <v>4238549</v>
      </c>
      <c r="M34" s="70"/>
      <c r="N34" s="70"/>
      <c r="O34" s="87">
        <f t="shared" si="26"/>
        <v>0.54067495559502665</v>
      </c>
      <c r="P34" s="88">
        <f t="shared" si="27"/>
        <v>1.0028678423201143</v>
      </c>
      <c r="Q34" s="89">
        <f t="shared" si="13"/>
        <v>7.6394194041252863E-4</v>
      </c>
      <c r="R34" s="90">
        <f t="shared" si="14"/>
        <v>7.6175734047385999E-4</v>
      </c>
      <c r="S34" s="91">
        <f t="shared" si="15"/>
        <v>1.639344262295082E-3</v>
      </c>
      <c r="T34" s="92">
        <f t="shared" si="28"/>
        <v>3.8021349770281042E-3</v>
      </c>
      <c r="U34" s="93">
        <f t="shared" si="29"/>
        <v>98220.578012121536</v>
      </c>
      <c r="V34" s="93">
        <f t="shared" si="30"/>
        <v>490245.22020555427</v>
      </c>
      <c r="W34" s="94">
        <f>SUM(V34:V$42)</f>
        <v>4266383.97948955</v>
      </c>
      <c r="X34" s="95">
        <f t="shared" si="0"/>
        <v>489441.53951669269</v>
      </c>
      <c r="Y34" s="93">
        <f>SUM(X34:X$42)</f>
        <v>3975924.3672286272</v>
      </c>
      <c r="Z34" s="93">
        <f t="shared" si="1"/>
        <v>803.68068886156436</v>
      </c>
      <c r="AA34" s="94">
        <f>SUM(Z34:Z$42)</f>
        <v>290459.61226092267</v>
      </c>
      <c r="AB34" s="87">
        <f t="shared" si="2"/>
        <v>43.436763108470302</v>
      </c>
      <c r="AC34" s="88">
        <f t="shared" si="3"/>
        <v>40.479545607417961</v>
      </c>
      <c r="AD34" s="96">
        <f t="shared" si="16"/>
        <v>93.191901768399319</v>
      </c>
      <c r="AE34" s="88">
        <f t="shared" si="4"/>
        <v>2.9572175010523423</v>
      </c>
      <c r="AF34" s="97">
        <f t="shared" si="17"/>
        <v>6.8080982316006775</v>
      </c>
      <c r="AH34" s="98">
        <f t="shared" si="31"/>
        <v>1.4401265844363267E-5</v>
      </c>
      <c r="AI34" s="99">
        <f t="shared" si="18"/>
        <v>3.8329199360298881E-6</v>
      </c>
      <c r="AJ34" s="99">
        <f t="shared" si="32"/>
        <v>232281969.84988096</v>
      </c>
      <c r="AK34" s="99">
        <f>SUM(AJ34:AJ$42)/U34/U34</f>
        <v>0.24814456157051512</v>
      </c>
      <c r="AL34" s="99">
        <f t="shared" si="33"/>
        <v>200747293.44376051</v>
      </c>
      <c r="AM34" s="99">
        <f>SUM(AL34:AL$42)/U34/U34</f>
        <v>0.20328082638194789</v>
      </c>
      <c r="AN34" s="99">
        <f t="shared" si="34"/>
        <v>2141819.2717130142</v>
      </c>
      <c r="AO34" s="100">
        <f>SUM(AN34:AN$42)/U34/U34</f>
        <v>2.5202988272768886E-2</v>
      </c>
      <c r="AP34" s="87">
        <f t="shared" si="5"/>
        <v>42.460406540545812</v>
      </c>
      <c r="AQ34" s="88">
        <f t="shared" si="6"/>
        <v>44.413119676394793</v>
      </c>
      <c r="AR34" s="88">
        <f t="shared" si="7"/>
        <v>39.595846777143251</v>
      </c>
      <c r="AS34" s="88">
        <f t="shared" si="8"/>
        <v>41.363244437692671</v>
      </c>
      <c r="AT34" s="88">
        <f t="shared" si="9"/>
        <v>2.6460586995559536</v>
      </c>
      <c r="AU34" s="101">
        <f t="shared" si="10"/>
        <v>3.2683763025487309</v>
      </c>
    </row>
    <row r="35" spans="1:47" ht="14.45" customHeight="1" x14ac:dyDescent="0.15">
      <c r="A35" s="126"/>
      <c r="B35" s="86" t="s">
        <v>79</v>
      </c>
      <c r="C35" s="11">
        <v>1416</v>
      </c>
      <c r="D35" s="11">
        <v>4</v>
      </c>
      <c r="E35" s="11">
        <v>472</v>
      </c>
      <c r="F35" s="12">
        <v>0.7</v>
      </c>
      <c r="G35" s="22" t="s">
        <v>79</v>
      </c>
      <c r="H35" s="3">
        <v>3926558</v>
      </c>
      <c r="I35" s="3">
        <v>6879</v>
      </c>
      <c r="J35" s="18">
        <v>50</v>
      </c>
      <c r="K35" s="3">
        <v>98055</v>
      </c>
      <c r="L35" s="4">
        <v>3746752</v>
      </c>
      <c r="M35" s="70"/>
      <c r="N35" s="70"/>
      <c r="O35" s="87">
        <f t="shared" si="26"/>
        <v>0.52857142857142858</v>
      </c>
      <c r="P35" s="88">
        <f t="shared" si="27"/>
        <v>0.98541039571569933</v>
      </c>
      <c r="Q35" s="89">
        <f t="shared" si="13"/>
        <v>2.8248587570621469E-3</v>
      </c>
      <c r="R35" s="90">
        <f t="shared" si="14"/>
        <v>2.8666825206471098E-3</v>
      </c>
      <c r="S35" s="91">
        <f t="shared" si="15"/>
        <v>1.4830508474576269E-3</v>
      </c>
      <c r="T35" s="92">
        <f t="shared" si="28"/>
        <v>1.4237209214639312E-2</v>
      </c>
      <c r="U35" s="93">
        <f t="shared" si="29"/>
        <v>97847.130116997738</v>
      </c>
      <c r="V35" s="93">
        <f t="shared" si="30"/>
        <v>485951.98543760192</v>
      </c>
      <c r="W35" s="94">
        <f>SUM(V35:V$42)</f>
        <v>3776138.7592839957</v>
      </c>
      <c r="X35" s="95">
        <f t="shared" si="0"/>
        <v>485231.29393377498</v>
      </c>
      <c r="Y35" s="93">
        <f>SUM(X35:X$42)</f>
        <v>3486482.8277119347</v>
      </c>
      <c r="Z35" s="93">
        <f t="shared" si="1"/>
        <v>720.69150382695193</v>
      </c>
      <c r="AA35" s="94">
        <f>SUM(Z35:Z$42)</f>
        <v>289655.93157206109</v>
      </c>
      <c r="AB35" s="87">
        <f t="shared" si="2"/>
        <v>38.592228047657528</v>
      </c>
      <c r="AC35" s="88">
        <f t="shared" si="3"/>
        <v>35.631937528909418</v>
      </c>
      <c r="AD35" s="96">
        <f t="shared" si="16"/>
        <v>92.329309116093413</v>
      </c>
      <c r="AE35" s="88">
        <f t="shared" si="4"/>
        <v>2.9602905187481103</v>
      </c>
      <c r="AF35" s="97">
        <f t="shared" si="17"/>
        <v>7.6706908839065964</v>
      </c>
      <c r="AH35" s="98">
        <f t="shared" si="31"/>
        <v>4.9953067647745235E-5</v>
      </c>
      <c r="AI35" s="99">
        <f t="shared" si="18"/>
        <v>3.1373970500878859E-6</v>
      </c>
      <c r="AJ35" s="99">
        <f t="shared" si="32"/>
        <v>636057086.86774445</v>
      </c>
      <c r="AK35" s="99">
        <f>SUM(AJ35:AJ$42)/U35/U35</f>
        <v>0.22578074315779009</v>
      </c>
      <c r="AL35" s="99">
        <f t="shared" si="33"/>
        <v>536484648.79406625</v>
      </c>
      <c r="AM35" s="99">
        <f>SUM(AL35:AL$42)/U35/U35</f>
        <v>0.18386765826886992</v>
      </c>
      <c r="AN35" s="99">
        <f t="shared" si="34"/>
        <v>5042507.6651562657</v>
      </c>
      <c r="AO35" s="100">
        <f>SUM(AN35:AN$42)/U35/U35</f>
        <v>2.5172026548795218E-2</v>
      </c>
      <c r="AP35" s="87">
        <f t="shared" si="5"/>
        <v>37.660906780363064</v>
      </c>
      <c r="AQ35" s="88">
        <f t="shared" si="6"/>
        <v>39.523549314951993</v>
      </c>
      <c r="AR35" s="88">
        <f t="shared" si="7"/>
        <v>34.791493600972707</v>
      </c>
      <c r="AS35" s="88">
        <f t="shared" si="8"/>
        <v>36.472381456846129</v>
      </c>
      <c r="AT35" s="88">
        <f t="shared" si="9"/>
        <v>2.6493229043734754</v>
      </c>
      <c r="AU35" s="101">
        <f t="shared" si="10"/>
        <v>3.2712581331227453</v>
      </c>
    </row>
    <row r="36" spans="1:47" ht="14.45" customHeight="1" x14ac:dyDescent="0.15">
      <c r="A36" s="126"/>
      <c r="B36" s="86" t="s">
        <v>81</v>
      </c>
      <c r="C36" s="11">
        <v>1712</v>
      </c>
      <c r="D36" s="11">
        <v>3</v>
      </c>
      <c r="E36" s="11">
        <v>570</v>
      </c>
      <c r="F36" s="12">
        <v>1.4</v>
      </c>
      <c r="G36" s="22" t="s">
        <v>81</v>
      </c>
      <c r="H36" s="3">
        <v>3770396</v>
      </c>
      <c r="I36" s="3">
        <v>9275</v>
      </c>
      <c r="J36" s="18">
        <v>55</v>
      </c>
      <c r="K36" s="3">
        <v>97187</v>
      </c>
      <c r="L36" s="4">
        <v>3258523</v>
      </c>
      <c r="M36" s="70"/>
      <c r="N36" s="70"/>
      <c r="O36" s="87">
        <f t="shared" si="26"/>
        <v>0.52993311036789292</v>
      </c>
      <c r="P36" s="88">
        <f t="shared" si="27"/>
        <v>0.99369792960650705</v>
      </c>
      <c r="Q36" s="89">
        <f t="shared" si="13"/>
        <v>1.7523364485981308E-3</v>
      </c>
      <c r="R36" s="90">
        <f t="shared" si="14"/>
        <v>1.7634498335847755E-3</v>
      </c>
      <c r="S36" s="91">
        <f t="shared" si="15"/>
        <v>2.4561403508771926E-3</v>
      </c>
      <c r="T36" s="92">
        <f t="shared" si="28"/>
        <v>8.780855184735193E-3</v>
      </c>
      <c r="U36" s="93">
        <f t="shared" si="29"/>
        <v>96454.060054469999</v>
      </c>
      <c r="V36" s="93">
        <f t="shared" si="30"/>
        <v>480279.68654847291</v>
      </c>
      <c r="W36" s="94">
        <f>SUM(V36:V$42)</f>
        <v>3290186.7738463935</v>
      </c>
      <c r="X36" s="95">
        <f t="shared" si="0"/>
        <v>479100.05223063455</v>
      </c>
      <c r="Y36" s="93">
        <f>SUM(X36:X$42)</f>
        <v>3001251.5337781594</v>
      </c>
      <c r="Z36" s="93">
        <f t="shared" si="1"/>
        <v>1179.6343178383543</v>
      </c>
      <c r="AA36" s="94">
        <f>SUM(Z36:Z$42)</f>
        <v>288935.24006823415</v>
      </c>
      <c r="AB36" s="87">
        <f t="shared" si="2"/>
        <v>34.111438875547009</v>
      </c>
      <c r="AC36" s="88">
        <f t="shared" si="3"/>
        <v>31.115865232456553</v>
      </c>
      <c r="AD36" s="96">
        <f t="shared" si="16"/>
        <v>91.218272398242775</v>
      </c>
      <c r="AE36" s="88">
        <f t="shared" si="4"/>
        <v>2.995573643090454</v>
      </c>
      <c r="AF36" s="97">
        <f t="shared" si="17"/>
        <v>8.7817276017572201</v>
      </c>
      <c r="AH36" s="98">
        <f t="shared" si="31"/>
        <v>2.547546127651932E-5</v>
      </c>
      <c r="AI36" s="99">
        <f t="shared" si="18"/>
        <v>4.2984346060596232E-6</v>
      </c>
      <c r="AJ36" s="99">
        <f t="shared" si="32"/>
        <v>238775693.45227888</v>
      </c>
      <c r="AK36" s="99">
        <f>SUM(AJ36:AJ$42)/U36/U36</f>
        <v>0.16398132259718506</v>
      </c>
      <c r="AL36" s="99">
        <f t="shared" si="33"/>
        <v>196552066.8689678</v>
      </c>
      <c r="AM36" s="99">
        <f>SUM(AL36:AL$42)/U36/U36</f>
        <v>0.13155162466908979</v>
      </c>
      <c r="AN36" s="99">
        <f t="shared" si="34"/>
        <v>3146748.8360614558</v>
      </c>
      <c r="AO36" s="100">
        <f>SUM(AN36:AN$42)/U36/U36</f>
        <v>2.5362380360389371E-2</v>
      </c>
      <c r="AP36" s="87">
        <f t="shared" si="5"/>
        <v>33.317744571114034</v>
      </c>
      <c r="AQ36" s="88">
        <f t="shared" si="6"/>
        <v>34.905133179979984</v>
      </c>
      <c r="AR36" s="88">
        <f t="shared" si="7"/>
        <v>30.404972328195456</v>
      </c>
      <c r="AS36" s="88">
        <f t="shared" si="8"/>
        <v>31.82675813671765</v>
      </c>
      <c r="AT36" s="88">
        <f t="shared" si="9"/>
        <v>2.6834324564577514</v>
      </c>
      <c r="AU36" s="101">
        <f t="shared" si="10"/>
        <v>3.3077148297231567</v>
      </c>
    </row>
    <row r="37" spans="1:47" ht="14.45" customHeight="1" x14ac:dyDescent="0.15">
      <c r="A37" s="126"/>
      <c r="B37" s="86" t="s">
        <v>83</v>
      </c>
      <c r="C37" s="11">
        <v>2094</v>
      </c>
      <c r="D37" s="11">
        <v>7</v>
      </c>
      <c r="E37" s="11">
        <v>698</v>
      </c>
      <c r="F37" s="12">
        <v>4.2</v>
      </c>
      <c r="G37" s="22" t="s">
        <v>83</v>
      </c>
      <c r="H37" s="3">
        <v>4308137</v>
      </c>
      <c r="I37" s="3">
        <v>16076</v>
      </c>
      <c r="J37" s="18">
        <v>60</v>
      </c>
      <c r="K37" s="3">
        <v>95991</v>
      </c>
      <c r="L37" s="4">
        <v>2775399</v>
      </c>
      <c r="M37" s="70"/>
      <c r="N37" s="70"/>
      <c r="O37" s="87">
        <f t="shared" si="26"/>
        <v>0.52923076923076917</v>
      </c>
      <c r="P37" s="88">
        <f t="shared" si="27"/>
        <v>1.0509637941181051</v>
      </c>
      <c r="Q37" s="89">
        <f t="shared" si="13"/>
        <v>3.3428844317096467E-3</v>
      </c>
      <c r="R37" s="90">
        <f t="shared" si="14"/>
        <v>3.1807798236425074E-3</v>
      </c>
      <c r="S37" s="91">
        <f t="shared" si="15"/>
        <v>6.0171919770773642E-3</v>
      </c>
      <c r="T37" s="92">
        <f t="shared" si="28"/>
        <v>1.5785710456577336E-2</v>
      </c>
      <c r="U37" s="93">
        <f t="shared" si="29"/>
        <v>95607.110921151951</v>
      </c>
      <c r="V37" s="93">
        <f t="shared" si="30"/>
        <v>474483.06838882971</v>
      </c>
      <c r="W37" s="94">
        <f>SUM(V37:V$42)</f>
        <v>2809907.0872979206</v>
      </c>
      <c r="X37" s="95">
        <f t="shared" si="0"/>
        <v>471628.01267646137</v>
      </c>
      <c r="Y37" s="93">
        <f>SUM(X37:X$42)</f>
        <v>2522151.4815475252</v>
      </c>
      <c r="Z37" s="93">
        <f t="shared" si="1"/>
        <v>2855.0557123683166</v>
      </c>
      <c r="AA37" s="94">
        <f>SUM(Z37:Z$42)</f>
        <v>287755.6057503958</v>
      </c>
      <c r="AB37" s="87">
        <f t="shared" si="2"/>
        <v>29.390147450593673</v>
      </c>
      <c r="AC37" s="88">
        <f t="shared" si="3"/>
        <v>26.380375447466101</v>
      </c>
      <c r="AD37" s="96">
        <f t="shared" si="16"/>
        <v>89.759248373329356</v>
      </c>
      <c r="AE37" s="88">
        <f t="shared" si="4"/>
        <v>3.0097720031275754</v>
      </c>
      <c r="AF37" s="97">
        <f t="shared" si="17"/>
        <v>10.240751626670654</v>
      </c>
      <c r="AH37" s="98">
        <f t="shared" si="31"/>
        <v>3.5036433524002451E-5</v>
      </c>
      <c r="AI37" s="99">
        <f t="shared" si="18"/>
        <v>8.568746959582178E-6</v>
      </c>
      <c r="AJ37" s="99">
        <f t="shared" si="32"/>
        <v>236468593.46782193</v>
      </c>
      <c r="AK37" s="99">
        <f>SUM(AJ37:AJ$42)/U37/U37</f>
        <v>0.14077729615137435</v>
      </c>
      <c r="AL37" s="99">
        <f t="shared" si="33"/>
        <v>188418213.79576921</v>
      </c>
      <c r="AM37" s="99">
        <f>SUM(AL37:AL$42)/U37/U37</f>
        <v>0.11238977622981922</v>
      </c>
      <c r="AN37" s="99">
        <f t="shared" si="34"/>
        <v>4892453.8827161267</v>
      </c>
      <c r="AO37" s="100">
        <f>SUM(AN37:AN$42)/U37/U37</f>
        <v>2.5469467027201959E-2</v>
      </c>
      <c r="AP37" s="87">
        <f t="shared" si="5"/>
        <v>28.654749557684589</v>
      </c>
      <c r="AQ37" s="88">
        <f t="shared" si="6"/>
        <v>30.125545343502758</v>
      </c>
      <c r="AR37" s="88">
        <f t="shared" si="7"/>
        <v>25.723293592318303</v>
      </c>
      <c r="AS37" s="88">
        <f t="shared" si="8"/>
        <v>27.037457302613898</v>
      </c>
      <c r="AT37" s="88">
        <f t="shared" si="9"/>
        <v>2.6969725393625317</v>
      </c>
      <c r="AU37" s="101">
        <f t="shared" si="10"/>
        <v>3.3225714668926192</v>
      </c>
    </row>
    <row r="38" spans="1:47" ht="14.45" customHeight="1" x14ac:dyDescent="0.15">
      <c r="A38" s="126"/>
      <c r="B38" s="86" t="s">
        <v>85</v>
      </c>
      <c r="C38" s="11">
        <v>2203</v>
      </c>
      <c r="D38" s="11">
        <v>9</v>
      </c>
      <c r="E38" s="11">
        <v>728</v>
      </c>
      <c r="F38" s="12">
        <v>6</v>
      </c>
      <c r="G38" s="22" t="s">
        <v>85</v>
      </c>
      <c r="H38" s="3">
        <v>5011036</v>
      </c>
      <c r="I38" s="3">
        <v>26863</v>
      </c>
      <c r="J38" s="18">
        <v>65</v>
      </c>
      <c r="K38" s="3">
        <v>94301</v>
      </c>
      <c r="L38" s="4">
        <v>2299422</v>
      </c>
      <c r="M38" s="70"/>
      <c r="N38" s="70"/>
      <c r="O38" s="87">
        <f t="shared" si="26"/>
        <v>0.53530805687203797</v>
      </c>
      <c r="P38" s="88">
        <f t="shared" si="27"/>
        <v>0.98581808226563206</v>
      </c>
      <c r="Q38" s="89">
        <f t="shared" si="13"/>
        <v>4.0853381752156154E-3</v>
      </c>
      <c r="R38" s="90">
        <f t="shared" si="14"/>
        <v>4.1441095965967555E-3</v>
      </c>
      <c r="S38" s="91">
        <f t="shared" si="15"/>
        <v>8.241758241758242E-3</v>
      </c>
      <c r="T38" s="92">
        <f t="shared" si="28"/>
        <v>2.0522939337681886E-2</v>
      </c>
      <c r="U38" s="93">
        <f t="shared" si="29"/>
        <v>94097.884750560785</v>
      </c>
      <c r="V38" s="93">
        <f t="shared" si="30"/>
        <v>466002.43925157306</v>
      </c>
      <c r="W38" s="94">
        <f>SUM(V38:V$42)</f>
        <v>2335424.0189090911</v>
      </c>
      <c r="X38" s="95">
        <f t="shared" si="0"/>
        <v>462161.75980719196</v>
      </c>
      <c r="Y38" s="93">
        <f>SUM(X38:X$42)</f>
        <v>2050523.4688710633</v>
      </c>
      <c r="Z38" s="93">
        <f t="shared" si="1"/>
        <v>3840.6794443810968</v>
      </c>
      <c r="AA38" s="94">
        <f>SUM(Z38:Z$42)</f>
        <v>284900.55003802746</v>
      </c>
      <c r="AB38" s="87">
        <f t="shared" si="2"/>
        <v>24.819091577881331</v>
      </c>
      <c r="AC38" s="88">
        <f t="shared" si="3"/>
        <v>21.791387492999338</v>
      </c>
      <c r="AD38" s="96">
        <f t="shared" si="16"/>
        <v>87.800906913207612</v>
      </c>
      <c r="AE38" s="88">
        <f t="shared" si="4"/>
        <v>3.0277040848819885</v>
      </c>
      <c r="AF38" s="97">
        <f t="shared" si="17"/>
        <v>12.199093086792368</v>
      </c>
      <c r="AH38" s="98">
        <f t="shared" si="31"/>
        <v>4.5838551212667175E-5</v>
      </c>
      <c r="AI38" s="99">
        <f t="shared" si="18"/>
        <v>1.1227790745662984E-5</v>
      </c>
      <c r="AJ38" s="99">
        <f t="shared" si="32"/>
        <v>207423226.17804033</v>
      </c>
      <c r="AK38" s="99">
        <f>SUM(AJ38:AJ$42)/U38/U38</f>
        <v>0.11862303392917847</v>
      </c>
      <c r="AL38" s="99">
        <f t="shared" si="33"/>
        <v>157371782.20195413</v>
      </c>
      <c r="AM38" s="99">
        <f>SUM(AL38:AL$42)/U38/U38</f>
        <v>9.4744318574927586E-2</v>
      </c>
      <c r="AN38" s="99">
        <f t="shared" si="34"/>
        <v>6260090.2680409662</v>
      </c>
      <c r="AO38" s="100">
        <f>SUM(AN38:AN$42)/U38/U38</f>
        <v>2.5740479014215171E-2</v>
      </c>
      <c r="AP38" s="87">
        <f t="shared" si="5"/>
        <v>24.144034360200983</v>
      </c>
      <c r="AQ38" s="88">
        <f t="shared" si="6"/>
        <v>25.494148795561678</v>
      </c>
      <c r="AR38" s="88">
        <f t="shared" si="7"/>
        <v>21.188088417716241</v>
      </c>
      <c r="AS38" s="88">
        <f t="shared" si="8"/>
        <v>22.394686568282435</v>
      </c>
      <c r="AT38" s="88">
        <f t="shared" si="9"/>
        <v>2.7132448280918458</v>
      </c>
      <c r="AU38" s="101">
        <f t="shared" si="10"/>
        <v>3.3421633416721312</v>
      </c>
    </row>
    <row r="39" spans="1:47" ht="14.45" customHeight="1" x14ac:dyDescent="0.15">
      <c r="A39" s="126"/>
      <c r="B39" s="86" t="s">
        <v>87</v>
      </c>
      <c r="C39" s="11">
        <v>1627</v>
      </c>
      <c r="D39" s="11">
        <v>13</v>
      </c>
      <c r="E39" s="11">
        <v>547</v>
      </c>
      <c r="F39" s="12">
        <v>11</v>
      </c>
      <c r="G39" s="22" t="s">
        <v>87</v>
      </c>
      <c r="H39" s="3">
        <v>4142913</v>
      </c>
      <c r="I39" s="3">
        <v>37407</v>
      </c>
      <c r="J39" s="18">
        <v>70</v>
      </c>
      <c r="K39" s="3">
        <v>91769</v>
      </c>
      <c r="L39" s="4">
        <v>1833800</v>
      </c>
      <c r="M39" s="70"/>
      <c r="N39" s="70"/>
      <c r="O39" s="87">
        <f t="shared" si="26"/>
        <v>0.53873185637891519</v>
      </c>
      <c r="P39" s="88">
        <f t="shared" si="27"/>
        <v>1.0341749873183577</v>
      </c>
      <c r="Q39" s="89">
        <f t="shared" si="13"/>
        <v>7.9901659496004925E-3</v>
      </c>
      <c r="R39" s="90">
        <f t="shared" si="14"/>
        <v>7.726125701724036E-3</v>
      </c>
      <c r="S39" s="91">
        <f t="shared" si="15"/>
        <v>2.0109689213893969E-2</v>
      </c>
      <c r="T39" s="92">
        <f t="shared" si="28"/>
        <v>3.7954317552366154E-2</v>
      </c>
      <c r="U39" s="93">
        <f t="shared" si="29"/>
        <v>92166.719570020839</v>
      </c>
      <c r="V39" s="93">
        <f t="shared" si="30"/>
        <v>452765.72985861037</v>
      </c>
      <c r="W39" s="94">
        <f>SUM(V39:V$42)</f>
        <v>1869421.5796575178</v>
      </c>
      <c r="X39" s="95">
        <f t="shared" si="0"/>
        <v>443660.75174445182</v>
      </c>
      <c r="Y39" s="93">
        <f>SUM(X39:X$42)</f>
        <v>1588361.7090638715</v>
      </c>
      <c r="Z39" s="93">
        <f t="shared" si="1"/>
        <v>9104.9781141585281</v>
      </c>
      <c r="AA39" s="94">
        <f>SUM(Z39:Z$42)</f>
        <v>281059.87059364637</v>
      </c>
      <c r="AB39" s="87">
        <f t="shared" si="2"/>
        <v>20.283043471426605</v>
      </c>
      <c r="AC39" s="88">
        <f t="shared" si="3"/>
        <v>17.233571038157244</v>
      </c>
      <c r="AD39" s="96">
        <f t="shared" si="16"/>
        <v>84.965409961452508</v>
      </c>
      <c r="AE39" s="88">
        <f t="shared" si="4"/>
        <v>3.0494724332693619</v>
      </c>
      <c r="AF39" s="97">
        <f t="shared" si="17"/>
        <v>15.034590038547494</v>
      </c>
      <c r="AH39" s="98">
        <f t="shared" si="31"/>
        <v>1.066042984168713E-4</v>
      </c>
      <c r="AI39" s="99">
        <f t="shared" si="18"/>
        <v>3.6024295454505601E-5</v>
      </c>
      <c r="AJ39" s="99">
        <f t="shared" si="32"/>
        <v>302714243.99875945</v>
      </c>
      <c r="AK39" s="99">
        <f>SUM(AJ39:AJ$42)/U39/U39</f>
        <v>9.9228173142204237E-2</v>
      </c>
      <c r="AL39" s="99">
        <f t="shared" si="33"/>
        <v>215778791.44439831</v>
      </c>
      <c r="AM39" s="99">
        <f>SUM(AL39:AL$42)/U39/U39</f>
        <v>8.0230391226434647E-2</v>
      </c>
      <c r="AN39" s="99">
        <f t="shared" si="34"/>
        <v>16163224.491283949</v>
      </c>
      <c r="AO39" s="100">
        <f>SUM(AN39:AN$42)/U39/U39</f>
        <v>2.6093517640991708E-2</v>
      </c>
      <c r="AP39" s="87">
        <f t="shared" si="5"/>
        <v>19.665633599507562</v>
      </c>
      <c r="AQ39" s="88">
        <f t="shared" si="6"/>
        <v>20.900453343345649</v>
      </c>
      <c r="AR39" s="88">
        <f t="shared" si="7"/>
        <v>16.678401630736886</v>
      </c>
      <c r="AS39" s="88">
        <f t="shared" si="8"/>
        <v>17.788740445577602</v>
      </c>
      <c r="AT39" s="88">
        <f t="shared" si="9"/>
        <v>2.7328640673507816</v>
      </c>
      <c r="AU39" s="101">
        <f t="shared" si="10"/>
        <v>3.3660807991879422</v>
      </c>
    </row>
    <row r="40" spans="1:47" ht="14.45" customHeight="1" x14ac:dyDescent="0.15">
      <c r="A40" s="126"/>
      <c r="B40" s="86" t="s">
        <v>89</v>
      </c>
      <c r="C40" s="11">
        <v>1504</v>
      </c>
      <c r="D40" s="11">
        <v>19</v>
      </c>
      <c r="E40" s="11">
        <v>503</v>
      </c>
      <c r="F40" s="12">
        <v>25</v>
      </c>
      <c r="G40" s="22" t="s">
        <v>89</v>
      </c>
      <c r="H40" s="3">
        <v>3522767</v>
      </c>
      <c r="I40" s="3">
        <v>56501</v>
      </c>
      <c r="J40" s="18">
        <v>75</v>
      </c>
      <c r="K40" s="3">
        <v>87842</v>
      </c>
      <c r="L40" s="4">
        <v>1384012</v>
      </c>
      <c r="M40" s="70"/>
      <c r="N40" s="70"/>
      <c r="O40" s="87">
        <f t="shared" si="26"/>
        <v>0.54889656207776605</v>
      </c>
      <c r="P40" s="88">
        <f t="shared" si="27"/>
        <v>1.021384145334415</v>
      </c>
      <c r="Q40" s="89">
        <f t="shared" si="13"/>
        <v>1.2632978723404254E-2</v>
      </c>
      <c r="R40" s="90">
        <f t="shared" si="14"/>
        <v>1.236848915377284E-2</v>
      </c>
      <c r="S40" s="91">
        <f t="shared" si="15"/>
        <v>4.9701789264413522E-2</v>
      </c>
      <c r="T40" s="92">
        <f t="shared" si="28"/>
        <v>6.0164029391427398E-2</v>
      </c>
      <c r="U40" s="93">
        <f t="shared" si="29"/>
        <v>88668.594627700397</v>
      </c>
      <c r="V40" s="93">
        <f t="shared" si="30"/>
        <v>431310.55595826451</v>
      </c>
      <c r="W40" s="94">
        <f>SUM(V40:V$42)</f>
        <v>1416655.8497989075</v>
      </c>
      <c r="X40" s="95">
        <f t="shared" si="0"/>
        <v>409873.64959850983</v>
      </c>
      <c r="Y40" s="93">
        <f>SUM(X40:X$42)</f>
        <v>1144700.9573194198</v>
      </c>
      <c r="Z40" s="93">
        <f t="shared" si="1"/>
        <v>21436.906359754699</v>
      </c>
      <c r="AA40" s="94">
        <f>SUM(Z40:Z$42)</f>
        <v>271954.89247948781</v>
      </c>
      <c r="AB40" s="87">
        <f t="shared" si="2"/>
        <v>15.976974212201386</v>
      </c>
      <c r="AC40" s="88">
        <f t="shared" si="3"/>
        <v>12.90988046134895</v>
      </c>
      <c r="AD40" s="96">
        <f t="shared" si="16"/>
        <v>80.803037483091515</v>
      </c>
      <c r="AE40" s="88">
        <f t="shared" si="4"/>
        <v>3.0670937508524365</v>
      </c>
      <c r="AF40" s="97">
        <f t="shared" si="17"/>
        <v>19.196962516908496</v>
      </c>
      <c r="AH40" s="98">
        <f t="shared" si="31"/>
        <v>1.7904916146086226E-4</v>
      </c>
      <c r="AI40" s="99">
        <f t="shared" si="18"/>
        <v>9.389964494697685E-5</v>
      </c>
      <c r="AJ40" s="99">
        <f t="shared" si="32"/>
        <v>279055802.09651721</v>
      </c>
      <c r="AK40" s="99">
        <f>SUM(AJ40:AJ$42)/U40/U40</f>
        <v>6.8709172237769817E-2</v>
      </c>
      <c r="AL40" s="99">
        <f t="shared" si="33"/>
        <v>186603364.81307319</v>
      </c>
      <c r="AM40" s="99">
        <f>SUM(AL40:AL$42)/U40/U40</f>
        <v>5.9240340892048243E-2</v>
      </c>
      <c r="AN40" s="99">
        <f t="shared" si="34"/>
        <v>31156258.636104878</v>
      </c>
      <c r="AO40" s="100">
        <f>SUM(AN40:AN$42)/U40/U40</f>
        <v>2.6137161204627501E-2</v>
      </c>
      <c r="AP40" s="87">
        <f t="shared" si="5"/>
        <v>15.463210496016</v>
      </c>
      <c r="AQ40" s="88">
        <f t="shared" si="6"/>
        <v>16.490737928386771</v>
      </c>
      <c r="AR40" s="88">
        <f t="shared" si="7"/>
        <v>12.432829422600586</v>
      </c>
      <c r="AS40" s="88">
        <f t="shared" si="8"/>
        <v>13.386931500097313</v>
      </c>
      <c r="AT40" s="88">
        <f t="shared" si="9"/>
        <v>2.7502207187343704</v>
      </c>
      <c r="AU40" s="101">
        <f t="shared" si="10"/>
        <v>3.3839667829705027</v>
      </c>
    </row>
    <row r="41" spans="1:47" ht="14.45" customHeight="1" x14ac:dyDescent="0.15">
      <c r="A41" s="126"/>
      <c r="B41" s="86" t="s">
        <v>90</v>
      </c>
      <c r="C41" s="11">
        <v>1321</v>
      </c>
      <c r="D41" s="11">
        <v>32</v>
      </c>
      <c r="E41" s="11">
        <v>440</v>
      </c>
      <c r="F41" s="12">
        <v>46</v>
      </c>
      <c r="G41" s="22" t="s">
        <v>90</v>
      </c>
      <c r="H41" s="3">
        <v>3002215</v>
      </c>
      <c r="I41" s="3">
        <v>95693</v>
      </c>
      <c r="J41" s="18">
        <v>80</v>
      </c>
      <c r="K41" s="3">
        <v>81181</v>
      </c>
      <c r="L41" s="4">
        <v>959826</v>
      </c>
      <c r="M41" s="70"/>
      <c r="N41" s="70"/>
      <c r="O41" s="87">
        <f>IF(K41&lt;0.5,0.5,((L41-L42)-5*K42)/5/(K41-K42))</f>
        <v>0.54725826705734615</v>
      </c>
      <c r="P41" s="88">
        <f>IF(H41&lt;0.5,1,(I41/H41)/((K41-K42)/(L41-L42)))</f>
        <v>1.0109663769967436</v>
      </c>
      <c r="Q41" s="89">
        <f t="shared" si="13"/>
        <v>2.4224072672218017E-2</v>
      </c>
      <c r="R41" s="90">
        <f t="shared" si="14"/>
        <v>2.396130397944584E-2</v>
      </c>
      <c r="S41" s="91">
        <f t="shared" si="15"/>
        <v>0.10454545454545454</v>
      </c>
      <c r="T41" s="92">
        <f>5*R41/(1+5*(1-O41)*R41)</f>
        <v>0.11364239594233673</v>
      </c>
      <c r="U41" s="93">
        <f t="shared" si="29"/>
        <v>83333.934694422875</v>
      </c>
      <c r="V41" s="93">
        <f>5*U41*((1-T41)+O41*T41)</f>
        <v>395231.7457388835</v>
      </c>
      <c r="W41" s="94">
        <f>SUM(V41:V$42)</f>
        <v>985345.29384064302</v>
      </c>
      <c r="X41" s="95">
        <f t="shared" si="0"/>
        <v>353912.06322981842</v>
      </c>
      <c r="Y41" s="93">
        <f>SUM(X41:X$42)</f>
        <v>734827.30772090983</v>
      </c>
      <c r="Z41" s="93">
        <f t="shared" si="1"/>
        <v>41319.682509065089</v>
      </c>
      <c r="AA41" s="94">
        <f>SUM(Z41:Z$42)</f>
        <v>250517.98611973313</v>
      </c>
      <c r="AB41" s="87">
        <f t="shared" si="2"/>
        <v>11.824058199745455</v>
      </c>
      <c r="AC41" s="88">
        <f t="shared" si="3"/>
        <v>8.8178640600068547</v>
      </c>
      <c r="AD41" s="96">
        <f t="shared" si="16"/>
        <v>74.575614489081957</v>
      </c>
      <c r="AE41" s="88">
        <f t="shared" si="4"/>
        <v>3.0061941397385987</v>
      </c>
      <c r="AF41" s="97">
        <f t="shared" si="17"/>
        <v>25.424385510918029</v>
      </c>
      <c r="AH41" s="98">
        <f>IF(D41=0,0,T41*T41*(1-T41)/D41)</f>
        <v>3.5771714790810088E-4</v>
      </c>
      <c r="AI41" s="99">
        <f t="shared" si="18"/>
        <v>2.1276296018031554E-4</v>
      </c>
      <c r="AJ41" s="99">
        <f>U41*U41*((1-O41)*5+AB42)^2*AH41</f>
        <v>261143932.68687591</v>
      </c>
      <c r="AK41" s="99">
        <f>SUM(AJ41:AJ$42)/U41/U41</f>
        <v>3.7604183576324508E-2</v>
      </c>
      <c r="AL41" s="99">
        <f>U41*U41*((1-O41)*5*(1-S41)+AC42)^2*AH41+V41*V41*AI41</f>
        <v>161445490.13077497</v>
      </c>
      <c r="AM41" s="99">
        <f>SUM(AL41:AL$42)/U41/U41</f>
        <v>4.0197204851145772E-2</v>
      </c>
      <c r="AN41" s="99">
        <f>U41*U41*((1-O41)*5*S41+AE42)^2*AH41+V41*V41*AI41</f>
        <v>56631436.040094525</v>
      </c>
      <c r="AO41" s="100">
        <f>SUM(AN41:AN$42)/U41/U41</f>
        <v>2.5104198895189913E-2</v>
      </c>
      <c r="AP41" s="87">
        <f t="shared" si="5"/>
        <v>11.443978955867539</v>
      </c>
      <c r="AQ41" s="88">
        <f t="shared" si="6"/>
        <v>12.20413744362337</v>
      </c>
      <c r="AR41" s="88">
        <f t="shared" si="7"/>
        <v>8.4248989443080671</v>
      </c>
      <c r="AS41" s="88">
        <f t="shared" si="8"/>
        <v>9.2108291757056424</v>
      </c>
      <c r="AT41" s="88">
        <f t="shared" si="9"/>
        <v>2.69564576914915</v>
      </c>
      <c r="AU41" s="101">
        <f t="shared" si="10"/>
        <v>3.3167425103280475</v>
      </c>
    </row>
    <row r="42" spans="1:47" ht="14.45" customHeight="1" thickBot="1" x14ac:dyDescent="0.2">
      <c r="A42" s="127"/>
      <c r="B42" s="128" t="s">
        <v>91</v>
      </c>
      <c r="C42" s="15">
        <v>2040</v>
      </c>
      <c r="D42" s="15">
        <v>223</v>
      </c>
      <c r="E42" s="15">
        <v>677</v>
      </c>
      <c r="F42" s="16">
        <v>240</v>
      </c>
      <c r="G42" s="24" t="s">
        <v>91</v>
      </c>
      <c r="H42" s="7">
        <v>3458084</v>
      </c>
      <c r="I42" s="7">
        <v>359915</v>
      </c>
      <c r="J42" s="20">
        <v>85</v>
      </c>
      <c r="K42" s="7">
        <v>69236</v>
      </c>
      <c r="L42" s="8">
        <v>580961</v>
      </c>
      <c r="M42" s="70"/>
      <c r="N42" s="70"/>
      <c r="O42" s="129">
        <v>1</v>
      </c>
      <c r="P42" s="130">
        <f>IF(H42&lt;0.5,1,(I42/H42)/(K42/L42))</f>
        <v>0.87333208996837031</v>
      </c>
      <c r="Q42" s="131">
        <f t="shared" si="13"/>
        <v>0.10931372549019608</v>
      </c>
      <c r="R42" s="132">
        <f t="shared" si="14"/>
        <v>0.12516856616840349</v>
      </c>
      <c r="S42" s="133">
        <f t="shared" si="15"/>
        <v>0.35450516986706054</v>
      </c>
      <c r="T42" s="129">
        <v>1</v>
      </c>
      <c r="U42" s="134">
        <f>U41*(1-T41)</f>
        <v>73863.666692446437</v>
      </c>
      <c r="V42" s="134">
        <f>U42/R42</f>
        <v>590113.54810175952</v>
      </c>
      <c r="W42" s="135">
        <f>SUM(V42:V$42)</f>
        <v>590113.54810175952</v>
      </c>
      <c r="X42" s="129">
        <f t="shared" si="0"/>
        <v>380915.24449109146</v>
      </c>
      <c r="Y42" s="134">
        <f>SUM(X42:X$42)</f>
        <v>380915.24449109146</v>
      </c>
      <c r="Z42" s="134">
        <f t="shared" si="1"/>
        <v>209198.30361066805</v>
      </c>
      <c r="AA42" s="135">
        <f>SUM(Z42:Z$42)</f>
        <v>209198.30361066805</v>
      </c>
      <c r="AB42" s="136">
        <f t="shared" si="2"/>
        <v>7.9892262938810568</v>
      </c>
      <c r="AC42" s="130">
        <f t="shared" si="3"/>
        <v>5.1570042694623668</v>
      </c>
      <c r="AD42" s="137">
        <f t="shared" si="16"/>
        <v>64.549483013293951</v>
      </c>
      <c r="AE42" s="130">
        <f t="shared" si="4"/>
        <v>2.8322220244186904</v>
      </c>
      <c r="AF42" s="138">
        <f t="shared" si="17"/>
        <v>35.450516986706056</v>
      </c>
      <c r="AH42" s="139">
        <f>0</f>
        <v>0</v>
      </c>
      <c r="AI42" s="140">
        <f t="shared" si="18"/>
        <v>3.3800776130662796E-4</v>
      </c>
      <c r="AJ42" s="140">
        <v>0</v>
      </c>
      <c r="AK42" s="140">
        <f>(1-R42)/R42/R42/D42</f>
        <v>0.25039690798636494</v>
      </c>
      <c r="AL42" s="140">
        <f>V42*V42*AI42</f>
        <v>117705794.63364728</v>
      </c>
      <c r="AM42" s="140">
        <f>(1-S42)*(1-S42)*(1-R42)/R42/R42/D42+AI42/R42/R42</f>
        <v>0.12590554144945462</v>
      </c>
      <c r="AN42" s="140">
        <f>V42*V42*AI42</f>
        <v>117705794.63364728</v>
      </c>
      <c r="AO42" s="141">
        <f>S42*S42*(1-R42)/R42/R42/D42+AI42/R42/R42</f>
        <v>5.3042630262875715E-2</v>
      </c>
      <c r="AP42" s="136">
        <f t="shared" si="5"/>
        <v>7.0084486627533789</v>
      </c>
      <c r="AQ42" s="130">
        <f t="shared" si="6"/>
        <v>8.9700039250087347</v>
      </c>
      <c r="AR42" s="130">
        <f t="shared" si="7"/>
        <v>4.4615341205470989</v>
      </c>
      <c r="AS42" s="130">
        <f t="shared" si="8"/>
        <v>5.8524744183776347</v>
      </c>
      <c r="AT42" s="130">
        <f t="shared" si="9"/>
        <v>2.3808147045645889</v>
      </c>
      <c r="AU42" s="142">
        <f t="shared" si="10"/>
        <v>3.283629344272792</v>
      </c>
    </row>
    <row r="43" spans="1:47" ht="14.45" customHeight="1" thickTop="1" x14ac:dyDescent="0.15">
      <c r="G43" s="143"/>
      <c r="H43" s="143"/>
      <c r="I43" s="143"/>
      <c r="J43" s="143"/>
      <c r="K43" s="143"/>
      <c r="L43" s="143"/>
    </row>
    <row r="44" spans="1:47" ht="14.45" customHeight="1" thickBot="1" x14ac:dyDescent="0.2">
      <c r="A44" s="25" t="s">
        <v>36</v>
      </c>
      <c r="G44" s="143"/>
      <c r="H44" s="143"/>
      <c r="I44" s="143"/>
      <c r="J44" s="183" t="s">
        <v>32</v>
      </c>
      <c r="K44" s="184"/>
      <c r="L44" s="184"/>
      <c r="M44" s="184"/>
    </row>
    <row r="45" spans="1:47" ht="14.45" customHeight="1" thickTop="1" x14ac:dyDescent="0.15">
      <c r="A45" s="195" t="s">
        <v>11</v>
      </c>
      <c r="B45" s="197" t="s">
        <v>53</v>
      </c>
      <c r="C45" s="179" t="s">
        <v>5</v>
      </c>
      <c r="D45" s="180"/>
      <c r="E45" s="180"/>
      <c r="F45" s="181" t="s">
        <v>96</v>
      </c>
      <c r="G45" s="180"/>
      <c r="H45" s="180"/>
      <c r="I45" s="180"/>
      <c r="J45" s="181" t="s">
        <v>97</v>
      </c>
      <c r="K45" s="180"/>
      <c r="L45" s="180"/>
      <c r="M45" s="182"/>
    </row>
    <row r="46" spans="1:47" ht="14.45" customHeight="1" x14ac:dyDescent="0.15">
      <c r="A46" s="196"/>
      <c r="B46" s="198"/>
      <c r="C46" s="42" t="s">
        <v>23</v>
      </c>
      <c r="D46" s="204" t="s">
        <v>28</v>
      </c>
      <c r="E46" s="205"/>
      <c r="F46" s="44" t="s">
        <v>23</v>
      </c>
      <c r="G46" s="204" t="s">
        <v>28</v>
      </c>
      <c r="H46" s="206"/>
      <c r="I46" s="144" t="s">
        <v>191</v>
      </c>
      <c r="J46" s="44" t="s">
        <v>23</v>
      </c>
      <c r="K46" s="204" t="s">
        <v>28</v>
      </c>
      <c r="L46" s="206"/>
      <c r="M46" s="145" t="s">
        <v>191</v>
      </c>
    </row>
    <row r="47" spans="1:47" ht="14.45" customHeight="1" x14ac:dyDescent="0.15">
      <c r="A47" s="68" t="s">
        <v>1</v>
      </c>
      <c r="B47" s="69">
        <v>0</v>
      </c>
      <c r="C47" s="146">
        <f>AB7</f>
        <v>80.183590700829001</v>
      </c>
      <c r="D47" s="146">
        <f t="shared" ref="D47:E82" si="35">AP7</f>
        <v>78.477042217591929</v>
      </c>
      <c r="E47" s="147">
        <f t="shared" si="35"/>
        <v>81.890139184066072</v>
      </c>
      <c r="F47" s="148">
        <f>AC7</f>
        <v>78.600514694849792</v>
      </c>
      <c r="G47" s="146">
        <f t="shared" ref="G47:H82" si="36">AR7</f>
        <v>76.971268405216662</v>
      </c>
      <c r="H47" s="146">
        <f t="shared" si="36"/>
        <v>80.229760984482922</v>
      </c>
      <c r="I47" s="149">
        <f t="shared" ref="I47:J82" si="37">AD7</f>
        <v>98.025685814089087</v>
      </c>
      <c r="J47" s="148">
        <f t="shared" si="37"/>
        <v>1.5830760059792031</v>
      </c>
      <c r="K47" s="146">
        <f t="shared" ref="K47:L82" si="38">AT7</f>
        <v>1.3336916916902422</v>
      </c>
      <c r="L47" s="146">
        <f t="shared" si="38"/>
        <v>1.832460320268164</v>
      </c>
      <c r="M47" s="150">
        <f>AF7</f>
        <v>1.9743141859109037</v>
      </c>
    </row>
    <row r="48" spans="1:47" ht="14.45" customHeight="1" x14ac:dyDescent="0.15">
      <c r="A48" s="68"/>
      <c r="B48" s="86">
        <v>5</v>
      </c>
      <c r="C48" s="151">
        <f>AB8</f>
        <v>75.938058193486654</v>
      </c>
      <c r="D48" s="151">
        <f t="shared" si="35"/>
        <v>74.572693214315748</v>
      </c>
      <c r="E48" s="152">
        <f t="shared" si="35"/>
        <v>77.30342317265756</v>
      </c>
      <c r="F48" s="153">
        <f>AC8</f>
        <v>74.339921760775852</v>
      </c>
      <c r="G48" s="151">
        <f t="shared" si="36"/>
        <v>73.057325319555773</v>
      </c>
      <c r="H48" s="151">
        <f t="shared" si="36"/>
        <v>75.622518201995931</v>
      </c>
      <c r="I48" s="154">
        <f t="shared" si="37"/>
        <v>97.895473665340731</v>
      </c>
      <c r="J48" s="153">
        <f t="shared" si="37"/>
        <v>1.5981364327108034</v>
      </c>
      <c r="K48" s="151">
        <f t="shared" si="38"/>
        <v>1.3472546368977107</v>
      </c>
      <c r="L48" s="151">
        <f t="shared" si="38"/>
        <v>1.8490182285238961</v>
      </c>
      <c r="M48" s="155">
        <f>AF8</f>
        <v>2.1045263346592638</v>
      </c>
    </row>
    <row r="49" spans="1:13" ht="14.45" customHeight="1" x14ac:dyDescent="0.15">
      <c r="A49" s="68"/>
      <c r="B49" s="86">
        <v>10</v>
      </c>
      <c r="C49" s="151">
        <f t="shared" ref="C49:C62" si="39">AB9</f>
        <v>70.938058193486654</v>
      </c>
      <c r="D49" s="151">
        <f t="shared" si="35"/>
        <v>69.572693214315748</v>
      </c>
      <c r="E49" s="152">
        <f t="shared" si="35"/>
        <v>72.30342317265756</v>
      </c>
      <c r="F49" s="153">
        <f t="shared" ref="F49:F62" si="40">AC9</f>
        <v>69.339921760775852</v>
      </c>
      <c r="G49" s="151">
        <f t="shared" si="36"/>
        <v>68.057325319555773</v>
      </c>
      <c r="H49" s="151">
        <f t="shared" si="36"/>
        <v>70.622518201995931</v>
      </c>
      <c r="I49" s="154">
        <f t="shared" si="37"/>
        <v>97.747138174614506</v>
      </c>
      <c r="J49" s="153">
        <f t="shared" si="37"/>
        <v>1.5981364327108034</v>
      </c>
      <c r="K49" s="151">
        <f t="shared" si="38"/>
        <v>1.3472546368977107</v>
      </c>
      <c r="L49" s="151">
        <f t="shared" si="38"/>
        <v>1.8490182285238961</v>
      </c>
      <c r="M49" s="155">
        <f t="shared" ref="M49:M62" si="41">AF9</f>
        <v>2.2528618253854882</v>
      </c>
    </row>
    <row r="50" spans="1:13" ht="14.45" customHeight="1" x14ac:dyDescent="0.15">
      <c r="A50" s="68"/>
      <c r="B50" s="86">
        <v>15</v>
      </c>
      <c r="C50" s="151">
        <f t="shared" si="39"/>
        <v>65.938058193486654</v>
      </c>
      <c r="D50" s="151">
        <f t="shared" si="35"/>
        <v>64.572693214315748</v>
      </c>
      <c r="E50" s="152">
        <f t="shared" si="35"/>
        <v>67.30342317265756</v>
      </c>
      <c r="F50" s="153">
        <f t="shared" si="40"/>
        <v>64.339921760775852</v>
      </c>
      <c r="G50" s="151">
        <f t="shared" si="36"/>
        <v>63.057325319555773</v>
      </c>
      <c r="H50" s="151">
        <f t="shared" si="36"/>
        <v>65.622518201995931</v>
      </c>
      <c r="I50" s="154">
        <f t="shared" si="37"/>
        <v>97.576306496589154</v>
      </c>
      <c r="J50" s="153">
        <f t="shared" si="37"/>
        <v>1.5981364327108034</v>
      </c>
      <c r="K50" s="151">
        <f t="shared" si="38"/>
        <v>1.3472546368977107</v>
      </c>
      <c r="L50" s="151">
        <f t="shared" si="38"/>
        <v>1.8490182285238961</v>
      </c>
      <c r="M50" s="155">
        <f t="shared" si="41"/>
        <v>2.4236935034108527</v>
      </c>
    </row>
    <row r="51" spans="1:13" ht="14.45" customHeight="1" x14ac:dyDescent="0.15">
      <c r="A51" s="68"/>
      <c r="B51" s="86">
        <v>20</v>
      </c>
      <c r="C51" s="151">
        <f t="shared" si="39"/>
        <v>61.194131673064931</v>
      </c>
      <c r="D51" s="151">
        <f t="shared" si="35"/>
        <v>59.918799364260956</v>
      </c>
      <c r="E51" s="152">
        <f t="shared" si="35"/>
        <v>62.469463981868905</v>
      </c>
      <c r="F51" s="153">
        <f t="shared" si="40"/>
        <v>59.589500785889356</v>
      </c>
      <c r="G51" s="151">
        <f t="shared" si="36"/>
        <v>58.398624416012943</v>
      </c>
      <c r="H51" s="151">
        <f t="shared" si="36"/>
        <v>60.78037715576577</v>
      </c>
      <c r="I51" s="154">
        <f t="shared" si="37"/>
        <v>97.377802669464359</v>
      </c>
      <c r="J51" s="153">
        <f t="shared" si="37"/>
        <v>1.6046308871755783</v>
      </c>
      <c r="K51" s="151">
        <f t="shared" si="38"/>
        <v>1.3530526959239075</v>
      </c>
      <c r="L51" s="151">
        <f t="shared" si="38"/>
        <v>1.8562090784272491</v>
      </c>
      <c r="M51" s="155">
        <f t="shared" si="41"/>
        <v>2.6221973305356485</v>
      </c>
    </row>
    <row r="52" spans="1:13" ht="14.45" customHeight="1" x14ac:dyDescent="0.15">
      <c r="A52" s="68"/>
      <c r="B52" s="86">
        <v>25</v>
      </c>
      <c r="C52" s="151">
        <f t="shared" si="39"/>
        <v>56.194131673064938</v>
      </c>
      <c r="D52" s="151">
        <f t="shared" si="35"/>
        <v>54.918799364260963</v>
      </c>
      <c r="E52" s="152">
        <f t="shared" si="35"/>
        <v>57.469463981868913</v>
      </c>
      <c r="F52" s="153">
        <f t="shared" si="40"/>
        <v>54.589500785889349</v>
      </c>
      <c r="G52" s="151">
        <f t="shared" si="36"/>
        <v>53.398624416012936</v>
      </c>
      <c r="H52" s="151">
        <f t="shared" si="36"/>
        <v>55.780377155765763</v>
      </c>
      <c r="I52" s="154">
        <f t="shared" si="37"/>
        <v>97.144486729484029</v>
      </c>
      <c r="J52" s="153">
        <f t="shared" si="37"/>
        <v>1.6046308871755783</v>
      </c>
      <c r="K52" s="151">
        <f t="shared" si="38"/>
        <v>1.3530526959239075</v>
      </c>
      <c r="L52" s="151">
        <f t="shared" si="38"/>
        <v>1.8562090784272491</v>
      </c>
      <c r="M52" s="155">
        <f t="shared" si="41"/>
        <v>2.8555132705159543</v>
      </c>
    </row>
    <row r="53" spans="1:13" ht="14.45" customHeight="1" x14ac:dyDescent="0.15">
      <c r="A53" s="68"/>
      <c r="B53" s="86">
        <v>30</v>
      </c>
      <c r="C53" s="151">
        <f t="shared" si="39"/>
        <v>51.194131673064931</v>
      </c>
      <c r="D53" s="151">
        <f t="shared" si="35"/>
        <v>49.918799364260956</v>
      </c>
      <c r="E53" s="152">
        <f t="shared" si="35"/>
        <v>52.469463981868905</v>
      </c>
      <c r="F53" s="153">
        <f t="shared" si="40"/>
        <v>49.589500785889349</v>
      </c>
      <c r="G53" s="151">
        <f t="shared" si="36"/>
        <v>48.398624416012936</v>
      </c>
      <c r="H53" s="151">
        <f t="shared" si="36"/>
        <v>50.780377155765763</v>
      </c>
      <c r="I53" s="154">
        <f t="shared" si="37"/>
        <v>96.865596046392483</v>
      </c>
      <c r="J53" s="153">
        <f t="shared" si="37"/>
        <v>1.6046308871755783</v>
      </c>
      <c r="K53" s="151">
        <f t="shared" si="38"/>
        <v>1.3530526959239075</v>
      </c>
      <c r="L53" s="151">
        <f t="shared" si="38"/>
        <v>1.8562090784272491</v>
      </c>
      <c r="M53" s="155">
        <f t="shared" si="41"/>
        <v>3.1344039536075035</v>
      </c>
    </row>
    <row r="54" spans="1:13" ht="14.45" customHeight="1" x14ac:dyDescent="0.15">
      <c r="A54" s="68"/>
      <c r="B54" s="86">
        <v>35</v>
      </c>
      <c r="C54" s="151">
        <f t="shared" si="39"/>
        <v>46.194131673064931</v>
      </c>
      <c r="D54" s="151">
        <f t="shared" si="35"/>
        <v>44.918799364260956</v>
      </c>
      <c r="E54" s="152">
        <f t="shared" si="35"/>
        <v>47.469463981868905</v>
      </c>
      <c r="F54" s="153">
        <f t="shared" si="40"/>
        <v>44.589500785889349</v>
      </c>
      <c r="G54" s="151">
        <f t="shared" si="36"/>
        <v>43.398624416012936</v>
      </c>
      <c r="H54" s="151">
        <f t="shared" si="36"/>
        <v>45.780377155765763</v>
      </c>
      <c r="I54" s="154">
        <f t="shared" si="37"/>
        <v>96.526331745919109</v>
      </c>
      <c r="J54" s="153">
        <f t="shared" si="37"/>
        <v>1.6046308871755783</v>
      </c>
      <c r="K54" s="151">
        <f t="shared" si="38"/>
        <v>1.3530526959239075</v>
      </c>
      <c r="L54" s="151">
        <f t="shared" si="38"/>
        <v>1.8562090784272491</v>
      </c>
      <c r="M54" s="155">
        <f t="shared" si="41"/>
        <v>3.4736682540808821</v>
      </c>
    </row>
    <row r="55" spans="1:13" ht="14.45" customHeight="1" x14ac:dyDescent="0.15">
      <c r="A55" s="68"/>
      <c r="B55" s="86">
        <v>40</v>
      </c>
      <c r="C55" s="151">
        <f t="shared" si="39"/>
        <v>41.491935661821209</v>
      </c>
      <c r="D55" s="151">
        <f t="shared" si="35"/>
        <v>40.276506162934197</v>
      </c>
      <c r="E55" s="152">
        <f t="shared" si="35"/>
        <v>42.707365160708221</v>
      </c>
      <c r="F55" s="153">
        <f t="shared" si="40"/>
        <v>39.876336474172433</v>
      </c>
      <c r="G55" s="151">
        <f t="shared" si="36"/>
        <v>38.745616766370013</v>
      </c>
      <c r="H55" s="151">
        <f t="shared" si="36"/>
        <v>41.007056181974853</v>
      </c>
      <c r="I55" s="154">
        <f t="shared" si="37"/>
        <v>96.106233267069854</v>
      </c>
      <c r="J55" s="153">
        <f t="shared" si="37"/>
        <v>1.6155991876487799</v>
      </c>
      <c r="K55" s="151">
        <f t="shared" si="38"/>
        <v>1.3627610340840537</v>
      </c>
      <c r="L55" s="151">
        <f t="shared" si="38"/>
        <v>1.868437341213506</v>
      </c>
      <c r="M55" s="155">
        <f t="shared" si="41"/>
        <v>3.8937667329301604</v>
      </c>
    </row>
    <row r="56" spans="1:13" ht="14.45" customHeight="1" x14ac:dyDescent="0.15">
      <c r="A56" s="68"/>
      <c r="B56" s="86">
        <v>45</v>
      </c>
      <c r="C56" s="151">
        <f t="shared" si="39"/>
        <v>37.014722377776863</v>
      </c>
      <c r="D56" s="151">
        <f t="shared" si="35"/>
        <v>35.896095679680997</v>
      </c>
      <c r="E56" s="152">
        <f t="shared" si="35"/>
        <v>38.133349075872729</v>
      </c>
      <c r="F56" s="153">
        <f t="shared" si="40"/>
        <v>35.377355247472636</v>
      </c>
      <c r="G56" s="151">
        <f t="shared" si="36"/>
        <v>34.343486659822673</v>
      </c>
      <c r="H56" s="151">
        <f t="shared" si="36"/>
        <v>36.411223835122598</v>
      </c>
      <c r="I56" s="154">
        <f t="shared" si="37"/>
        <v>95.576443574010767</v>
      </c>
      <c r="J56" s="153">
        <f t="shared" si="37"/>
        <v>1.6373671303042303</v>
      </c>
      <c r="K56" s="151">
        <f t="shared" si="38"/>
        <v>1.3820238632053146</v>
      </c>
      <c r="L56" s="151">
        <f t="shared" si="38"/>
        <v>1.8927103974031461</v>
      </c>
      <c r="M56" s="155">
        <f t="shared" si="41"/>
        <v>4.4235564259892532</v>
      </c>
    </row>
    <row r="57" spans="1:13" ht="14.45" customHeight="1" x14ac:dyDescent="0.15">
      <c r="A57" s="68"/>
      <c r="B57" s="86">
        <v>50</v>
      </c>
      <c r="C57" s="151">
        <f t="shared" si="39"/>
        <v>32.156960919989743</v>
      </c>
      <c r="D57" s="151">
        <f t="shared" si="35"/>
        <v>31.068990478268617</v>
      </c>
      <c r="E57" s="152">
        <f t="shared" si="35"/>
        <v>33.244931361710869</v>
      </c>
      <c r="F57" s="153">
        <f t="shared" si="40"/>
        <v>30.526975054332183</v>
      </c>
      <c r="G57" s="151">
        <f t="shared" si="36"/>
        <v>29.523848810255839</v>
      </c>
      <c r="H57" s="151">
        <f t="shared" si="36"/>
        <v>31.530101298408528</v>
      </c>
      <c r="I57" s="154">
        <f t="shared" si="37"/>
        <v>94.931156990509294</v>
      </c>
      <c r="J57" s="153">
        <f t="shared" si="37"/>
        <v>1.6299858656575628</v>
      </c>
      <c r="K57" s="151">
        <f t="shared" si="38"/>
        <v>1.3752967354923336</v>
      </c>
      <c r="L57" s="151">
        <f t="shared" si="38"/>
        <v>1.884674995822792</v>
      </c>
      <c r="M57" s="155">
        <f t="shared" si="41"/>
        <v>5.0688430094907204</v>
      </c>
    </row>
    <row r="58" spans="1:13" ht="14.45" customHeight="1" x14ac:dyDescent="0.15">
      <c r="A58" s="68"/>
      <c r="B58" s="86">
        <v>55</v>
      </c>
      <c r="C58" s="151">
        <f t="shared" si="39"/>
        <v>27.70371336479457</v>
      </c>
      <c r="D58" s="151">
        <f t="shared" si="35"/>
        <v>26.706691059590629</v>
      </c>
      <c r="E58" s="152">
        <f t="shared" si="35"/>
        <v>28.700735669998512</v>
      </c>
      <c r="F58" s="153">
        <f t="shared" si="40"/>
        <v>26.055704617994468</v>
      </c>
      <c r="G58" s="151">
        <f t="shared" si="36"/>
        <v>25.142177169651504</v>
      </c>
      <c r="H58" s="151">
        <f t="shared" si="36"/>
        <v>26.969232066337433</v>
      </c>
      <c r="I58" s="154">
        <f t="shared" si="37"/>
        <v>94.051307400204465</v>
      </c>
      <c r="J58" s="153">
        <f t="shared" si="37"/>
        <v>1.6480087468001008</v>
      </c>
      <c r="K58" s="151">
        <f t="shared" si="38"/>
        <v>1.3909752136094811</v>
      </c>
      <c r="L58" s="151">
        <f t="shared" si="38"/>
        <v>1.9050422799907205</v>
      </c>
      <c r="M58" s="155">
        <f t="shared" si="41"/>
        <v>5.9486925997955336</v>
      </c>
    </row>
    <row r="59" spans="1:13" ht="14.45" customHeight="1" x14ac:dyDescent="0.15">
      <c r="A59" s="68"/>
      <c r="B59" s="86">
        <v>60</v>
      </c>
      <c r="C59" s="151">
        <f t="shared" si="39"/>
        <v>23.519479399024007</v>
      </c>
      <c r="D59" s="151">
        <f t="shared" si="35"/>
        <v>22.613957856042394</v>
      </c>
      <c r="E59" s="152">
        <f t="shared" si="35"/>
        <v>24.425000942005621</v>
      </c>
      <c r="F59" s="153">
        <f t="shared" si="40"/>
        <v>21.837776817647075</v>
      </c>
      <c r="G59" s="151">
        <f t="shared" si="36"/>
        <v>21.013418203609298</v>
      </c>
      <c r="H59" s="151">
        <f t="shared" si="36"/>
        <v>22.662135431684852</v>
      </c>
      <c r="I59" s="154">
        <f t="shared" si="37"/>
        <v>92.849745724190143</v>
      </c>
      <c r="J59" s="153">
        <f t="shared" si="37"/>
        <v>1.6817025813769269</v>
      </c>
      <c r="K59" s="151">
        <f t="shared" si="38"/>
        <v>1.4195617411386308</v>
      </c>
      <c r="L59" s="151">
        <f t="shared" si="38"/>
        <v>1.9438434216152229</v>
      </c>
      <c r="M59" s="155">
        <f t="shared" si="41"/>
        <v>7.1502542758098322</v>
      </c>
    </row>
    <row r="60" spans="1:13" ht="14.45" customHeight="1" x14ac:dyDescent="0.15">
      <c r="A60" s="68"/>
      <c r="B60" s="86">
        <v>65</v>
      </c>
      <c r="C60" s="151">
        <f t="shared" si="39"/>
        <v>19.76422055803501</v>
      </c>
      <c r="D60" s="151">
        <f t="shared" si="35"/>
        <v>18.946558872383328</v>
      </c>
      <c r="E60" s="152">
        <f t="shared" si="35"/>
        <v>20.581882243686692</v>
      </c>
      <c r="F60" s="153">
        <f t="shared" si="40"/>
        <v>18.032798410231784</v>
      </c>
      <c r="G60" s="151">
        <f t="shared" si="36"/>
        <v>17.292591661551644</v>
      </c>
      <c r="H60" s="151">
        <f t="shared" si="36"/>
        <v>18.773005158911925</v>
      </c>
      <c r="I60" s="154">
        <f t="shared" si="37"/>
        <v>91.239613306686522</v>
      </c>
      <c r="J60" s="153">
        <f t="shared" si="37"/>
        <v>1.7314221478032226</v>
      </c>
      <c r="K60" s="151">
        <f t="shared" si="38"/>
        <v>1.4592146520614033</v>
      </c>
      <c r="L60" s="151">
        <f t="shared" si="38"/>
        <v>2.0036296435450418</v>
      </c>
      <c r="M60" s="155">
        <f t="shared" si="41"/>
        <v>8.7603866933134622</v>
      </c>
    </row>
    <row r="61" spans="1:13" ht="14.45" customHeight="1" x14ac:dyDescent="0.15">
      <c r="A61" s="68"/>
      <c r="B61" s="86">
        <v>70</v>
      </c>
      <c r="C61" s="151">
        <f t="shared" si="39"/>
        <v>16.081855390871276</v>
      </c>
      <c r="D61" s="151">
        <f t="shared" si="35"/>
        <v>15.344418207839734</v>
      </c>
      <c r="E61" s="152">
        <f t="shared" si="35"/>
        <v>16.819292573902818</v>
      </c>
      <c r="F61" s="153">
        <f t="shared" si="40"/>
        <v>14.345753476632037</v>
      </c>
      <c r="G61" s="151">
        <f t="shared" si="36"/>
        <v>13.679924770544053</v>
      </c>
      <c r="H61" s="151">
        <f t="shared" si="36"/>
        <v>15.011582182720021</v>
      </c>
      <c r="I61" s="154">
        <f t="shared" si="37"/>
        <v>89.20459193269005</v>
      </c>
      <c r="J61" s="153">
        <f t="shared" si="37"/>
        <v>1.7361019142392353</v>
      </c>
      <c r="K61" s="151">
        <f t="shared" si="38"/>
        <v>1.4527162213652605</v>
      </c>
      <c r="L61" s="151">
        <f t="shared" si="38"/>
        <v>2.0194876071132102</v>
      </c>
      <c r="M61" s="155">
        <f t="shared" si="41"/>
        <v>10.795408067309936</v>
      </c>
    </row>
    <row r="62" spans="1:13" ht="14.45" customHeight="1" x14ac:dyDescent="0.15">
      <c r="A62" s="68"/>
      <c r="B62" s="86">
        <v>75</v>
      </c>
      <c r="C62" s="151">
        <f t="shared" si="39"/>
        <v>12.142011115466131</v>
      </c>
      <c r="D62" s="151">
        <f t="shared" si="35"/>
        <v>11.492958108723473</v>
      </c>
      <c r="E62" s="152">
        <f t="shared" si="35"/>
        <v>12.791064122208789</v>
      </c>
      <c r="F62" s="153">
        <f t="shared" si="40"/>
        <v>10.453021507466806</v>
      </c>
      <c r="G62" s="151">
        <f t="shared" si="36"/>
        <v>9.865211575152653</v>
      </c>
      <c r="H62" s="151">
        <f t="shared" si="36"/>
        <v>11.040831439780959</v>
      </c>
      <c r="I62" s="154">
        <f t="shared" si="37"/>
        <v>86.089704646638481</v>
      </c>
      <c r="J62" s="153">
        <f t="shared" si="37"/>
        <v>1.688989607999325</v>
      </c>
      <c r="K62" s="151">
        <f t="shared" si="38"/>
        <v>1.4010175464041907</v>
      </c>
      <c r="L62" s="151">
        <f t="shared" si="38"/>
        <v>1.9769616695944592</v>
      </c>
      <c r="M62" s="155">
        <f t="shared" si="41"/>
        <v>13.910295353361523</v>
      </c>
    </row>
    <row r="63" spans="1:13" ht="14.45" customHeight="1" x14ac:dyDescent="0.15">
      <c r="A63" s="68"/>
      <c r="B63" s="86">
        <v>80</v>
      </c>
      <c r="C63" s="151">
        <f>AB23</f>
        <v>8.8600074818871182</v>
      </c>
      <c r="D63" s="151">
        <f t="shared" si="35"/>
        <v>8.3748584350158151</v>
      </c>
      <c r="E63" s="152">
        <f t="shared" si="35"/>
        <v>9.3451565287584213</v>
      </c>
      <c r="F63" s="153">
        <f>AC23</f>
        <v>7.1006816686775327</v>
      </c>
      <c r="G63" s="151">
        <f t="shared" si="36"/>
        <v>6.6271132393838874</v>
      </c>
      <c r="H63" s="151">
        <f t="shared" si="36"/>
        <v>7.574250097971178</v>
      </c>
      <c r="I63" s="154">
        <f t="shared" si="37"/>
        <v>80.143066280629583</v>
      </c>
      <c r="J63" s="153">
        <f t="shared" si="37"/>
        <v>1.7593258132095866</v>
      </c>
      <c r="K63" s="151">
        <f t="shared" si="38"/>
        <v>1.4540188243898355</v>
      </c>
      <c r="L63" s="151">
        <f t="shared" si="38"/>
        <v>2.0646328020293376</v>
      </c>
      <c r="M63" s="155">
        <f>AF23</f>
        <v>19.856933719370435</v>
      </c>
    </row>
    <row r="64" spans="1:13" ht="14.45" customHeight="1" x14ac:dyDescent="0.15">
      <c r="A64" s="44"/>
      <c r="B64" s="102">
        <v>85</v>
      </c>
      <c r="C64" s="156">
        <f>AB24</f>
        <v>6.0520272655917058</v>
      </c>
      <c r="D64" s="156">
        <f t="shared" si="35"/>
        <v>5.066776758531927</v>
      </c>
      <c r="E64" s="157">
        <f t="shared" si="35"/>
        <v>7.0372777726514846</v>
      </c>
      <c r="F64" s="158">
        <f>AC24</f>
        <v>4.5278129912945362</v>
      </c>
      <c r="G64" s="156">
        <f t="shared" si="36"/>
        <v>3.726857554341195</v>
      </c>
      <c r="H64" s="156">
        <f t="shared" si="36"/>
        <v>5.3287684282478773</v>
      </c>
      <c r="I64" s="159">
        <f t="shared" si="37"/>
        <v>74.814814814814824</v>
      </c>
      <c r="J64" s="158">
        <f t="shared" si="37"/>
        <v>1.52421427429717</v>
      </c>
      <c r="K64" s="156">
        <f t="shared" si="38"/>
        <v>1.1245074003427411</v>
      </c>
      <c r="L64" s="156">
        <f t="shared" si="38"/>
        <v>1.923921148251599</v>
      </c>
      <c r="M64" s="160">
        <f>AF24</f>
        <v>25.185185185185183</v>
      </c>
    </row>
    <row r="65" spans="1:13" ht="14.45" customHeight="1" x14ac:dyDescent="0.15">
      <c r="A65" s="68" t="s">
        <v>6</v>
      </c>
      <c r="B65" s="161">
        <v>0</v>
      </c>
      <c r="C65" s="162">
        <f>AB25</f>
        <v>87.33501231436226</v>
      </c>
      <c r="D65" s="162">
        <f t="shared" si="35"/>
        <v>85.816094028382253</v>
      </c>
      <c r="E65" s="163">
        <f t="shared" si="35"/>
        <v>88.853930600342267</v>
      </c>
      <c r="F65" s="164">
        <f>AC25</f>
        <v>84.430416191753054</v>
      </c>
      <c r="G65" s="162">
        <f t="shared" si="36"/>
        <v>83.010083136484326</v>
      </c>
      <c r="H65" s="162">
        <f t="shared" si="36"/>
        <v>85.850749247021781</v>
      </c>
      <c r="I65" s="165">
        <f t="shared" si="37"/>
        <v>96.674190515764607</v>
      </c>
      <c r="J65" s="164">
        <f t="shared" si="37"/>
        <v>2.9045961226092269</v>
      </c>
      <c r="K65" s="162">
        <f t="shared" si="38"/>
        <v>2.5941662585363061</v>
      </c>
      <c r="L65" s="162">
        <f t="shared" si="38"/>
        <v>3.2150259866821478</v>
      </c>
      <c r="M65" s="166">
        <f>AF25</f>
        <v>3.325809484235414</v>
      </c>
    </row>
    <row r="66" spans="1:13" ht="14.45" customHeight="1" x14ac:dyDescent="0.15">
      <c r="A66" s="126"/>
      <c r="B66" s="86">
        <v>5</v>
      </c>
      <c r="C66" s="151">
        <f>AB26</f>
        <v>82.335012314362288</v>
      </c>
      <c r="D66" s="151">
        <f t="shared" si="35"/>
        <v>80.816094028382281</v>
      </c>
      <c r="E66" s="152">
        <f t="shared" si="35"/>
        <v>83.853930600342295</v>
      </c>
      <c r="F66" s="153">
        <f>AC26</f>
        <v>79.430416191753054</v>
      </c>
      <c r="G66" s="151">
        <f t="shared" si="36"/>
        <v>78.010083136484326</v>
      </c>
      <c r="H66" s="151">
        <f t="shared" si="36"/>
        <v>80.850749247021781</v>
      </c>
      <c r="I66" s="154">
        <f t="shared" si="37"/>
        <v>96.47222239851105</v>
      </c>
      <c r="J66" s="153">
        <f t="shared" si="37"/>
        <v>2.9045961226092269</v>
      </c>
      <c r="K66" s="151">
        <f t="shared" si="38"/>
        <v>2.5941662585363061</v>
      </c>
      <c r="L66" s="151">
        <f t="shared" si="38"/>
        <v>3.2150259866821478</v>
      </c>
      <c r="M66" s="155">
        <f>AF26</f>
        <v>3.5277776014889324</v>
      </c>
    </row>
    <row r="67" spans="1:13" ht="14.45" customHeight="1" x14ac:dyDescent="0.15">
      <c r="A67" s="126"/>
      <c r="B67" s="86">
        <v>10</v>
      </c>
      <c r="C67" s="151">
        <f t="shared" ref="C67:C80" si="42">AB27</f>
        <v>77.616543345564921</v>
      </c>
      <c r="D67" s="151">
        <f t="shared" si="35"/>
        <v>76.196045102016924</v>
      </c>
      <c r="E67" s="152">
        <f t="shared" si="35"/>
        <v>79.037041589112917</v>
      </c>
      <c r="F67" s="153">
        <f t="shared" ref="F67:F80" si="43">AC27</f>
        <v>74.701731255546164</v>
      </c>
      <c r="G67" s="151">
        <f t="shared" si="36"/>
        <v>73.379695058802625</v>
      </c>
      <c r="H67" s="151">
        <f t="shared" si="36"/>
        <v>76.023767452289704</v>
      </c>
      <c r="I67" s="154">
        <f t="shared" si="37"/>
        <v>96.244599457307174</v>
      </c>
      <c r="J67" s="153">
        <f t="shared" si="37"/>
        <v>2.9148120900187537</v>
      </c>
      <c r="K67" s="151">
        <f t="shared" si="38"/>
        <v>2.6039368307674335</v>
      </c>
      <c r="L67" s="151">
        <f t="shared" si="38"/>
        <v>3.2256873492700739</v>
      </c>
      <c r="M67" s="155">
        <f t="shared" ref="M67:M80" si="44">AF27</f>
        <v>3.7554005426928208</v>
      </c>
    </row>
    <row r="68" spans="1:13" ht="14.45" customHeight="1" x14ac:dyDescent="0.15">
      <c r="A68" s="126"/>
      <c r="B68" s="86">
        <v>15</v>
      </c>
      <c r="C68" s="151">
        <f t="shared" si="42"/>
        <v>72.616543345564921</v>
      </c>
      <c r="D68" s="151">
        <f t="shared" si="35"/>
        <v>71.196045102016924</v>
      </c>
      <c r="E68" s="152">
        <f t="shared" si="35"/>
        <v>74.037041589112917</v>
      </c>
      <c r="F68" s="153">
        <f t="shared" si="43"/>
        <v>69.701731255546164</v>
      </c>
      <c r="G68" s="151">
        <f t="shared" si="36"/>
        <v>68.379695058802625</v>
      </c>
      <c r="H68" s="151">
        <f t="shared" si="36"/>
        <v>71.023767452289704</v>
      </c>
      <c r="I68" s="154">
        <f t="shared" si="37"/>
        <v>95.986021978286885</v>
      </c>
      <c r="J68" s="153">
        <f t="shared" si="37"/>
        <v>2.9148120900187537</v>
      </c>
      <c r="K68" s="151">
        <f t="shared" si="38"/>
        <v>2.6039368307674335</v>
      </c>
      <c r="L68" s="151">
        <f t="shared" si="38"/>
        <v>3.2256873492700739</v>
      </c>
      <c r="M68" s="155">
        <f t="shared" si="44"/>
        <v>4.0139780217131156</v>
      </c>
    </row>
    <row r="69" spans="1:13" ht="14.45" customHeight="1" x14ac:dyDescent="0.15">
      <c r="A69" s="126"/>
      <c r="B69" s="86">
        <v>20</v>
      </c>
      <c r="C69" s="151">
        <f t="shared" si="42"/>
        <v>67.616543345564921</v>
      </c>
      <c r="D69" s="151">
        <f t="shared" si="35"/>
        <v>66.196045102016924</v>
      </c>
      <c r="E69" s="152">
        <f t="shared" si="35"/>
        <v>69.037041589112917</v>
      </c>
      <c r="F69" s="153">
        <f t="shared" si="43"/>
        <v>64.701731255546164</v>
      </c>
      <c r="G69" s="151">
        <f t="shared" si="36"/>
        <v>63.379695058802625</v>
      </c>
      <c r="H69" s="151">
        <f t="shared" si="36"/>
        <v>66.023767452289704</v>
      </c>
      <c r="I69" s="154">
        <f t="shared" si="37"/>
        <v>95.689202751577881</v>
      </c>
      <c r="J69" s="153">
        <f t="shared" si="37"/>
        <v>2.9148120900187537</v>
      </c>
      <c r="K69" s="151">
        <f t="shared" si="38"/>
        <v>2.6039368307674335</v>
      </c>
      <c r="L69" s="151">
        <f t="shared" si="38"/>
        <v>3.2256873492700739</v>
      </c>
      <c r="M69" s="155">
        <f t="shared" si="44"/>
        <v>4.3107972484221069</v>
      </c>
    </row>
    <row r="70" spans="1:13" ht="14.45" customHeight="1" x14ac:dyDescent="0.15">
      <c r="A70" s="126"/>
      <c r="B70" s="86">
        <v>25</v>
      </c>
      <c r="C70" s="151">
        <f t="shared" si="42"/>
        <v>63.09392971999592</v>
      </c>
      <c r="D70" s="151">
        <f t="shared" si="35"/>
        <v>62.014262162678349</v>
      </c>
      <c r="E70" s="152">
        <f t="shared" si="35"/>
        <v>64.17359727731349</v>
      </c>
      <c r="F70" s="153">
        <f t="shared" si="43"/>
        <v>60.157672975074163</v>
      </c>
      <c r="G70" s="151">
        <f t="shared" si="36"/>
        <v>59.173237396000978</v>
      </c>
      <c r="H70" s="151">
        <f t="shared" si="36"/>
        <v>61.142108554147349</v>
      </c>
      <c r="I70" s="154">
        <f t="shared" si="37"/>
        <v>95.346213561348065</v>
      </c>
      <c r="J70" s="153">
        <f t="shared" si="37"/>
        <v>2.9362567449217636</v>
      </c>
      <c r="K70" s="151">
        <f t="shared" si="38"/>
        <v>2.6259487557211743</v>
      </c>
      <c r="L70" s="151">
        <f t="shared" si="38"/>
        <v>3.2465647341223529</v>
      </c>
      <c r="M70" s="155">
        <f t="shared" si="44"/>
        <v>4.6537864386519514</v>
      </c>
    </row>
    <row r="71" spans="1:13" ht="14.45" customHeight="1" x14ac:dyDescent="0.15">
      <c r="A71" s="126"/>
      <c r="B71" s="86">
        <v>30</v>
      </c>
      <c r="C71" s="151">
        <f t="shared" si="42"/>
        <v>58.09392971999592</v>
      </c>
      <c r="D71" s="151">
        <f t="shared" si="35"/>
        <v>57.014262162678349</v>
      </c>
      <c r="E71" s="152">
        <f t="shared" si="35"/>
        <v>59.17359727731349</v>
      </c>
      <c r="F71" s="153">
        <f t="shared" si="43"/>
        <v>55.157672975074171</v>
      </c>
      <c r="G71" s="151">
        <f t="shared" si="36"/>
        <v>54.173237396000985</v>
      </c>
      <c r="H71" s="151">
        <f t="shared" si="36"/>
        <v>56.142108554147356</v>
      </c>
      <c r="I71" s="154">
        <f t="shared" si="37"/>
        <v>94.945673740657469</v>
      </c>
      <c r="J71" s="153">
        <f t="shared" si="37"/>
        <v>2.9362567449217636</v>
      </c>
      <c r="K71" s="151">
        <f t="shared" si="38"/>
        <v>2.6259487557211743</v>
      </c>
      <c r="L71" s="151">
        <f t="shared" si="38"/>
        <v>3.2465647341223529</v>
      </c>
      <c r="M71" s="155">
        <f t="shared" si="44"/>
        <v>5.054326259342556</v>
      </c>
    </row>
    <row r="72" spans="1:13" ht="14.45" customHeight="1" x14ac:dyDescent="0.15">
      <c r="A72" s="126"/>
      <c r="B72" s="86">
        <v>35</v>
      </c>
      <c r="C72" s="151">
        <f t="shared" si="42"/>
        <v>53.09392971999592</v>
      </c>
      <c r="D72" s="151">
        <f t="shared" si="35"/>
        <v>52.014262162678349</v>
      </c>
      <c r="E72" s="152">
        <f t="shared" si="35"/>
        <v>54.17359727731349</v>
      </c>
      <c r="F72" s="153">
        <f t="shared" si="43"/>
        <v>50.157672975074171</v>
      </c>
      <c r="G72" s="151">
        <f t="shared" si="36"/>
        <v>49.173237396000985</v>
      </c>
      <c r="H72" s="151">
        <f t="shared" si="36"/>
        <v>51.142108554147356</v>
      </c>
      <c r="I72" s="154">
        <f t="shared" si="37"/>
        <v>94.469694067840081</v>
      </c>
      <c r="J72" s="153">
        <f t="shared" si="37"/>
        <v>2.9362567449217636</v>
      </c>
      <c r="K72" s="151">
        <f t="shared" si="38"/>
        <v>2.6259487557211743</v>
      </c>
      <c r="L72" s="151">
        <f t="shared" si="38"/>
        <v>3.2465647341223529</v>
      </c>
      <c r="M72" s="155">
        <f t="shared" si="44"/>
        <v>5.5303059321599397</v>
      </c>
    </row>
    <row r="73" spans="1:13" ht="14.45" customHeight="1" x14ac:dyDescent="0.15">
      <c r="A73" s="126"/>
      <c r="B73" s="86">
        <v>40</v>
      </c>
      <c r="C73" s="151">
        <f t="shared" si="42"/>
        <v>48.279856077278467</v>
      </c>
      <c r="D73" s="151">
        <f t="shared" si="35"/>
        <v>47.259561848047248</v>
      </c>
      <c r="E73" s="152">
        <f t="shared" si="35"/>
        <v>49.300150306509686</v>
      </c>
      <c r="F73" s="153">
        <f t="shared" si="43"/>
        <v>45.332779876572836</v>
      </c>
      <c r="G73" s="151">
        <f t="shared" si="36"/>
        <v>44.406474481771809</v>
      </c>
      <c r="H73" s="151">
        <f t="shared" si="36"/>
        <v>46.259085271373863</v>
      </c>
      <c r="I73" s="154">
        <f t="shared" si="37"/>
        <v>93.895847170736317</v>
      </c>
      <c r="J73" s="153">
        <f t="shared" si="37"/>
        <v>2.9470762007056277</v>
      </c>
      <c r="K73" s="151">
        <f t="shared" si="38"/>
        <v>2.636350242990527</v>
      </c>
      <c r="L73" s="151">
        <f t="shared" si="38"/>
        <v>3.2578021584207284</v>
      </c>
      <c r="M73" s="155">
        <f t="shared" si="44"/>
        <v>6.1041528292636826</v>
      </c>
    </row>
    <row r="74" spans="1:13" ht="14.45" customHeight="1" x14ac:dyDescent="0.15">
      <c r="A74" s="126"/>
      <c r="B74" s="86">
        <v>45</v>
      </c>
      <c r="C74" s="151">
        <f t="shared" si="42"/>
        <v>43.436763108470302</v>
      </c>
      <c r="D74" s="151">
        <f t="shared" si="35"/>
        <v>42.460406540545812</v>
      </c>
      <c r="E74" s="152">
        <f t="shared" si="35"/>
        <v>44.413119676394793</v>
      </c>
      <c r="F74" s="153">
        <f t="shared" si="43"/>
        <v>40.479545607417961</v>
      </c>
      <c r="G74" s="151">
        <f t="shared" si="36"/>
        <v>39.595846777143251</v>
      </c>
      <c r="H74" s="151">
        <f t="shared" si="36"/>
        <v>41.363244437692671</v>
      </c>
      <c r="I74" s="154">
        <f t="shared" si="37"/>
        <v>93.191901768399319</v>
      </c>
      <c r="J74" s="153">
        <f t="shared" si="37"/>
        <v>2.9572175010523423</v>
      </c>
      <c r="K74" s="151">
        <f t="shared" si="38"/>
        <v>2.6460586995559536</v>
      </c>
      <c r="L74" s="151">
        <f t="shared" si="38"/>
        <v>3.2683763025487309</v>
      </c>
      <c r="M74" s="155">
        <f t="shared" si="44"/>
        <v>6.8080982316006775</v>
      </c>
    </row>
    <row r="75" spans="1:13" ht="14.45" customHeight="1" x14ac:dyDescent="0.15">
      <c r="A75" s="126"/>
      <c r="B75" s="86">
        <v>50</v>
      </c>
      <c r="C75" s="151">
        <f t="shared" si="42"/>
        <v>38.592228047657528</v>
      </c>
      <c r="D75" s="151">
        <f t="shared" si="35"/>
        <v>37.660906780363064</v>
      </c>
      <c r="E75" s="152">
        <f t="shared" si="35"/>
        <v>39.523549314951993</v>
      </c>
      <c r="F75" s="153">
        <f t="shared" si="43"/>
        <v>35.631937528909418</v>
      </c>
      <c r="G75" s="151">
        <f t="shared" si="36"/>
        <v>34.791493600972707</v>
      </c>
      <c r="H75" s="151">
        <f t="shared" si="36"/>
        <v>36.472381456846129</v>
      </c>
      <c r="I75" s="154">
        <f t="shared" si="37"/>
        <v>92.329309116093413</v>
      </c>
      <c r="J75" s="153">
        <f t="shared" si="37"/>
        <v>2.9602905187481103</v>
      </c>
      <c r="K75" s="151">
        <f t="shared" si="38"/>
        <v>2.6493229043734754</v>
      </c>
      <c r="L75" s="151">
        <f t="shared" si="38"/>
        <v>3.2712581331227453</v>
      </c>
      <c r="M75" s="155">
        <f t="shared" si="44"/>
        <v>7.6706908839065964</v>
      </c>
    </row>
    <row r="76" spans="1:13" ht="14.45" customHeight="1" x14ac:dyDescent="0.15">
      <c r="A76" s="126"/>
      <c r="B76" s="86">
        <v>55</v>
      </c>
      <c r="C76" s="151">
        <f t="shared" si="42"/>
        <v>34.111438875547009</v>
      </c>
      <c r="D76" s="151">
        <f t="shared" si="35"/>
        <v>33.317744571114034</v>
      </c>
      <c r="E76" s="152">
        <f t="shared" si="35"/>
        <v>34.905133179979984</v>
      </c>
      <c r="F76" s="153">
        <f t="shared" si="43"/>
        <v>31.115865232456553</v>
      </c>
      <c r="G76" s="151">
        <f t="shared" si="36"/>
        <v>30.404972328195456</v>
      </c>
      <c r="H76" s="151">
        <f t="shared" si="36"/>
        <v>31.82675813671765</v>
      </c>
      <c r="I76" s="154">
        <f t="shared" si="37"/>
        <v>91.218272398242775</v>
      </c>
      <c r="J76" s="153">
        <f t="shared" si="37"/>
        <v>2.995573643090454</v>
      </c>
      <c r="K76" s="151">
        <f t="shared" si="38"/>
        <v>2.6834324564577514</v>
      </c>
      <c r="L76" s="151">
        <f t="shared" si="38"/>
        <v>3.3077148297231567</v>
      </c>
      <c r="M76" s="155">
        <f t="shared" si="44"/>
        <v>8.7817276017572201</v>
      </c>
    </row>
    <row r="77" spans="1:13" ht="14.45" customHeight="1" x14ac:dyDescent="0.15">
      <c r="A77" s="126"/>
      <c r="B77" s="86">
        <v>60</v>
      </c>
      <c r="C77" s="151">
        <f t="shared" si="42"/>
        <v>29.390147450593673</v>
      </c>
      <c r="D77" s="151">
        <f t="shared" si="35"/>
        <v>28.654749557684589</v>
      </c>
      <c r="E77" s="152">
        <f t="shared" si="35"/>
        <v>30.125545343502758</v>
      </c>
      <c r="F77" s="153">
        <f t="shared" si="43"/>
        <v>26.380375447466101</v>
      </c>
      <c r="G77" s="151">
        <f t="shared" si="36"/>
        <v>25.723293592318303</v>
      </c>
      <c r="H77" s="151">
        <f t="shared" si="36"/>
        <v>27.037457302613898</v>
      </c>
      <c r="I77" s="154">
        <f t="shared" si="37"/>
        <v>89.759248373329356</v>
      </c>
      <c r="J77" s="153">
        <f t="shared" si="37"/>
        <v>3.0097720031275754</v>
      </c>
      <c r="K77" s="151">
        <f t="shared" si="38"/>
        <v>2.6969725393625317</v>
      </c>
      <c r="L77" s="151">
        <f t="shared" si="38"/>
        <v>3.3225714668926192</v>
      </c>
      <c r="M77" s="155">
        <f t="shared" si="44"/>
        <v>10.240751626670654</v>
      </c>
    </row>
    <row r="78" spans="1:13" ht="14.45" customHeight="1" x14ac:dyDescent="0.15">
      <c r="A78" s="126"/>
      <c r="B78" s="86">
        <v>65</v>
      </c>
      <c r="C78" s="151">
        <f t="shared" si="42"/>
        <v>24.819091577881331</v>
      </c>
      <c r="D78" s="151">
        <f t="shared" si="35"/>
        <v>24.144034360200983</v>
      </c>
      <c r="E78" s="152">
        <f t="shared" si="35"/>
        <v>25.494148795561678</v>
      </c>
      <c r="F78" s="153">
        <f t="shared" si="43"/>
        <v>21.791387492999338</v>
      </c>
      <c r="G78" s="151">
        <f t="shared" si="36"/>
        <v>21.188088417716241</v>
      </c>
      <c r="H78" s="151">
        <f t="shared" si="36"/>
        <v>22.394686568282435</v>
      </c>
      <c r="I78" s="154">
        <f t="shared" si="37"/>
        <v>87.800906913207612</v>
      </c>
      <c r="J78" s="153">
        <f t="shared" si="37"/>
        <v>3.0277040848819885</v>
      </c>
      <c r="K78" s="151">
        <f t="shared" si="38"/>
        <v>2.7132448280918458</v>
      </c>
      <c r="L78" s="151">
        <f t="shared" si="38"/>
        <v>3.3421633416721312</v>
      </c>
      <c r="M78" s="155">
        <f t="shared" si="44"/>
        <v>12.199093086792368</v>
      </c>
    </row>
    <row r="79" spans="1:13" ht="14.45" customHeight="1" x14ac:dyDescent="0.15">
      <c r="A79" s="126"/>
      <c r="B79" s="86">
        <v>70</v>
      </c>
      <c r="C79" s="151">
        <f t="shared" si="42"/>
        <v>20.283043471426605</v>
      </c>
      <c r="D79" s="151">
        <f t="shared" si="35"/>
        <v>19.665633599507562</v>
      </c>
      <c r="E79" s="152">
        <f t="shared" si="35"/>
        <v>20.900453343345649</v>
      </c>
      <c r="F79" s="153">
        <f t="shared" si="43"/>
        <v>17.233571038157244</v>
      </c>
      <c r="G79" s="151">
        <f t="shared" si="36"/>
        <v>16.678401630736886</v>
      </c>
      <c r="H79" s="151">
        <f t="shared" si="36"/>
        <v>17.788740445577602</v>
      </c>
      <c r="I79" s="154">
        <f t="shared" si="37"/>
        <v>84.965409961452508</v>
      </c>
      <c r="J79" s="153">
        <f t="shared" si="37"/>
        <v>3.0494724332693619</v>
      </c>
      <c r="K79" s="151">
        <f t="shared" si="38"/>
        <v>2.7328640673507816</v>
      </c>
      <c r="L79" s="151">
        <f t="shared" si="38"/>
        <v>3.3660807991879422</v>
      </c>
      <c r="M79" s="155">
        <f t="shared" si="44"/>
        <v>15.034590038547494</v>
      </c>
    </row>
    <row r="80" spans="1:13" ht="14.45" customHeight="1" x14ac:dyDescent="0.15">
      <c r="A80" s="126"/>
      <c r="B80" s="86">
        <v>75</v>
      </c>
      <c r="C80" s="151">
        <f t="shared" si="42"/>
        <v>15.976974212201386</v>
      </c>
      <c r="D80" s="151">
        <f t="shared" si="35"/>
        <v>15.463210496016</v>
      </c>
      <c r="E80" s="152">
        <f t="shared" si="35"/>
        <v>16.490737928386771</v>
      </c>
      <c r="F80" s="153">
        <f t="shared" si="43"/>
        <v>12.90988046134895</v>
      </c>
      <c r="G80" s="151">
        <f t="shared" si="36"/>
        <v>12.432829422600586</v>
      </c>
      <c r="H80" s="151">
        <f t="shared" si="36"/>
        <v>13.386931500097313</v>
      </c>
      <c r="I80" s="154">
        <f t="shared" si="37"/>
        <v>80.803037483091515</v>
      </c>
      <c r="J80" s="153">
        <f t="shared" si="37"/>
        <v>3.0670937508524365</v>
      </c>
      <c r="K80" s="151">
        <f t="shared" si="38"/>
        <v>2.7502207187343704</v>
      </c>
      <c r="L80" s="151">
        <f t="shared" si="38"/>
        <v>3.3839667829705027</v>
      </c>
      <c r="M80" s="155">
        <f t="shared" si="44"/>
        <v>19.196962516908496</v>
      </c>
    </row>
    <row r="81" spans="1:13" ht="14.45" customHeight="1" x14ac:dyDescent="0.15">
      <c r="A81" s="126"/>
      <c r="B81" s="86">
        <v>80</v>
      </c>
      <c r="C81" s="151">
        <f>AB41</f>
        <v>11.824058199745455</v>
      </c>
      <c r="D81" s="151">
        <f t="shared" si="35"/>
        <v>11.443978955867539</v>
      </c>
      <c r="E81" s="152">
        <f t="shared" si="35"/>
        <v>12.20413744362337</v>
      </c>
      <c r="F81" s="153">
        <f>AC41</f>
        <v>8.8178640600068547</v>
      </c>
      <c r="G81" s="151">
        <f t="shared" si="36"/>
        <v>8.4248989443080671</v>
      </c>
      <c r="H81" s="151">
        <f t="shared" si="36"/>
        <v>9.2108291757056424</v>
      </c>
      <c r="I81" s="154">
        <f t="shared" si="37"/>
        <v>74.575614489081957</v>
      </c>
      <c r="J81" s="153">
        <f t="shared" si="37"/>
        <v>3.0061941397385987</v>
      </c>
      <c r="K81" s="151">
        <f t="shared" si="38"/>
        <v>2.69564576914915</v>
      </c>
      <c r="L81" s="151">
        <f t="shared" si="38"/>
        <v>3.3167425103280475</v>
      </c>
      <c r="M81" s="155">
        <f>AF41</f>
        <v>25.424385510918029</v>
      </c>
    </row>
    <row r="82" spans="1:13" ht="14.45" customHeight="1" thickBot="1" x14ac:dyDescent="0.2">
      <c r="A82" s="127"/>
      <c r="B82" s="128">
        <v>85</v>
      </c>
      <c r="C82" s="167">
        <f>AB42</f>
        <v>7.9892262938810568</v>
      </c>
      <c r="D82" s="167">
        <f t="shared" si="35"/>
        <v>7.0084486627533789</v>
      </c>
      <c r="E82" s="168">
        <f t="shared" si="35"/>
        <v>8.9700039250087347</v>
      </c>
      <c r="F82" s="169">
        <f>AC42</f>
        <v>5.1570042694623668</v>
      </c>
      <c r="G82" s="167">
        <f t="shared" si="36"/>
        <v>4.4615341205470989</v>
      </c>
      <c r="H82" s="167">
        <f t="shared" si="36"/>
        <v>5.8524744183776347</v>
      </c>
      <c r="I82" s="170">
        <f t="shared" si="37"/>
        <v>64.549483013293951</v>
      </c>
      <c r="J82" s="169">
        <f t="shared" si="37"/>
        <v>2.8322220244186904</v>
      </c>
      <c r="K82" s="167">
        <f t="shared" si="38"/>
        <v>2.3808147045645889</v>
      </c>
      <c r="L82" s="167">
        <f t="shared" si="38"/>
        <v>3.283629344272792</v>
      </c>
      <c r="M82" s="171">
        <f>AF42</f>
        <v>35.450516986706056</v>
      </c>
    </row>
    <row r="83" spans="1:13" ht="14.45" customHeight="1" thickTop="1" x14ac:dyDescent="0.15"/>
    <row r="84" spans="1:13" ht="14.45" customHeight="1" x14ac:dyDescent="0.15"/>
  </sheetData>
  <protectedRanges>
    <protectedRange sqref="C7:F42" name="範囲1"/>
  </protectedRanges>
  <mergeCells count="30">
    <mergeCell ref="A45:A46"/>
    <mergeCell ref="B45:B46"/>
    <mergeCell ref="C45:E45"/>
    <mergeCell ref="F45:I45"/>
    <mergeCell ref="J45:M45"/>
    <mergeCell ref="D46:E46"/>
    <mergeCell ref="G46:H46"/>
    <mergeCell ref="K46:L46"/>
    <mergeCell ref="AL5:AM5"/>
    <mergeCell ref="AN5:AO5"/>
    <mergeCell ref="AP5:AQ5"/>
    <mergeCell ref="AR5:AS5"/>
    <mergeCell ref="AT5:AU5"/>
    <mergeCell ref="J44:M44"/>
    <mergeCell ref="X4:AA4"/>
    <mergeCell ref="AB4:AF4"/>
    <mergeCell ref="AH4:AO4"/>
    <mergeCell ref="AP4:AU4"/>
    <mergeCell ref="V5:W5"/>
    <mergeCell ref="X5:Y5"/>
    <mergeCell ref="Z5:AA5"/>
    <mergeCell ref="AC5:AD5"/>
    <mergeCell ref="AE5:AF5"/>
    <mergeCell ref="AJ5:AK5"/>
    <mergeCell ref="A1:M1"/>
    <mergeCell ref="B4:F4"/>
    <mergeCell ref="G4:L4"/>
    <mergeCell ref="O4:P4"/>
    <mergeCell ref="Q4:S4"/>
    <mergeCell ref="T4:W4"/>
  </mergeCells>
  <phoneticPr fontId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4"/>
  <sheetViews>
    <sheetView workbookViewId="0">
      <selection activeCell="B2" sqref="B2"/>
    </sheetView>
  </sheetViews>
  <sheetFormatPr defaultRowHeight="13.5" x14ac:dyDescent="0.15"/>
  <cols>
    <col min="1" max="1" width="4.625" style="25" customWidth="1"/>
    <col min="2" max="2" width="7.625" style="25" customWidth="1"/>
    <col min="3" max="14" width="9.625" style="25" customWidth="1"/>
    <col min="15" max="16" width="8.625" style="25" customWidth="1"/>
    <col min="17" max="22" width="9.625" style="25" customWidth="1"/>
    <col min="23" max="23" width="10.625" style="25" customWidth="1"/>
    <col min="24" max="24" width="9.625" style="25" customWidth="1"/>
    <col min="25" max="25" width="10.625" style="25" customWidth="1"/>
    <col min="26" max="26" width="9.625" style="25" customWidth="1"/>
    <col min="27" max="32" width="10.625" style="25" customWidth="1"/>
    <col min="33" max="33" width="6.625" style="25" customWidth="1"/>
    <col min="34" max="41" width="10.625" style="25" customWidth="1"/>
    <col min="42" max="47" width="9.625" style="25" customWidth="1"/>
    <col min="48" max="16384" width="9" style="25"/>
  </cols>
  <sheetData>
    <row r="1" spans="1:47" ht="30" customHeight="1" x14ac:dyDescent="0.15">
      <c r="A1" s="192" t="s">
        <v>104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47" ht="15" customHeight="1" x14ac:dyDescent="0.15">
      <c r="A2" s="25" t="s">
        <v>357</v>
      </c>
      <c r="M2" s="25" t="s">
        <v>110</v>
      </c>
    </row>
    <row r="3" spans="1:47" ht="15" customHeight="1" thickBot="1" x14ac:dyDescent="0.2">
      <c r="A3" s="25" t="s">
        <v>33</v>
      </c>
      <c r="G3" s="25" t="s">
        <v>24</v>
      </c>
      <c r="O3" s="25" t="s">
        <v>100</v>
      </c>
      <c r="T3" s="25" t="s">
        <v>25</v>
      </c>
      <c r="X3" s="25" t="s">
        <v>101</v>
      </c>
      <c r="AB3" s="25" t="s">
        <v>102</v>
      </c>
      <c r="AH3" s="25" t="s">
        <v>103</v>
      </c>
    </row>
    <row r="4" spans="1:47" ht="14.45" customHeight="1" thickTop="1" x14ac:dyDescent="0.15">
      <c r="A4" s="26"/>
      <c r="B4" s="201" t="s">
        <v>34</v>
      </c>
      <c r="C4" s="210"/>
      <c r="D4" s="210"/>
      <c r="E4" s="210"/>
      <c r="F4" s="211"/>
      <c r="G4" s="200" t="s">
        <v>35</v>
      </c>
      <c r="H4" s="201"/>
      <c r="I4" s="201"/>
      <c r="J4" s="201"/>
      <c r="K4" s="201"/>
      <c r="L4" s="212"/>
      <c r="M4" s="27"/>
      <c r="N4" s="27"/>
      <c r="O4" s="207" t="s">
        <v>16</v>
      </c>
      <c r="P4" s="175"/>
      <c r="Q4" s="174" t="s">
        <v>18</v>
      </c>
      <c r="R4" s="175"/>
      <c r="S4" s="176"/>
      <c r="T4" s="207" t="s">
        <v>19</v>
      </c>
      <c r="U4" s="208"/>
      <c r="V4" s="208"/>
      <c r="W4" s="209"/>
      <c r="X4" s="207" t="s">
        <v>95</v>
      </c>
      <c r="Y4" s="175"/>
      <c r="Z4" s="175"/>
      <c r="AA4" s="176"/>
      <c r="AB4" s="200" t="s">
        <v>22</v>
      </c>
      <c r="AC4" s="202"/>
      <c r="AD4" s="202"/>
      <c r="AE4" s="202"/>
      <c r="AF4" s="203"/>
      <c r="AH4" s="200" t="s">
        <v>27</v>
      </c>
      <c r="AI4" s="201"/>
      <c r="AJ4" s="201"/>
      <c r="AK4" s="201"/>
      <c r="AL4" s="201"/>
      <c r="AM4" s="201"/>
      <c r="AN4" s="202"/>
      <c r="AO4" s="203"/>
      <c r="AP4" s="200" t="s">
        <v>28</v>
      </c>
      <c r="AQ4" s="201"/>
      <c r="AR4" s="202"/>
      <c r="AS4" s="202"/>
      <c r="AT4" s="202"/>
      <c r="AU4" s="203"/>
    </row>
    <row r="5" spans="1:47" ht="39.950000000000003" customHeight="1" x14ac:dyDescent="0.15">
      <c r="A5" s="28" t="s">
        <v>11</v>
      </c>
      <c r="B5" s="29" t="s">
        <v>15</v>
      </c>
      <c r="C5" s="30" t="s">
        <v>9</v>
      </c>
      <c r="D5" s="30" t="s">
        <v>0</v>
      </c>
      <c r="E5" s="31" t="s">
        <v>92</v>
      </c>
      <c r="F5" s="32" t="s">
        <v>93</v>
      </c>
      <c r="G5" s="33" t="s">
        <v>15</v>
      </c>
      <c r="H5" s="34" t="s">
        <v>9</v>
      </c>
      <c r="I5" s="34" t="s">
        <v>0</v>
      </c>
      <c r="J5" s="34" t="s">
        <v>7</v>
      </c>
      <c r="K5" s="34" t="s">
        <v>3</v>
      </c>
      <c r="L5" s="35" t="s">
        <v>4</v>
      </c>
      <c r="M5" s="36"/>
      <c r="N5" s="36"/>
      <c r="O5" s="28" t="s">
        <v>20</v>
      </c>
      <c r="P5" s="37" t="s">
        <v>21</v>
      </c>
      <c r="Q5" s="38" t="s">
        <v>17</v>
      </c>
      <c r="R5" s="37" t="s">
        <v>26</v>
      </c>
      <c r="S5" s="39" t="s">
        <v>94</v>
      </c>
      <c r="T5" s="28" t="s">
        <v>2</v>
      </c>
      <c r="U5" s="37" t="s">
        <v>3</v>
      </c>
      <c r="V5" s="177" t="s">
        <v>4</v>
      </c>
      <c r="W5" s="188"/>
      <c r="X5" s="185" t="s">
        <v>107</v>
      </c>
      <c r="Y5" s="177"/>
      <c r="Z5" s="177" t="s">
        <v>108</v>
      </c>
      <c r="AA5" s="188"/>
      <c r="AB5" s="172" t="s">
        <v>5</v>
      </c>
      <c r="AC5" s="189" t="s">
        <v>98</v>
      </c>
      <c r="AD5" s="190"/>
      <c r="AE5" s="189" t="s">
        <v>99</v>
      </c>
      <c r="AF5" s="191"/>
      <c r="AH5" s="40" t="s">
        <v>2</v>
      </c>
      <c r="AI5" s="173" t="s">
        <v>94</v>
      </c>
      <c r="AJ5" s="186" t="s">
        <v>5</v>
      </c>
      <c r="AK5" s="187"/>
      <c r="AL5" s="186" t="s">
        <v>98</v>
      </c>
      <c r="AM5" s="186"/>
      <c r="AN5" s="177" t="s">
        <v>99</v>
      </c>
      <c r="AO5" s="188"/>
      <c r="AP5" s="185" t="s">
        <v>5</v>
      </c>
      <c r="AQ5" s="199"/>
      <c r="AR5" s="177" t="s">
        <v>98</v>
      </c>
      <c r="AS5" s="199"/>
      <c r="AT5" s="177" t="s">
        <v>99</v>
      </c>
      <c r="AU5" s="178"/>
    </row>
    <row r="6" spans="1:47" ht="14.45" customHeight="1" x14ac:dyDescent="0.15">
      <c r="A6" s="41"/>
      <c r="B6" s="42" t="s">
        <v>8</v>
      </c>
      <c r="C6" s="173" t="s">
        <v>10</v>
      </c>
      <c r="D6" s="173" t="s">
        <v>10</v>
      </c>
      <c r="E6" s="173" t="s">
        <v>10</v>
      </c>
      <c r="F6" s="43" t="s">
        <v>10</v>
      </c>
      <c r="G6" s="44" t="s">
        <v>8</v>
      </c>
      <c r="H6" s="45" t="s">
        <v>10</v>
      </c>
      <c r="I6" s="45" t="s">
        <v>10</v>
      </c>
      <c r="J6" s="46" t="s">
        <v>111</v>
      </c>
      <c r="K6" s="46" t="s">
        <v>105</v>
      </c>
      <c r="L6" s="47" t="s">
        <v>106</v>
      </c>
      <c r="M6" s="36"/>
      <c r="N6" s="36"/>
      <c r="O6" s="48" t="s">
        <v>112</v>
      </c>
      <c r="P6" s="49" t="s">
        <v>113</v>
      </c>
      <c r="Q6" s="50"/>
      <c r="R6" s="49" t="s">
        <v>114</v>
      </c>
      <c r="S6" s="51" t="s">
        <v>41</v>
      </c>
      <c r="T6" s="52" t="s">
        <v>42</v>
      </c>
      <c r="U6" s="46" t="s">
        <v>115</v>
      </c>
      <c r="V6" s="46" t="s">
        <v>116</v>
      </c>
      <c r="W6" s="53" t="s">
        <v>45</v>
      </c>
      <c r="X6" s="52" t="s">
        <v>117</v>
      </c>
      <c r="Y6" s="54" t="s">
        <v>45</v>
      </c>
      <c r="Z6" s="55" t="s">
        <v>118</v>
      </c>
      <c r="AA6" s="53" t="s">
        <v>45</v>
      </c>
      <c r="AB6" s="56" t="s">
        <v>119</v>
      </c>
      <c r="AC6" s="57" t="s">
        <v>54</v>
      </c>
      <c r="AD6" s="57" t="s">
        <v>255</v>
      </c>
      <c r="AE6" s="58" t="s">
        <v>55</v>
      </c>
      <c r="AF6" s="59" t="s">
        <v>57</v>
      </c>
      <c r="AH6" s="60" t="s">
        <v>121</v>
      </c>
      <c r="AI6" s="61" t="s">
        <v>49</v>
      </c>
      <c r="AJ6" s="62"/>
      <c r="AK6" s="63" t="s">
        <v>50</v>
      </c>
      <c r="AL6" s="62"/>
      <c r="AM6" s="63" t="s">
        <v>52</v>
      </c>
      <c r="AN6" s="62"/>
      <c r="AO6" s="64" t="s">
        <v>122</v>
      </c>
      <c r="AP6" s="65" t="s">
        <v>29</v>
      </c>
      <c r="AQ6" s="66" t="s">
        <v>30</v>
      </c>
      <c r="AR6" s="66" t="s">
        <v>29</v>
      </c>
      <c r="AS6" s="66" t="s">
        <v>30</v>
      </c>
      <c r="AT6" s="66" t="s">
        <v>29</v>
      </c>
      <c r="AU6" s="67" t="s">
        <v>30</v>
      </c>
    </row>
    <row r="7" spans="1:47" ht="14.45" customHeight="1" x14ac:dyDescent="0.15">
      <c r="A7" s="68" t="s">
        <v>1</v>
      </c>
      <c r="B7" s="69" t="s">
        <v>230</v>
      </c>
      <c r="C7" s="9">
        <v>572</v>
      </c>
      <c r="D7" s="9">
        <v>0</v>
      </c>
      <c r="E7" s="9">
        <v>180</v>
      </c>
      <c r="F7" s="12">
        <v>0</v>
      </c>
      <c r="G7" s="21" t="s">
        <v>59</v>
      </c>
      <c r="H7" s="1">
        <v>2528080</v>
      </c>
      <c r="I7" s="1">
        <v>1473</v>
      </c>
      <c r="J7" s="17">
        <v>0</v>
      </c>
      <c r="K7" s="1">
        <v>100000</v>
      </c>
      <c r="L7" s="2">
        <v>8097832</v>
      </c>
      <c r="M7" s="70"/>
      <c r="N7" s="70"/>
      <c r="O7" s="71">
        <f>IF(K7&lt;0.5,0.5,((L7-L8)-5*K8)/5/(K7-K8))</f>
        <v>0.17555555555555555</v>
      </c>
      <c r="P7" s="72">
        <f>IF(H7&lt;0.5,1,(I7/H7)/((K7-K8)/(L7-L8)))</f>
        <v>1.0765900384657308</v>
      </c>
      <c r="Q7" s="73">
        <f>IF(C7&lt;0.5,0,D7/C7)</f>
        <v>0</v>
      </c>
      <c r="R7" s="74">
        <f>IF(P7=0,Q7,Q7/P7)</f>
        <v>0</v>
      </c>
      <c r="S7" s="75">
        <f>IF(E7&lt;0.5,0,F7/E7)</f>
        <v>0</v>
      </c>
      <c r="T7" s="76">
        <f>5*R7/(1+5*(1-O7)*R7)</f>
        <v>0</v>
      </c>
      <c r="U7" s="77">
        <v>100000</v>
      </c>
      <c r="V7" s="77">
        <f>5*U7*((1-T7)+O7*T7)</f>
        <v>500000</v>
      </c>
      <c r="W7" s="78">
        <f>SUM(V7:V$24)</f>
        <v>7711280.2278083209</v>
      </c>
      <c r="X7" s="79">
        <f t="shared" ref="X7:X42" si="0">V7*(1-S7)</f>
        <v>500000</v>
      </c>
      <c r="Y7" s="77">
        <f>SUM(X7:X$24)</f>
        <v>7606446.7666392289</v>
      </c>
      <c r="Z7" s="77">
        <f t="shared" ref="Z7:Z42" si="1">V7*S7</f>
        <v>0</v>
      </c>
      <c r="AA7" s="78">
        <f>SUM(Z7:Z$24)</f>
        <v>104833.46116908948</v>
      </c>
      <c r="AB7" s="71">
        <f t="shared" ref="AB7:AB42" si="2">W7/U7</f>
        <v>77.112802278083208</v>
      </c>
      <c r="AC7" s="72">
        <f t="shared" ref="AC7:AC42" si="3">Y7/U7</f>
        <v>76.064467666392289</v>
      </c>
      <c r="AD7" s="80">
        <f>AC7/AB7*100</f>
        <v>98.640518071291936</v>
      </c>
      <c r="AE7" s="72">
        <f t="shared" ref="AE7:AE42" si="4">AA7/U7</f>
        <v>1.0483346116908949</v>
      </c>
      <c r="AF7" s="81">
        <f>AE7/AB7*100</f>
        <v>1.3594819287080295</v>
      </c>
      <c r="AH7" s="82">
        <f>IF(D7=0,0,T7*T7*(1-T7)/D7)</f>
        <v>0</v>
      </c>
      <c r="AI7" s="83">
        <f>IF(E7&lt;0.5,0,S7*(1-S7)/E7)</f>
        <v>0</v>
      </c>
      <c r="AJ7" s="83">
        <f>U7*U7*((1-O7)*5+AB8)^2*AH7</f>
        <v>0</v>
      </c>
      <c r="AK7" s="83">
        <f>SUM(AJ7:AJ$24)/U7/U7</f>
        <v>1.5117829717513986</v>
      </c>
      <c r="AL7" s="83">
        <f>U7*U7*((1-O7)*5*(1-S7)+AC8)^2*AH7+V7*V7*AI7</f>
        <v>0</v>
      </c>
      <c r="AM7" s="83">
        <f>SUM(AL7:AL$24)/U7/U7</f>
        <v>1.423922068154267</v>
      </c>
      <c r="AN7" s="83">
        <f>U7*U7*((1-O7)*5*S7+AE8)^2*AH7+V7*V7*AI7</f>
        <v>0</v>
      </c>
      <c r="AO7" s="84">
        <f>SUM(AN7:AN$24)/U7/U7</f>
        <v>1.33724532902443E-2</v>
      </c>
      <c r="AP7" s="71">
        <f t="shared" ref="AP7:AP42" si="5">AB7-1.96*SQRT(AK7)</f>
        <v>74.702892432408447</v>
      </c>
      <c r="AQ7" s="72">
        <f t="shared" ref="AQ7:AQ42" si="6">AB7+1.96*SQRT(AK7)</f>
        <v>79.522712123757969</v>
      </c>
      <c r="AR7" s="72">
        <f t="shared" ref="AR7:AR42" si="7">AC7-1.96*SQRT(AM7)</f>
        <v>73.725634834182728</v>
      </c>
      <c r="AS7" s="72">
        <f t="shared" ref="AS7:AS42" si="8">AC7+1.96*SQRT(AM7)</f>
        <v>78.403300498601851</v>
      </c>
      <c r="AT7" s="72">
        <f t="shared" ref="AT7:AT42" si="9">AE7-1.96*SQRT(AO7)</f>
        <v>0.82168153635371244</v>
      </c>
      <c r="AU7" s="85">
        <f t="shared" ref="AU7:AU42" si="10">AE7+1.96*SQRT(AO7)</f>
        <v>1.2749876870280774</v>
      </c>
    </row>
    <row r="8" spans="1:47" ht="14.45" customHeight="1" x14ac:dyDescent="0.15">
      <c r="A8" s="68"/>
      <c r="B8" s="86" t="s">
        <v>296</v>
      </c>
      <c r="C8" s="11">
        <v>659</v>
      </c>
      <c r="D8" s="11">
        <v>0</v>
      </c>
      <c r="E8" s="11">
        <v>227</v>
      </c>
      <c r="F8" s="12">
        <v>0</v>
      </c>
      <c r="G8" s="22" t="s">
        <v>61</v>
      </c>
      <c r="H8" s="3">
        <v>2698523</v>
      </c>
      <c r="I8" s="3">
        <v>253</v>
      </c>
      <c r="J8" s="18">
        <v>5</v>
      </c>
      <c r="K8" s="3">
        <v>99730</v>
      </c>
      <c r="L8" s="4">
        <v>7598945</v>
      </c>
      <c r="M8" s="70"/>
      <c r="N8" s="70"/>
      <c r="O8" s="87">
        <f t="shared" ref="O8:O22" si="11">IF(K8&lt;0.5,0.5,((L8-L9)-5*K9)/5/(K8-K9))</f>
        <v>0.46829268292682924</v>
      </c>
      <c r="P8" s="88">
        <f t="shared" ref="P8:P23" si="12">IF(H8&lt;0.5,1,(I8/H8)/((K8-K9)/(L8-L9)))</f>
        <v>1.1400172450253567</v>
      </c>
      <c r="Q8" s="89">
        <f t="shared" ref="Q8:Q42" si="13">IF(C8&lt;0.5,0,D8/C8)</f>
        <v>0</v>
      </c>
      <c r="R8" s="90">
        <f t="shared" ref="R8:R42" si="14">IF(P8=0,Q8,Q8/P8)</f>
        <v>0</v>
      </c>
      <c r="S8" s="91">
        <f t="shared" ref="S8:S42" si="15">IF(E8&lt;0.5,0,F8/E8)</f>
        <v>0</v>
      </c>
      <c r="T8" s="92">
        <f>5*R8/(1+5*(1-O8)*R8)</f>
        <v>0</v>
      </c>
      <c r="U8" s="93">
        <f>U7*(1-T7)</f>
        <v>100000</v>
      </c>
      <c r="V8" s="93">
        <f>5*U8*((1-T8)+O8*T8)</f>
        <v>500000</v>
      </c>
      <c r="W8" s="94">
        <f>SUM(V8:V$24)</f>
        <v>7211280.227808319</v>
      </c>
      <c r="X8" s="95">
        <f t="shared" si="0"/>
        <v>500000</v>
      </c>
      <c r="Y8" s="93">
        <f>SUM(X8:X$24)</f>
        <v>7106446.7666392289</v>
      </c>
      <c r="Z8" s="93">
        <f t="shared" si="1"/>
        <v>0</v>
      </c>
      <c r="AA8" s="94">
        <f>SUM(Z8:Z$24)</f>
        <v>104833.46116908948</v>
      </c>
      <c r="AB8" s="87">
        <f t="shared" si="2"/>
        <v>72.112802278083194</v>
      </c>
      <c r="AC8" s="88">
        <f t="shared" si="3"/>
        <v>71.064467666392289</v>
      </c>
      <c r="AD8" s="96">
        <f t="shared" ref="AD8:AD42" si="16">AC8/AB8*100</f>
        <v>98.546257282239168</v>
      </c>
      <c r="AE8" s="88">
        <f t="shared" si="4"/>
        <v>1.0483346116908949</v>
      </c>
      <c r="AF8" s="97">
        <f t="shared" ref="AF8:AF42" si="17">AE8/AB8*100</f>
        <v>1.4537427177608224</v>
      </c>
      <c r="AH8" s="98">
        <f>IF(D8=0,0,T8*T8*(1-T8)/D8)</f>
        <v>0</v>
      </c>
      <c r="AI8" s="99">
        <f t="shared" ref="AI8:AI42" si="18">IF(E8&lt;0.5,0,S8*(1-S8)/E8)</f>
        <v>0</v>
      </c>
      <c r="AJ8" s="99">
        <f>U8*U8*((1-O8)*5+AB9)^2*AH8</f>
        <v>0</v>
      </c>
      <c r="AK8" s="99">
        <f>SUM(AJ8:AJ$24)/U8/U8</f>
        <v>1.5117829717513986</v>
      </c>
      <c r="AL8" s="99">
        <f>U8*U8*((1-O8)*5*(1-S8)+AC9)^2*AH8+V8*V8*AI8</f>
        <v>0</v>
      </c>
      <c r="AM8" s="99">
        <f>SUM(AL8:AL$24)/U8/U8</f>
        <v>1.423922068154267</v>
      </c>
      <c r="AN8" s="99">
        <f>U8*U8*((1-O8)*5*S8+AE9)^2*AH8+V8*V8*AI8</f>
        <v>0</v>
      </c>
      <c r="AO8" s="100">
        <f>SUM(AN8:AN$24)/U8/U8</f>
        <v>1.33724532902443E-2</v>
      </c>
      <c r="AP8" s="87">
        <f t="shared" si="5"/>
        <v>69.702892432408433</v>
      </c>
      <c r="AQ8" s="88">
        <f t="shared" si="6"/>
        <v>74.522712123757955</v>
      </c>
      <c r="AR8" s="88">
        <f t="shared" si="7"/>
        <v>68.725634834182728</v>
      </c>
      <c r="AS8" s="88">
        <f t="shared" si="8"/>
        <v>73.403300498601851</v>
      </c>
      <c r="AT8" s="88">
        <f t="shared" si="9"/>
        <v>0.82168153635371244</v>
      </c>
      <c r="AU8" s="101">
        <f t="shared" si="10"/>
        <v>1.2749876870280774</v>
      </c>
    </row>
    <row r="9" spans="1:47" ht="14.45" customHeight="1" x14ac:dyDescent="0.15">
      <c r="A9" s="68"/>
      <c r="B9" s="86" t="s">
        <v>124</v>
      </c>
      <c r="C9" s="11">
        <v>717</v>
      </c>
      <c r="D9" s="11">
        <v>1</v>
      </c>
      <c r="E9" s="11">
        <v>241</v>
      </c>
      <c r="F9" s="12">
        <v>0</v>
      </c>
      <c r="G9" s="22" t="s">
        <v>63</v>
      </c>
      <c r="H9" s="3">
        <v>2855328</v>
      </c>
      <c r="I9" s="3">
        <v>267</v>
      </c>
      <c r="J9" s="18">
        <v>10</v>
      </c>
      <c r="K9" s="3">
        <v>99689</v>
      </c>
      <c r="L9" s="4">
        <v>7100404</v>
      </c>
      <c r="M9" s="70"/>
      <c r="N9" s="70"/>
      <c r="O9" s="87">
        <f t="shared" si="11"/>
        <v>0.57777777777777772</v>
      </c>
      <c r="P9" s="88">
        <f t="shared" si="12"/>
        <v>1.0355646239824872</v>
      </c>
      <c r="Q9" s="89">
        <f t="shared" si="13"/>
        <v>1.3947001394700139E-3</v>
      </c>
      <c r="R9" s="90">
        <f t="shared" si="14"/>
        <v>1.3468016453733168E-3</v>
      </c>
      <c r="S9" s="91">
        <f t="shared" si="15"/>
        <v>0</v>
      </c>
      <c r="T9" s="92">
        <f t="shared" ref="T9:T22" si="19">5*R9/(1+5*(1-O9)*R9)</f>
        <v>6.7149160557713984E-3</v>
      </c>
      <c r="U9" s="93">
        <f t="shared" ref="U9:U23" si="20">U8*(1-T8)</f>
        <v>100000</v>
      </c>
      <c r="V9" s="93">
        <f t="shared" ref="V9:V22" si="21">5*U9*((1-T9)+O9*T9)</f>
        <v>498582.40661044826</v>
      </c>
      <c r="W9" s="94">
        <f>SUM(V9:V$24)</f>
        <v>6711280.227808319</v>
      </c>
      <c r="X9" s="95">
        <f t="shared" si="0"/>
        <v>498582.40661044826</v>
      </c>
      <c r="Y9" s="93">
        <f>SUM(X9:X$24)</f>
        <v>6606446.7666392289</v>
      </c>
      <c r="Z9" s="93">
        <f t="shared" si="1"/>
        <v>0</v>
      </c>
      <c r="AA9" s="94">
        <f>SUM(Z9:Z$24)</f>
        <v>104833.46116908948</v>
      </c>
      <c r="AB9" s="87">
        <f t="shared" si="2"/>
        <v>67.112802278083194</v>
      </c>
      <c r="AC9" s="88">
        <f t="shared" si="3"/>
        <v>66.064467666392289</v>
      </c>
      <c r="AD9" s="96">
        <f t="shared" si="16"/>
        <v>98.437951365304173</v>
      </c>
      <c r="AE9" s="88">
        <f t="shared" si="4"/>
        <v>1.0483346116908949</v>
      </c>
      <c r="AF9" s="97">
        <f t="shared" si="17"/>
        <v>1.5620486346958069</v>
      </c>
      <c r="AH9" s="98">
        <f>IF(D9=0,0,T9*T9*(1-T9)/D9)</f>
        <v>4.4787321415483858E-5</v>
      </c>
      <c r="AI9" s="99">
        <f t="shared" si="18"/>
        <v>0</v>
      </c>
      <c r="AJ9" s="99">
        <f t="shared" ref="AJ9:AJ23" si="22">U9*U9*((1-O9)*5+AB10)^2*AH9</f>
        <v>1872409311.4598598</v>
      </c>
      <c r="AK9" s="99">
        <f>SUM(AJ9:AJ$24)/U9/U9</f>
        <v>1.5117829717513986</v>
      </c>
      <c r="AL9" s="99">
        <f t="shared" ref="AL9:AL23" si="23">U9*U9*((1-O9)*5*(1-S9)+AC10)^2*AH9+V9*V9*AI9</f>
        <v>1811781082.3053772</v>
      </c>
      <c r="AM9" s="99">
        <f>SUM(AL9:AL$24)/U9/U9</f>
        <v>1.423922068154267</v>
      </c>
      <c r="AN9" s="99">
        <f t="shared" ref="AN9:AN23" si="24">U9*U9*((1-O9)*5*S9+AE10)^2*AH9+V9*V9*AI9</f>
        <v>498892.65637736168</v>
      </c>
      <c r="AO9" s="100">
        <f>SUM(AN9:AN$24)/U9/U9</f>
        <v>1.33724532902443E-2</v>
      </c>
      <c r="AP9" s="87">
        <f t="shared" si="5"/>
        <v>64.702892432408433</v>
      </c>
      <c r="AQ9" s="88">
        <f t="shared" si="6"/>
        <v>69.522712123757955</v>
      </c>
      <c r="AR9" s="88">
        <f t="shared" si="7"/>
        <v>63.725634834182721</v>
      </c>
      <c r="AS9" s="88">
        <f t="shared" si="8"/>
        <v>68.403300498601851</v>
      </c>
      <c r="AT9" s="88">
        <f t="shared" si="9"/>
        <v>0.82168153635371244</v>
      </c>
      <c r="AU9" s="101">
        <f t="shared" si="10"/>
        <v>1.2749876870280774</v>
      </c>
    </row>
    <row r="10" spans="1:47" ht="14.45" customHeight="1" x14ac:dyDescent="0.15">
      <c r="A10" s="68"/>
      <c r="B10" s="86" t="s">
        <v>125</v>
      </c>
      <c r="C10" s="11">
        <v>764</v>
      </c>
      <c r="D10" s="11">
        <v>1</v>
      </c>
      <c r="E10" s="11">
        <v>239</v>
      </c>
      <c r="F10" s="12">
        <v>0</v>
      </c>
      <c r="G10" s="22" t="s">
        <v>65</v>
      </c>
      <c r="H10" s="3">
        <v>3073597</v>
      </c>
      <c r="I10" s="3">
        <v>836</v>
      </c>
      <c r="J10" s="18">
        <v>15</v>
      </c>
      <c r="K10" s="3">
        <v>99644</v>
      </c>
      <c r="L10" s="4">
        <v>6602054</v>
      </c>
      <c r="M10" s="70"/>
      <c r="N10" s="70"/>
      <c r="O10" s="87">
        <f t="shared" si="11"/>
        <v>0.58484848484848484</v>
      </c>
      <c r="P10" s="88">
        <f t="shared" si="12"/>
        <v>1.0260479822175776</v>
      </c>
      <c r="Q10" s="89">
        <f t="shared" si="13"/>
        <v>1.3089005235602095E-3</v>
      </c>
      <c r="R10" s="90">
        <f t="shared" si="14"/>
        <v>1.2756718460001336E-3</v>
      </c>
      <c r="S10" s="91">
        <f t="shared" si="15"/>
        <v>0</v>
      </c>
      <c r="T10" s="92">
        <f t="shared" si="19"/>
        <v>6.3615140330924363E-3</v>
      </c>
      <c r="U10" s="93">
        <f t="shared" si="20"/>
        <v>99328.508394422868</v>
      </c>
      <c r="V10" s="93">
        <f t="shared" si="21"/>
        <v>495330.91289779457</v>
      </c>
      <c r="W10" s="94">
        <f>SUM(V10:V$24)</f>
        <v>6212697.8211978711</v>
      </c>
      <c r="X10" s="95">
        <f t="shared" si="0"/>
        <v>495330.91289779457</v>
      </c>
      <c r="Y10" s="93">
        <f>SUM(X10:X$24)</f>
        <v>6107864.360028781</v>
      </c>
      <c r="Z10" s="93">
        <f t="shared" si="1"/>
        <v>0</v>
      </c>
      <c r="AA10" s="94">
        <f>SUM(Z10:Z$24)</f>
        <v>104833.46116908948</v>
      </c>
      <c r="AB10" s="87">
        <f t="shared" si="2"/>
        <v>62.546975904721265</v>
      </c>
      <c r="AC10" s="88">
        <f t="shared" si="3"/>
        <v>61.491554225047913</v>
      </c>
      <c r="AD10" s="96">
        <f t="shared" si="16"/>
        <v>98.312593591605307</v>
      </c>
      <c r="AE10" s="88">
        <f t="shared" si="4"/>
        <v>1.0554216796733424</v>
      </c>
      <c r="AF10" s="97">
        <f t="shared" si="17"/>
        <v>1.6874064083946791</v>
      </c>
      <c r="AH10" s="98">
        <f t="shared" ref="AH10:AH22" si="25">IF(D10=0,0,T10*T10*(1-T10)/D10)</f>
        <v>4.0211417567392581E-5</v>
      </c>
      <c r="AI10" s="99">
        <f t="shared" si="18"/>
        <v>0</v>
      </c>
      <c r="AJ10" s="99">
        <f t="shared" si="22"/>
        <v>1428447121.032021</v>
      </c>
      <c r="AK10" s="99">
        <f>SUM(AJ10:AJ$24)/U10/U10</f>
        <v>1.3425112067586555</v>
      </c>
      <c r="AL10" s="99">
        <f t="shared" si="23"/>
        <v>1378322937.428241</v>
      </c>
      <c r="AM10" s="99">
        <f>SUM(AL10:AL$24)/U10/U10</f>
        <v>1.2596034268317045</v>
      </c>
      <c r="AN10" s="99">
        <f t="shared" si="24"/>
        <v>447602.41799935442</v>
      </c>
      <c r="AO10" s="100">
        <f>SUM(AN10:AN$24)/U10/U10</f>
        <v>1.3503302241444101E-2</v>
      </c>
      <c r="AP10" s="87">
        <f t="shared" si="5"/>
        <v>60.275986901691077</v>
      </c>
      <c r="AQ10" s="88">
        <f t="shared" si="6"/>
        <v>64.81796490775146</v>
      </c>
      <c r="AR10" s="88">
        <f t="shared" si="7"/>
        <v>59.291805938421312</v>
      </c>
      <c r="AS10" s="88">
        <f t="shared" si="8"/>
        <v>63.691302511674515</v>
      </c>
      <c r="AT10" s="88">
        <f t="shared" si="9"/>
        <v>0.82766240787363798</v>
      </c>
      <c r="AU10" s="101">
        <f t="shared" si="10"/>
        <v>1.283180951473047</v>
      </c>
    </row>
    <row r="11" spans="1:47" ht="14.45" customHeight="1" x14ac:dyDescent="0.15">
      <c r="A11" s="68"/>
      <c r="B11" s="86" t="s">
        <v>297</v>
      </c>
      <c r="C11" s="11">
        <v>508</v>
      </c>
      <c r="D11" s="11">
        <v>1</v>
      </c>
      <c r="E11" s="11">
        <v>172</v>
      </c>
      <c r="F11" s="12">
        <v>0</v>
      </c>
      <c r="G11" s="22" t="s">
        <v>67</v>
      </c>
      <c r="H11" s="3">
        <v>3014733</v>
      </c>
      <c r="I11" s="3">
        <v>1515</v>
      </c>
      <c r="J11" s="18">
        <v>20</v>
      </c>
      <c r="K11" s="3">
        <v>99512</v>
      </c>
      <c r="L11" s="4">
        <v>6104108</v>
      </c>
      <c r="M11" s="70"/>
      <c r="N11" s="70"/>
      <c r="O11" s="87">
        <f t="shared" si="11"/>
        <v>0.51311475409836071</v>
      </c>
      <c r="P11" s="88">
        <f t="shared" si="12"/>
        <v>1.0235301238894476</v>
      </c>
      <c r="Q11" s="89">
        <f t="shared" si="13"/>
        <v>1.968503937007874E-3</v>
      </c>
      <c r="R11" s="90">
        <f t="shared" si="14"/>
        <v>1.9232496348299895E-3</v>
      </c>
      <c r="S11" s="91">
        <f t="shared" si="15"/>
        <v>0</v>
      </c>
      <c r="T11" s="92">
        <f t="shared" si="19"/>
        <v>9.5714346276640546E-3</v>
      </c>
      <c r="U11" s="93">
        <f t="shared" si="20"/>
        <v>98696.628694385596</v>
      </c>
      <c r="V11" s="93">
        <f t="shared" si="21"/>
        <v>491183.41811236087</v>
      </c>
      <c r="W11" s="94">
        <f>SUM(V11:V$24)</f>
        <v>5717366.9083000775</v>
      </c>
      <c r="X11" s="95">
        <f t="shared" si="0"/>
        <v>491183.41811236087</v>
      </c>
      <c r="Y11" s="93">
        <f>SUM(X11:X$24)</f>
        <v>5612533.4471309865</v>
      </c>
      <c r="Z11" s="93">
        <f t="shared" si="1"/>
        <v>0</v>
      </c>
      <c r="AA11" s="94">
        <f>SUM(Z11:Z$24)</f>
        <v>104833.46116908948</v>
      </c>
      <c r="AB11" s="87">
        <f t="shared" si="2"/>
        <v>57.928695072289869</v>
      </c>
      <c r="AC11" s="88">
        <f t="shared" si="3"/>
        <v>56.866516327626684</v>
      </c>
      <c r="AD11" s="96">
        <f t="shared" si="16"/>
        <v>98.166403121393159</v>
      </c>
      <c r="AE11" s="88">
        <f t="shared" si="4"/>
        <v>1.0621787446631699</v>
      </c>
      <c r="AF11" s="97">
        <f t="shared" si="17"/>
        <v>1.8335968786068202</v>
      </c>
      <c r="AH11" s="98">
        <f t="shared" si="25"/>
        <v>9.073549910886046E-5</v>
      </c>
      <c r="AI11" s="99">
        <f t="shared" si="18"/>
        <v>0</v>
      </c>
      <c r="AJ11" s="99">
        <f t="shared" si="22"/>
        <v>2761701195.8750472</v>
      </c>
      <c r="AK11" s="99">
        <f>SUM(AJ11:AJ$24)/U11/U11</f>
        <v>1.2131140072640338</v>
      </c>
      <c r="AL11" s="99">
        <f t="shared" si="23"/>
        <v>2656747558.1624599</v>
      </c>
      <c r="AM11" s="99">
        <f>SUM(AL11:AL$24)/U11/U11</f>
        <v>1.1342869165426832</v>
      </c>
      <c r="AN11" s="99">
        <f t="shared" si="24"/>
        <v>1016554.7329778934</v>
      </c>
      <c r="AO11" s="100">
        <f>SUM(AN11:AN$24)/U11/U11</f>
        <v>1.3630808301007316E-2</v>
      </c>
      <c r="AP11" s="87">
        <f t="shared" si="5"/>
        <v>55.769922557571029</v>
      </c>
      <c r="AQ11" s="88">
        <f t="shared" si="6"/>
        <v>60.08746758700871</v>
      </c>
      <c r="AR11" s="88">
        <f t="shared" si="7"/>
        <v>54.779059353557429</v>
      </c>
      <c r="AS11" s="88">
        <f t="shared" si="8"/>
        <v>58.953973301695939</v>
      </c>
      <c r="AT11" s="88">
        <f t="shared" si="9"/>
        <v>0.83334668141776336</v>
      </c>
      <c r="AU11" s="101">
        <f t="shared" si="10"/>
        <v>1.2910108079085763</v>
      </c>
    </row>
    <row r="12" spans="1:47" ht="14.45" customHeight="1" x14ac:dyDescent="0.15">
      <c r="A12" s="68"/>
      <c r="B12" s="86" t="s">
        <v>298</v>
      </c>
      <c r="C12" s="11">
        <v>520</v>
      </c>
      <c r="D12" s="11">
        <v>1</v>
      </c>
      <c r="E12" s="11">
        <v>172</v>
      </c>
      <c r="F12" s="12">
        <v>0</v>
      </c>
      <c r="G12" s="22" t="s">
        <v>69</v>
      </c>
      <c r="H12" s="3">
        <v>3210180</v>
      </c>
      <c r="I12" s="3">
        <v>1786</v>
      </c>
      <c r="J12" s="18">
        <v>25</v>
      </c>
      <c r="K12" s="3">
        <v>99268</v>
      </c>
      <c r="L12" s="4">
        <v>5607142</v>
      </c>
      <c r="M12" s="70"/>
      <c r="N12" s="70"/>
      <c r="O12" s="87">
        <f t="shared" si="11"/>
        <v>0.50820895522388054</v>
      </c>
      <c r="P12" s="88">
        <f t="shared" si="12"/>
        <v>1.0290098881329293</v>
      </c>
      <c r="Q12" s="89">
        <f t="shared" si="13"/>
        <v>1.9230769230769232E-3</v>
      </c>
      <c r="R12" s="90">
        <f t="shared" si="14"/>
        <v>1.8688614611529339E-3</v>
      </c>
      <c r="S12" s="91">
        <f t="shared" si="15"/>
        <v>0</v>
      </c>
      <c r="T12" s="92">
        <f t="shared" si="19"/>
        <v>9.3015624716403181E-3</v>
      </c>
      <c r="U12" s="93">
        <f t="shared" si="20"/>
        <v>97751.960364866449</v>
      </c>
      <c r="V12" s="93">
        <f t="shared" si="21"/>
        <v>486524.00670629885</v>
      </c>
      <c r="W12" s="94">
        <f>SUM(V12:V$24)</f>
        <v>5226183.4901877157</v>
      </c>
      <c r="X12" s="95">
        <f t="shared" si="0"/>
        <v>486524.00670629885</v>
      </c>
      <c r="Y12" s="93">
        <f>SUM(X12:X$24)</f>
        <v>5121350.0290186256</v>
      </c>
      <c r="Z12" s="93">
        <f t="shared" si="1"/>
        <v>0</v>
      </c>
      <c r="AA12" s="94">
        <f>SUM(Z12:Z$24)</f>
        <v>104833.46116908948</v>
      </c>
      <c r="AB12" s="87">
        <f t="shared" si="2"/>
        <v>53.463720529804192</v>
      </c>
      <c r="AC12" s="88">
        <f t="shared" si="3"/>
        <v>52.391276961636436</v>
      </c>
      <c r="AD12" s="96">
        <f t="shared" si="16"/>
        <v>97.994072321304486</v>
      </c>
      <c r="AE12" s="88">
        <f t="shared" si="4"/>
        <v>1.0724435681677462</v>
      </c>
      <c r="AF12" s="97">
        <f t="shared" si="17"/>
        <v>2.0059276786954916</v>
      </c>
      <c r="AH12" s="98">
        <f t="shared" si="25"/>
        <v>8.5714301931194456E-5</v>
      </c>
      <c r="AI12" s="99">
        <f t="shared" si="18"/>
        <v>0</v>
      </c>
      <c r="AJ12" s="99">
        <f t="shared" si="22"/>
        <v>2163932548.7415705</v>
      </c>
      <c r="AK12" s="99">
        <f>SUM(AJ12:AJ$24)/U12/U12</f>
        <v>0.94765564277767866</v>
      </c>
      <c r="AL12" s="99">
        <f t="shared" si="23"/>
        <v>2073746465.156456</v>
      </c>
      <c r="AM12" s="99">
        <f>SUM(AL12:AL$24)/U12/U12</f>
        <v>0.8782812773650035</v>
      </c>
      <c r="AN12" s="99">
        <f t="shared" si="24"/>
        <v>959776.66276582307</v>
      </c>
      <c r="AO12" s="100">
        <f>SUM(AN12:AN$24)/U12/U12</f>
        <v>1.3789150864441621E-2</v>
      </c>
      <c r="AP12" s="87">
        <f t="shared" si="5"/>
        <v>51.555707448796952</v>
      </c>
      <c r="AQ12" s="88">
        <f t="shared" si="6"/>
        <v>55.371733610811432</v>
      </c>
      <c r="AR12" s="88">
        <f t="shared" si="7"/>
        <v>50.554430382543508</v>
      </c>
      <c r="AS12" s="88">
        <f t="shared" si="8"/>
        <v>54.228123540729364</v>
      </c>
      <c r="AT12" s="88">
        <f t="shared" si="9"/>
        <v>0.84228622641902229</v>
      </c>
      <c r="AU12" s="101">
        <f t="shared" si="10"/>
        <v>1.3026009099164702</v>
      </c>
    </row>
    <row r="13" spans="1:47" ht="14.45" customHeight="1" x14ac:dyDescent="0.15">
      <c r="A13" s="68"/>
      <c r="B13" s="86" t="s">
        <v>299</v>
      </c>
      <c r="C13" s="11">
        <v>705</v>
      </c>
      <c r="D13" s="11">
        <v>1</v>
      </c>
      <c r="E13" s="11">
        <v>244</v>
      </c>
      <c r="F13" s="12">
        <v>0</v>
      </c>
      <c r="G13" s="22" t="s">
        <v>71</v>
      </c>
      <c r="H13" s="3">
        <v>3652706</v>
      </c>
      <c r="I13" s="3">
        <v>2325</v>
      </c>
      <c r="J13" s="18">
        <v>30</v>
      </c>
      <c r="K13" s="3">
        <v>99000</v>
      </c>
      <c r="L13" s="4">
        <v>5111461</v>
      </c>
      <c r="M13" s="70"/>
      <c r="N13" s="70"/>
      <c r="O13" s="87">
        <f t="shared" si="11"/>
        <v>0.51578947368421058</v>
      </c>
      <c r="P13" s="88">
        <f t="shared" si="12"/>
        <v>1.0348886767638479</v>
      </c>
      <c r="Q13" s="89">
        <f t="shared" si="13"/>
        <v>1.4184397163120568E-3</v>
      </c>
      <c r="R13" s="90">
        <f t="shared" si="14"/>
        <v>1.370620578000325E-3</v>
      </c>
      <c r="S13" s="91">
        <f t="shared" si="15"/>
        <v>0</v>
      </c>
      <c r="T13" s="92">
        <f t="shared" si="19"/>
        <v>6.8304371460742161E-3</v>
      </c>
      <c r="U13" s="93">
        <f t="shared" si="20"/>
        <v>96842.714398807337</v>
      </c>
      <c r="V13" s="93">
        <f t="shared" si="21"/>
        <v>482612.0987628373</v>
      </c>
      <c r="W13" s="94">
        <f>SUM(V13:V$24)</f>
        <v>4739659.4834814165</v>
      </c>
      <c r="X13" s="95">
        <f t="shared" si="0"/>
        <v>482612.0987628373</v>
      </c>
      <c r="Y13" s="93">
        <f>SUM(X13:X$24)</f>
        <v>4634826.0223123273</v>
      </c>
      <c r="Z13" s="93">
        <f t="shared" si="1"/>
        <v>0</v>
      </c>
      <c r="AA13" s="94">
        <f>SUM(Z13:Z$24)</f>
        <v>104833.46116908948</v>
      </c>
      <c r="AB13" s="87">
        <f t="shared" si="2"/>
        <v>48.941828127235844</v>
      </c>
      <c r="AC13" s="88">
        <f t="shared" si="3"/>
        <v>47.859315500241777</v>
      </c>
      <c r="AD13" s="96">
        <f t="shared" si="16"/>
        <v>97.788164708151442</v>
      </c>
      <c r="AE13" s="88">
        <f t="shared" si="4"/>
        <v>1.082512626994071</v>
      </c>
      <c r="AF13" s="97">
        <f t="shared" si="17"/>
        <v>2.2118352918485669</v>
      </c>
      <c r="AH13" s="98">
        <f t="shared" si="25"/>
        <v>4.6336198438404324E-5</v>
      </c>
      <c r="AI13" s="99">
        <f t="shared" si="18"/>
        <v>0</v>
      </c>
      <c r="AJ13" s="99">
        <f t="shared" si="22"/>
        <v>946996405.73740339</v>
      </c>
      <c r="AK13" s="99">
        <f>SUM(AJ13:AJ$24)/U13/U13</f>
        <v>0.73480100373681789</v>
      </c>
      <c r="AL13" s="99">
        <f t="shared" si="23"/>
        <v>903290416.67901218</v>
      </c>
      <c r="AM13" s="99">
        <f>SUM(AL13:AL$24)/U13/U13</f>
        <v>0.67373407300194399</v>
      </c>
      <c r="AN13" s="99">
        <f t="shared" si="24"/>
        <v>516265.90724030696</v>
      </c>
      <c r="AO13" s="100">
        <f>SUM(AN13:AN$24)/U13/U13</f>
        <v>1.394695829648584E-2</v>
      </c>
      <c r="AP13" s="87">
        <f t="shared" si="5"/>
        <v>47.261705650761179</v>
      </c>
      <c r="AQ13" s="88">
        <f t="shared" si="6"/>
        <v>50.621950603710509</v>
      </c>
      <c r="AR13" s="88">
        <f t="shared" si="7"/>
        <v>46.250521910360135</v>
      </c>
      <c r="AS13" s="88">
        <f t="shared" si="8"/>
        <v>49.46810909012342</v>
      </c>
      <c r="AT13" s="88">
        <f t="shared" si="9"/>
        <v>0.85104203492721686</v>
      </c>
      <c r="AU13" s="101">
        <f t="shared" si="10"/>
        <v>1.3139832190609251</v>
      </c>
    </row>
    <row r="14" spans="1:47" ht="14.45" customHeight="1" x14ac:dyDescent="0.15">
      <c r="A14" s="68"/>
      <c r="B14" s="86" t="s">
        <v>219</v>
      </c>
      <c r="C14" s="11">
        <v>818</v>
      </c>
      <c r="D14" s="11">
        <v>1</v>
      </c>
      <c r="E14" s="11">
        <v>265</v>
      </c>
      <c r="F14" s="12">
        <v>0</v>
      </c>
      <c r="G14" s="22" t="s">
        <v>73</v>
      </c>
      <c r="H14" s="3">
        <v>4191265</v>
      </c>
      <c r="I14" s="3">
        <v>3455</v>
      </c>
      <c r="J14" s="18">
        <v>35</v>
      </c>
      <c r="K14" s="3">
        <v>98696</v>
      </c>
      <c r="L14" s="4">
        <v>4617197</v>
      </c>
      <c r="M14" s="70"/>
      <c r="N14" s="70"/>
      <c r="O14" s="87">
        <f t="shared" si="11"/>
        <v>0.5252525252525253</v>
      </c>
      <c r="P14" s="88">
        <f t="shared" si="12"/>
        <v>1.0252959717918388</v>
      </c>
      <c r="Q14" s="89">
        <f t="shared" si="13"/>
        <v>1.2224938875305623E-3</v>
      </c>
      <c r="R14" s="90">
        <f t="shared" si="14"/>
        <v>1.1923326738464547E-3</v>
      </c>
      <c r="S14" s="91">
        <f t="shared" si="15"/>
        <v>0</v>
      </c>
      <c r="T14" s="92">
        <f t="shared" si="19"/>
        <v>5.94483778621906E-3</v>
      </c>
      <c r="U14" s="93">
        <f t="shared" si="20"/>
        <v>96181.236325051068</v>
      </c>
      <c r="V14" s="93">
        <f t="shared" si="21"/>
        <v>479548.92168296094</v>
      </c>
      <c r="W14" s="94">
        <f>SUM(V14:V$24)</f>
        <v>4257047.3847185802</v>
      </c>
      <c r="X14" s="95">
        <f t="shared" si="0"/>
        <v>479548.92168296094</v>
      </c>
      <c r="Y14" s="93">
        <f>SUM(X14:X$24)</f>
        <v>4152213.9235494905</v>
      </c>
      <c r="Z14" s="93">
        <f t="shared" si="1"/>
        <v>0</v>
      </c>
      <c r="AA14" s="94">
        <f>SUM(Z14:Z$24)</f>
        <v>104833.46116908948</v>
      </c>
      <c r="AB14" s="87">
        <f t="shared" si="2"/>
        <v>44.260684800636135</v>
      </c>
      <c r="AC14" s="88">
        <f t="shared" si="3"/>
        <v>43.17072728735571</v>
      </c>
      <c r="AD14" s="96">
        <f t="shared" si="16"/>
        <v>97.537413805977181</v>
      </c>
      <c r="AE14" s="88">
        <f t="shared" si="4"/>
        <v>1.0899575132804245</v>
      </c>
      <c r="AF14" s="97">
        <f t="shared" si="17"/>
        <v>2.4625861940228253</v>
      </c>
      <c r="AH14" s="98">
        <f t="shared" si="25"/>
        <v>3.5130999219740794E-5</v>
      </c>
      <c r="AI14" s="99">
        <f t="shared" si="18"/>
        <v>0</v>
      </c>
      <c r="AJ14" s="99">
        <f t="shared" si="22"/>
        <v>570105625.36435461</v>
      </c>
      <c r="AK14" s="99">
        <f>SUM(AJ14:AJ$24)/U14/U14</f>
        <v>0.64257401688814719</v>
      </c>
      <c r="AL14" s="99">
        <f t="shared" si="23"/>
        <v>540646485.21303725</v>
      </c>
      <c r="AM14" s="99">
        <f>SUM(AL14:AL$24)/U14/U14</f>
        <v>0.58538878051280074</v>
      </c>
      <c r="AN14" s="99">
        <f t="shared" si="24"/>
        <v>390723.36434778286</v>
      </c>
      <c r="AO14" s="100">
        <f>SUM(AN14:AN$24)/U14/U14</f>
        <v>1.408364843072245E-2</v>
      </c>
      <c r="AP14" s="87">
        <f t="shared" si="5"/>
        <v>42.689534794023935</v>
      </c>
      <c r="AQ14" s="88">
        <f t="shared" si="6"/>
        <v>45.831834807248335</v>
      </c>
      <c r="AR14" s="88">
        <f t="shared" si="7"/>
        <v>41.671117491702866</v>
      </c>
      <c r="AS14" s="88">
        <f t="shared" si="8"/>
        <v>44.670337083008555</v>
      </c>
      <c r="AT14" s="88">
        <f t="shared" si="9"/>
        <v>0.85735539847605868</v>
      </c>
      <c r="AU14" s="101">
        <f t="shared" si="10"/>
        <v>1.3225596280847902</v>
      </c>
    </row>
    <row r="15" spans="1:47" ht="14.45" customHeight="1" x14ac:dyDescent="0.15">
      <c r="A15" s="68"/>
      <c r="B15" s="86" t="s">
        <v>182</v>
      </c>
      <c r="C15" s="11">
        <v>843</v>
      </c>
      <c r="D15" s="11">
        <v>2</v>
      </c>
      <c r="E15" s="11">
        <v>290</v>
      </c>
      <c r="F15" s="12">
        <v>0</v>
      </c>
      <c r="G15" s="22" t="s">
        <v>75</v>
      </c>
      <c r="H15" s="3">
        <v>4922423</v>
      </c>
      <c r="I15" s="3">
        <v>6214</v>
      </c>
      <c r="J15" s="18">
        <v>40</v>
      </c>
      <c r="K15" s="3">
        <v>98300</v>
      </c>
      <c r="L15" s="4">
        <v>4124657</v>
      </c>
      <c r="M15" s="70"/>
      <c r="N15" s="70"/>
      <c r="O15" s="87">
        <f t="shared" si="11"/>
        <v>0.53822525597269621</v>
      </c>
      <c r="P15" s="88">
        <f t="shared" si="12"/>
        <v>1.0558957708401631</v>
      </c>
      <c r="Q15" s="89">
        <f t="shared" si="13"/>
        <v>2.3724792408066431E-3</v>
      </c>
      <c r="R15" s="90">
        <f t="shared" si="14"/>
        <v>2.2468877197215128E-3</v>
      </c>
      <c r="S15" s="91">
        <f t="shared" si="15"/>
        <v>0</v>
      </c>
      <c r="T15" s="92">
        <f t="shared" si="19"/>
        <v>1.1176457595332421E-2</v>
      </c>
      <c r="U15" s="93">
        <f t="shared" si="20"/>
        <v>95609.454477020641</v>
      </c>
      <c r="V15" s="93">
        <f t="shared" si="21"/>
        <v>475580.06761803385</v>
      </c>
      <c r="W15" s="94">
        <f>SUM(V15:V$24)</f>
        <v>3777498.4630356189</v>
      </c>
      <c r="X15" s="95">
        <f t="shared" si="0"/>
        <v>475580.06761803385</v>
      </c>
      <c r="Y15" s="93">
        <f>SUM(X15:X$24)</f>
        <v>3672665.0018665292</v>
      </c>
      <c r="Z15" s="93">
        <f t="shared" si="1"/>
        <v>0</v>
      </c>
      <c r="AA15" s="94">
        <f>SUM(Z15:Z$24)</f>
        <v>104833.46116908948</v>
      </c>
      <c r="AB15" s="87">
        <f t="shared" si="2"/>
        <v>39.509674892492207</v>
      </c>
      <c r="AC15" s="88">
        <f t="shared" si="3"/>
        <v>38.413199007941621</v>
      </c>
      <c r="AD15" s="96">
        <f t="shared" si="16"/>
        <v>97.224791427582858</v>
      </c>
      <c r="AE15" s="88">
        <f t="shared" si="4"/>
        <v>1.0964758845505786</v>
      </c>
      <c r="AF15" s="97">
        <f t="shared" si="17"/>
        <v>2.7752085724171209</v>
      </c>
      <c r="AH15" s="98">
        <f t="shared" si="25"/>
        <v>6.1758558624205325E-5</v>
      </c>
      <c r="AI15" s="99">
        <f t="shared" si="18"/>
        <v>0</v>
      </c>
      <c r="AJ15" s="99">
        <f t="shared" si="22"/>
        <v>782698615.57495105</v>
      </c>
      <c r="AK15" s="99">
        <f>SUM(AJ15:AJ$24)/U15/U15</f>
        <v>0.5879158588349217</v>
      </c>
      <c r="AL15" s="99">
        <f t="shared" si="23"/>
        <v>736774416.38046837</v>
      </c>
      <c r="AM15" s="99">
        <f>SUM(AL15:AL$24)/U15/U15</f>
        <v>0.53326728608868368</v>
      </c>
      <c r="AN15" s="99">
        <f t="shared" si="24"/>
        <v>694159.71359746391</v>
      </c>
      <c r="AO15" s="100">
        <f>SUM(AN15:AN$24)/U15/U15</f>
        <v>1.4209860294686972E-2</v>
      </c>
      <c r="AP15" s="87">
        <f t="shared" si="5"/>
        <v>38.006831732578227</v>
      </c>
      <c r="AQ15" s="88">
        <f t="shared" si="6"/>
        <v>41.012518052406186</v>
      </c>
      <c r="AR15" s="88">
        <f t="shared" si="7"/>
        <v>36.981906023875013</v>
      </c>
      <c r="AS15" s="88">
        <f t="shared" si="8"/>
        <v>39.84449199200823</v>
      </c>
      <c r="AT15" s="88">
        <f t="shared" si="9"/>
        <v>0.86283385214187558</v>
      </c>
      <c r="AU15" s="101">
        <f t="shared" si="10"/>
        <v>1.3301179169592818</v>
      </c>
    </row>
    <row r="16" spans="1:47" ht="14.45" customHeight="1" x14ac:dyDescent="0.15">
      <c r="A16" s="68"/>
      <c r="B16" s="86" t="s">
        <v>146</v>
      </c>
      <c r="C16" s="11">
        <v>771</v>
      </c>
      <c r="D16" s="11">
        <v>1</v>
      </c>
      <c r="E16" s="11">
        <v>252</v>
      </c>
      <c r="F16" s="12">
        <v>1.1000000000000001</v>
      </c>
      <c r="G16" s="22" t="s">
        <v>77</v>
      </c>
      <c r="H16" s="3">
        <v>4365334</v>
      </c>
      <c r="I16" s="3">
        <v>8656</v>
      </c>
      <c r="J16" s="18">
        <v>45</v>
      </c>
      <c r="K16" s="3">
        <v>97714</v>
      </c>
      <c r="L16" s="4">
        <v>3634510</v>
      </c>
      <c r="M16" s="70"/>
      <c r="N16" s="70"/>
      <c r="O16" s="87">
        <f t="shared" si="11"/>
        <v>0.54229166666666673</v>
      </c>
      <c r="P16" s="88">
        <f t="shared" si="12"/>
        <v>1.0046111515560245</v>
      </c>
      <c r="Q16" s="89">
        <f t="shared" si="13"/>
        <v>1.2970168612191958E-3</v>
      </c>
      <c r="R16" s="90">
        <f t="shared" si="14"/>
        <v>1.2910635714229025E-3</v>
      </c>
      <c r="S16" s="91">
        <f t="shared" si="15"/>
        <v>4.3650793650793652E-3</v>
      </c>
      <c r="T16" s="92">
        <f t="shared" si="19"/>
        <v>6.4363008230108694E-3</v>
      </c>
      <c r="U16" s="93">
        <f t="shared" si="20"/>
        <v>94540.879463345365</v>
      </c>
      <c r="V16" s="93">
        <f t="shared" si="21"/>
        <v>471311.83449585713</v>
      </c>
      <c r="W16" s="94">
        <f>SUM(V16:V$24)</f>
        <v>3301918.395417585</v>
      </c>
      <c r="X16" s="95">
        <f t="shared" si="0"/>
        <v>469254.52093258157</v>
      </c>
      <c r="Y16" s="93">
        <f>SUM(X16:X$24)</f>
        <v>3197084.9342484954</v>
      </c>
      <c r="Z16" s="93">
        <f t="shared" si="1"/>
        <v>2057.313563275567</v>
      </c>
      <c r="AA16" s="94">
        <f>SUM(Z16:Z$24)</f>
        <v>104833.46116908948</v>
      </c>
      <c r="AB16" s="87">
        <f t="shared" si="2"/>
        <v>34.925826945557226</v>
      </c>
      <c r="AC16" s="88">
        <f t="shared" si="3"/>
        <v>33.816957832384496</v>
      </c>
      <c r="AD16" s="96">
        <f t="shared" si="16"/>
        <v>96.82507413524884</v>
      </c>
      <c r="AE16" s="88">
        <f t="shared" si="4"/>
        <v>1.1088691131727273</v>
      </c>
      <c r="AF16" s="97">
        <f t="shared" si="17"/>
        <v>3.1749258647511622</v>
      </c>
      <c r="AH16" s="98">
        <f t="shared" si="25"/>
        <v>4.1159338290528196E-5</v>
      </c>
      <c r="AI16" s="99">
        <f t="shared" si="18"/>
        <v>1.7246132727047317E-5</v>
      </c>
      <c r="AJ16" s="99">
        <f t="shared" si="22"/>
        <v>386736779.29556102</v>
      </c>
      <c r="AK16" s="99">
        <f>SUM(AJ16:AJ$24)/U16/U16</f>
        <v>0.51371114925430339</v>
      </c>
      <c r="AL16" s="99">
        <f t="shared" si="23"/>
        <v>364676244.3902896</v>
      </c>
      <c r="AM16" s="99">
        <f>SUM(AL16:AL$24)/U16/U16</f>
        <v>0.46295833031594241</v>
      </c>
      <c r="AN16" s="99">
        <f t="shared" si="24"/>
        <v>4279460.2799690515</v>
      </c>
      <c r="AO16" s="100">
        <f>SUM(AN16:AN$24)/U16/U16</f>
        <v>1.4455233503764367E-2</v>
      </c>
      <c r="AP16" s="87">
        <f t="shared" si="5"/>
        <v>33.521023489206364</v>
      </c>
      <c r="AQ16" s="88">
        <f t="shared" si="6"/>
        <v>36.330630401908088</v>
      </c>
      <c r="AR16" s="88">
        <f t="shared" si="7"/>
        <v>32.483353422620596</v>
      </c>
      <c r="AS16" s="88">
        <f t="shared" si="8"/>
        <v>35.150562242148396</v>
      </c>
      <c r="AT16" s="88">
        <f t="shared" si="9"/>
        <v>0.8732184712723472</v>
      </c>
      <c r="AU16" s="101">
        <f t="shared" si="10"/>
        <v>1.3445197550731074</v>
      </c>
    </row>
    <row r="17" spans="1:47" ht="14.45" customHeight="1" x14ac:dyDescent="0.15">
      <c r="A17" s="68"/>
      <c r="B17" s="86" t="s">
        <v>300</v>
      </c>
      <c r="C17" s="11">
        <v>782</v>
      </c>
      <c r="D17" s="11">
        <v>4</v>
      </c>
      <c r="E17" s="11">
        <v>258</v>
      </c>
      <c r="F17" s="12">
        <v>1.1000000000000001</v>
      </c>
      <c r="G17" s="22" t="s">
        <v>79</v>
      </c>
      <c r="H17" s="3">
        <v>3982000</v>
      </c>
      <c r="I17" s="3">
        <v>12838</v>
      </c>
      <c r="J17" s="18">
        <v>50</v>
      </c>
      <c r="K17" s="3">
        <v>96754</v>
      </c>
      <c r="L17" s="4">
        <v>3148137</v>
      </c>
      <c r="M17" s="70"/>
      <c r="N17" s="70"/>
      <c r="O17" s="87">
        <f t="shared" si="11"/>
        <v>0.53543307086614178</v>
      </c>
      <c r="P17" s="88">
        <f t="shared" si="12"/>
        <v>1.0159221648336147</v>
      </c>
      <c r="Q17" s="89">
        <f t="shared" si="13"/>
        <v>5.1150895140664966E-3</v>
      </c>
      <c r="R17" s="90">
        <f t="shared" si="14"/>
        <v>5.0349226457759525E-3</v>
      </c>
      <c r="S17" s="91">
        <f t="shared" si="15"/>
        <v>4.2635658914728682E-3</v>
      </c>
      <c r="T17" s="92">
        <f t="shared" si="19"/>
        <v>2.4883592331643851E-2</v>
      </c>
      <c r="U17" s="93">
        <f t="shared" si="20"/>
        <v>93932.385923047274</v>
      </c>
      <c r="V17" s="93">
        <f t="shared" si="21"/>
        <v>464232.59352528292</v>
      </c>
      <c r="W17" s="94">
        <f>SUM(V17:V$24)</f>
        <v>2830606.5609217281</v>
      </c>
      <c r="X17" s="95">
        <f t="shared" si="0"/>
        <v>462253.30727381853</v>
      </c>
      <c r="Y17" s="93">
        <f>SUM(X17:X$24)</f>
        <v>2727830.4133159141</v>
      </c>
      <c r="Z17" s="93">
        <f t="shared" si="1"/>
        <v>1979.2862514643846</v>
      </c>
      <c r="AA17" s="94">
        <f>SUM(Z17:Z$24)</f>
        <v>102776.14760581392</v>
      </c>
      <c r="AB17" s="87">
        <f t="shared" si="2"/>
        <v>30.134511469139738</v>
      </c>
      <c r="AC17" s="88">
        <f t="shared" si="3"/>
        <v>29.040361175863765</v>
      </c>
      <c r="AD17" s="96">
        <f t="shared" si="16"/>
        <v>96.369112224047583</v>
      </c>
      <c r="AE17" s="88">
        <f t="shared" si="4"/>
        <v>1.0941502932759717</v>
      </c>
      <c r="AF17" s="97">
        <f t="shared" si="17"/>
        <v>3.6308877759524099</v>
      </c>
      <c r="AH17" s="98">
        <f t="shared" si="25"/>
        <v>1.5094635424428229E-4</v>
      </c>
      <c r="AI17" s="99">
        <f t="shared" si="18"/>
        <v>1.6454991850240068E-5</v>
      </c>
      <c r="AJ17" s="99">
        <f t="shared" si="22"/>
        <v>1055984452.3015237</v>
      </c>
      <c r="AK17" s="99">
        <f>SUM(AJ17:AJ$24)/U17/U17</f>
        <v>0.47655700142453017</v>
      </c>
      <c r="AL17" s="99">
        <f t="shared" si="23"/>
        <v>977890668.93668258</v>
      </c>
      <c r="AM17" s="99">
        <f>SUM(AL17:AL$24)/U17/U17</f>
        <v>0.42764476055456746</v>
      </c>
      <c r="AN17" s="99">
        <f t="shared" si="24"/>
        <v>5188293.5558508495</v>
      </c>
      <c r="AO17" s="100">
        <f>SUM(AN17:AN$24)/U17/U17</f>
        <v>1.4158103487510383E-2</v>
      </c>
      <c r="AP17" s="87">
        <f t="shared" si="5"/>
        <v>28.781462550337288</v>
      </c>
      <c r="AQ17" s="88">
        <f t="shared" si="6"/>
        <v>31.487560387942189</v>
      </c>
      <c r="AR17" s="88">
        <f t="shared" si="7"/>
        <v>27.758627930548492</v>
      </c>
      <c r="AS17" s="88">
        <f t="shared" si="8"/>
        <v>30.322094421179038</v>
      </c>
      <c r="AT17" s="88">
        <f t="shared" si="9"/>
        <v>0.86093414812812841</v>
      </c>
      <c r="AU17" s="101">
        <f t="shared" si="10"/>
        <v>1.3273664384238149</v>
      </c>
    </row>
    <row r="18" spans="1:47" ht="14.45" customHeight="1" x14ac:dyDescent="0.15">
      <c r="A18" s="68"/>
      <c r="B18" s="86" t="s">
        <v>147</v>
      </c>
      <c r="C18" s="11">
        <v>1100</v>
      </c>
      <c r="D18" s="11">
        <v>11</v>
      </c>
      <c r="E18" s="11">
        <v>370</v>
      </c>
      <c r="F18" s="12">
        <v>2.2000000000000002</v>
      </c>
      <c r="G18" s="22" t="s">
        <v>81</v>
      </c>
      <c r="H18" s="3">
        <v>3749854</v>
      </c>
      <c r="I18" s="3">
        <v>19460</v>
      </c>
      <c r="J18" s="18">
        <v>55</v>
      </c>
      <c r="K18" s="3">
        <v>95230</v>
      </c>
      <c r="L18" s="4">
        <v>2667907</v>
      </c>
      <c r="M18" s="70"/>
      <c r="N18" s="70"/>
      <c r="O18" s="87">
        <f t="shared" si="11"/>
        <v>0.53868552412645587</v>
      </c>
      <c r="P18" s="88">
        <f t="shared" si="12"/>
        <v>1.0158990420753615</v>
      </c>
      <c r="Q18" s="89">
        <f t="shared" si="13"/>
        <v>0.01</v>
      </c>
      <c r="R18" s="90">
        <f t="shared" si="14"/>
        <v>9.8434978140851323E-3</v>
      </c>
      <c r="S18" s="91">
        <f t="shared" si="15"/>
        <v>5.9459459459459468E-3</v>
      </c>
      <c r="T18" s="92">
        <f t="shared" si="19"/>
        <v>4.8124827369076056E-2</v>
      </c>
      <c r="U18" s="93">
        <f t="shared" si="20"/>
        <v>91595.01072499952</v>
      </c>
      <c r="V18" s="93">
        <f t="shared" si="21"/>
        <v>447807.69623393833</v>
      </c>
      <c r="W18" s="94">
        <f>SUM(V18:V$24)</f>
        <v>2366373.9673964446</v>
      </c>
      <c r="X18" s="95">
        <f t="shared" si="0"/>
        <v>445145.05587795272</v>
      </c>
      <c r="Y18" s="93">
        <f>SUM(X18:X$24)</f>
        <v>2265577.106042095</v>
      </c>
      <c r="Z18" s="93">
        <f t="shared" si="1"/>
        <v>2662.6403559855798</v>
      </c>
      <c r="AA18" s="94">
        <f>SUM(Z18:Z$24)</f>
        <v>100796.86135434953</v>
      </c>
      <c r="AB18" s="87">
        <f t="shared" si="2"/>
        <v>25.835184129200364</v>
      </c>
      <c r="AC18" s="88">
        <f t="shared" si="3"/>
        <v>24.734721772610033</v>
      </c>
      <c r="AD18" s="96">
        <f t="shared" si="16"/>
        <v>95.740450886330137</v>
      </c>
      <c r="AE18" s="88">
        <f t="shared" si="4"/>
        <v>1.10046235659033</v>
      </c>
      <c r="AF18" s="97">
        <f t="shared" si="17"/>
        <v>4.2595491136698582</v>
      </c>
      <c r="AH18" s="98">
        <f t="shared" si="25"/>
        <v>2.0041290516306326E-4</v>
      </c>
      <c r="AI18" s="99">
        <f t="shared" si="18"/>
        <v>1.5974572088523879E-5</v>
      </c>
      <c r="AJ18" s="99">
        <f t="shared" si="22"/>
        <v>993806790.44056094</v>
      </c>
      <c r="AK18" s="99">
        <f>SUM(AJ18:AJ$24)/U18/U18</f>
        <v>0.37532187484343343</v>
      </c>
      <c r="AL18" s="99">
        <f t="shared" si="23"/>
        <v>906050867.13525331</v>
      </c>
      <c r="AM18" s="99">
        <f>SUM(AL18:AL$24)/U18/U18</f>
        <v>0.33318979255122844</v>
      </c>
      <c r="AN18" s="99">
        <f t="shared" si="24"/>
        <v>5385768.1008390803</v>
      </c>
      <c r="AO18" s="100">
        <f>SUM(AN18:AN$24)/U18/U18</f>
        <v>1.4271496527759475E-2</v>
      </c>
      <c r="AP18" s="87">
        <f t="shared" si="5"/>
        <v>24.634419158692591</v>
      </c>
      <c r="AQ18" s="88">
        <f t="shared" si="6"/>
        <v>27.035949099708137</v>
      </c>
      <c r="AR18" s="88">
        <f t="shared" si="7"/>
        <v>23.603358918763046</v>
      </c>
      <c r="AS18" s="88">
        <f t="shared" si="8"/>
        <v>25.86608462645702</v>
      </c>
      <c r="AT18" s="88">
        <f t="shared" si="9"/>
        <v>0.86631415339192663</v>
      </c>
      <c r="AU18" s="101">
        <f t="shared" si="10"/>
        <v>1.3346105597887334</v>
      </c>
    </row>
    <row r="19" spans="1:47" ht="14.45" customHeight="1" x14ac:dyDescent="0.15">
      <c r="A19" s="68"/>
      <c r="B19" s="86" t="s">
        <v>301</v>
      </c>
      <c r="C19" s="11">
        <v>1400</v>
      </c>
      <c r="D19" s="11">
        <v>18</v>
      </c>
      <c r="E19" s="11">
        <v>460</v>
      </c>
      <c r="F19" s="12">
        <v>6.6</v>
      </c>
      <c r="G19" s="22" t="s">
        <v>83</v>
      </c>
      <c r="H19" s="3">
        <v>4181397</v>
      </c>
      <c r="I19" s="3">
        <v>36141</v>
      </c>
      <c r="J19" s="18">
        <v>60</v>
      </c>
      <c r="K19" s="3">
        <v>92826</v>
      </c>
      <c r="L19" s="4">
        <v>2197302</v>
      </c>
      <c r="M19" s="70"/>
      <c r="N19" s="70"/>
      <c r="O19" s="87">
        <f t="shared" si="11"/>
        <v>0.53726956986374563</v>
      </c>
      <c r="P19" s="88">
        <f t="shared" si="12"/>
        <v>1.051764992985494</v>
      </c>
      <c r="Q19" s="89">
        <f t="shared" si="13"/>
        <v>1.2857142857142857E-2</v>
      </c>
      <c r="R19" s="90">
        <f t="shared" si="14"/>
        <v>1.2224349491464948E-2</v>
      </c>
      <c r="S19" s="91">
        <f t="shared" si="15"/>
        <v>1.4347826086956521E-2</v>
      </c>
      <c r="T19" s="92">
        <f t="shared" si="19"/>
        <v>5.9440595485569257E-2</v>
      </c>
      <c r="U19" s="93">
        <f t="shared" si="20"/>
        <v>87187.016645990239</v>
      </c>
      <c r="V19" s="93">
        <f t="shared" si="21"/>
        <v>423944.70083387994</v>
      </c>
      <c r="W19" s="94">
        <f>SUM(V19:V$24)</f>
        <v>1918566.2711625064</v>
      </c>
      <c r="X19" s="95">
        <f t="shared" si="0"/>
        <v>417862.01599582861</v>
      </c>
      <c r="Y19" s="93">
        <f>SUM(X19:X$24)</f>
        <v>1820432.0501641424</v>
      </c>
      <c r="Z19" s="93">
        <f t="shared" si="1"/>
        <v>6082.6848380513202</v>
      </c>
      <c r="AA19" s="94">
        <f>SUM(Z19:Z$24)</f>
        <v>98134.220998363948</v>
      </c>
      <c r="AB19" s="87">
        <f t="shared" si="2"/>
        <v>22.005183167954421</v>
      </c>
      <c r="AC19" s="88">
        <f t="shared" si="3"/>
        <v>20.879623138795228</v>
      </c>
      <c r="AD19" s="96">
        <f t="shared" si="16"/>
        <v>94.885023130376325</v>
      </c>
      <c r="AE19" s="88">
        <f t="shared" si="4"/>
        <v>1.1255600291591945</v>
      </c>
      <c r="AF19" s="97">
        <f t="shared" si="17"/>
        <v>5.1149768696236917</v>
      </c>
      <c r="AH19" s="98">
        <f t="shared" si="25"/>
        <v>1.8462054485985296E-4</v>
      </c>
      <c r="AI19" s="99">
        <f t="shared" si="18"/>
        <v>3.0743404290293416E-5</v>
      </c>
      <c r="AJ19" s="99">
        <f t="shared" si="22"/>
        <v>592070037.06606817</v>
      </c>
      <c r="AK19" s="99">
        <f>SUM(AJ19:AJ$24)/U19/U19</f>
        <v>0.28349527888479131</v>
      </c>
      <c r="AL19" s="99">
        <f t="shared" si="23"/>
        <v>532841767.39967799</v>
      </c>
      <c r="AM19" s="99">
        <f>SUM(AL19:AL$24)/U19/U19</f>
        <v>0.24853972013973014</v>
      </c>
      <c r="AN19" s="99">
        <f t="shared" si="24"/>
        <v>7399977.1276203506</v>
      </c>
      <c r="AO19" s="100">
        <f>SUM(AN19:AN$24)/U19/U19</f>
        <v>1.5042543472763637E-2</v>
      </c>
      <c r="AP19" s="87">
        <f t="shared" si="5"/>
        <v>20.961595383738921</v>
      </c>
      <c r="AQ19" s="88">
        <f t="shared" si="6"/>
        <v>23.048770952169921</v>
      </c>
      <c r="AR19" s="88">
        <f t="shared" si="7"/>
        <v>19.902489479110542</v>
      </c>
      <c r="AS19" s="88">
        <f t="shared" si="8"/>
        <v>21.856756798479914</v>
      </c>
      <c r="AT19" s="88">
        <f t="shared" si="9"/>
        <v>0.88516985672078397</v>
      </c>
      <c r="AU19" s="101">
        <f t="shared" si="10"/>
        <v>1.3659502015976051</v>
      </c>
    </row>
    <row r="20" spans="1:47" ht="14.45" customHeight="1" x14ac:dyDescent="0.15">
      <c r="A20" s="68"/>
      <c r="B20" s="86" t="s">
        <v>234</v>
      </c>
      <c r="C20" s="11">
        <v>1416</v>
      </c>
      <c r="D20" s="11">
        <v>27</v>
      </c>
      <c r="E20" s="11">
        <v>477</v>
      </c>
      <c r="F20" s="12">
        <v>5</v>
      </c>
      <c r="G20" s="22" t="s">
        <v>85</v>
      </c>
      <c r="H20" s="3">
        <v>4699236</v>
      </c>
      <c r="I20" s="3">
        <v>61424</v>
      </c>
      <c r="J20" s="18">
        <v>65</v>
      </c>
      <c r="K20" s="3">
        <v>89083</v>
      </c>
      <c r="L20" s="4">
        <v>1741832</v>
      </c>
      <c r="M20" s="70"/>
      <c r="N20" s="70"/>
      <c r="O20" s="87">
        <f t="shared" si="11"/>
        <v>0.53169541732009062</v>
      </c>
      <c r="P20" s="88">
        <f t="shared" si="12"/>
        <v>0.98386438054770797</v>
      </c>
      <c r="Q20" s="89">
        <f t="shared" si="13"/>
        <v>1.9067796610169493E-2</v>
      </c>
      <c r="R20" s="90">
        <f t="shared" si="14"/>
        <v>1.9380513195888474E-2</v>
      </c>
      <c r="S20" s="91">
        <f t="shared" si="15"/>
        <v>1.0482180293501049E-2</v>
      </c>
      <c r="T20" s="92">
        <f t="shared" si="19"/>
        <v>9.269602803929089E-2</v>
      </c>
      <c r="U20" s="93">
        <f t="shared" si="20"/>
        <v>82004.56845794234</v>
      </c>
      <c r="V20" s="93">
        <f t="shared" si="21"/>
        <v>392223.76106841222</v>
      </c>
      <c r="W20" s="94">
        <f>SUM(V20:V$24)</f>
        <v>1494621.5703286265</v>
      </c>
      <c r="X20" s="95">
        <f t="shared" si="0"/>
        <v>388112.40088949807</v>
      </c>
      <c r="Y20" s="93">
        <f>SUM(X20:X$24)</f>
        <v>1402570.0341683137</v>
      </c>
      <c r="Z20" s="93">
        <f t="shared" si="1"/>
        <v>4111.3601789141749</v>
      </c>
      <c r="AA20" s="94">
        <f>SUM(Z20:Z$24)</f>
        <v>92051.536160312637</v>
      </c>
      <c r="AB20" s="87">
        <f t="shared" si="2"/>
        <v>18.226076893449818</v>
      </c>
      <c r="AC20" s="88">
        <f t="shared" si="3"/>
        <v>17.103559722866532</v>
      </c>
      <c r="AD20" s="96">
        <f t="shared" si="16"/>
        <v>93.841147619723358</v>
      </c>
      <c r="AE20" s="88">
        <f t="shared" si="4"/>
        <v>1.1225171705832837</v>
      </c>
      <c r="AF20" s="97">
        <f t="shared" si="17"/>
        <v>6.1588523802766337</v>
      </c>
      <c r="AH20" s="98">
        <f t="shared" si="25"/>
        <v>2.8874288975942053E-4</v>
      </c>
      <c r="AI20" s="99">
        <f t="shared" si="18"/>
        <v>2.1744872515294732E-5</v>
      </c>
      <c r="AJ20" s="99">
        <f t="shared" si="22"/>
        <v>571643259.49759805</v>
      </c>
      <c r="AK20" s="99">
        <f>SUM(AJ20:AJ$24)/U20/U20</f>
        <v>0.23241622505048629</v>
      </c>
      <c r="AL20" s="99">
        <f t="shared" si="23"/>
        <v>497423598.57936656</v>
      </c>
      <c r="AM20" s="99">
        <f>SUM(AL20:AL$24)/U20/U20</f>
        <v>0.20171038686156381</v>
      </c>
      <c r="AN20" s="99">
        <f t="shared" si="24"/>
        <v>6171614.2032621149</v>
      </c>
      <c r="AO20" s="100">
        <f>SUM(AN20:AN$24)/U20/U20</f>
        <v>1.5903501296362609E-2</v>
      </c>
      <c r="AP20" s="87">
        <f t="shared" si="5"/>
        <v>17.281169400541678</v>
      </c>
      <c r="AQ20" s="88">
        <f t="shared" si="6"/>
        <v>19.170984386357958</v>
      </c>
      <c r="AR20" s="88">
        <f t="shared" si="7"/>
        <v>16.223281004410051</v>
      </c>
      <c r="AS20" s="88">
        <f t="shared" si="8"/>
        <v>17.983838441323012</v>
      </c>
      <c r="AT20" s="88">
        <f t="shared" si="9"/>
        <v>0.87534336416337477</v>
      </c>
      <c r="AU20" s="101">
        <f t="shared" si="10"/>
        <v>1.3696909770031926</v>
      </c>
    </row>
    <row r="21" spans="1:47" ht="14.45" customHeight="1" x14ac:dyDescent="0.15">
      <c r="A21" s="68"/>
      <c r="B21" s="86" t="s">
        <v>225</v>
      </c>
      <c r="C21" s="11">
        <v>1042</v>
      </c>
      <c r="D21" s="11">
        <v>24</v>
      </c>
      <c r="E21" s="11">
        <v>347</v>
      </c>
      <c r="F21" s="12">
        <v>13</v>
      </c>
      <c r="G21" s="22" t="s">
        <v>87</v>
      </c>
      <c r="H21" s="3">
        <v>3608735</v>
      </c>
      <c r="I21" s="3">
        <v>76916</v>
      </c>
      <c r="J21" s="18">
        <v>70</v>
      </c>
      <c r="K21" s="3">
        <v>83344</v>
      </c>
      <c r="L21" s="4">
        <v>1309855</v>
      </c>
      <c r="M21" s="70"/>
      <c r="N21" s="70"/>
      <c r="O21" s="87">
        <f t="shared" si="11"/>
        <v>0.5290487804878049</v>
      </c>
      <c r="P21" s="88">
        <f t="shared" si="12"/>
        <v>1.0329700518325673</v>
      </c>
      <c r="Q21" s="89">
        <f t="shared" si="13"/>
        <v>2.3032629558541268E-2</v>
      </c>
      <c r="R21" s="90">
        <f t="shared" si="14"/>
        <v>2.229748047165514E-2</v>
      </c>
      <c r="S21" s="91">
        <f t="shared" si="15"/>
        <v>3.7463976945244955E-2</v>
      </c>
      <c r="T21" s="92">
        <f t="shared" si="19"/>
        <v>0.10592575692190855</v>
      </c>
      <c r="U21" s="93">
        <f t="shared" si="20"/>
        <v>74403.07068081497</v>
      </c>
      <c r="V21" s="93">
        <f t="shared" si="21"/>
        <v>353457.04592939449</v>
      </c>
      <c r="W21" s="94">
        <f>SUM(V21:V$24)</f>
        <v>1102397.8092602142</v>
      </c>
      <c r="X21" s="95">
        <f t="shared" si="0"/>
        <v>340215.13930956129</v>
      </c>
      <c r="Y21" s="93">
        <f>SUM(X21:X$24)</f>
        <v>1014457.6332788158</v>
      </c>
      <c r="Z21" s="93">
        <f t="shared" si="1"/>
        <v>13241.906619833222</v>
      </c>
      <c r="AA21" s="94">
        <f>SUM(Z21:Z$24)</f>
        <v>87940.175981398468</v>
      </c>
      <c r="AB21" s="87">
        <f t="shared" si="2"/>
        <v>14.816563337680503</v>
      </c>
      <c r="AC21" s="88">
        <f t="shared" si="3"/>
        <v>13.634620506871048</v>
      </c>
      <c r="AD21" s="96">
        <f t="shared" si="16"/>
        <v>92.022827400173043</v>
      </c>
      <c r="AE21" s="88">
        <f t="shared" si="4"/>
        <v>1.1819428308094557</v>
      </c>
      <c r="AF21" s="97">
        <f t="shared" si="17"/>
        <v>7.9771725998269583</v>
      </c>
      <c r="AH21" s="98">
        <f t="shared" si="25"/>
        <v>4.179896171974074E-4</v>
      </c>
      <c r="AI21" s="99">
        <f t="shared" si="18"/>
        <v>1.0392053999046428E-4</v>
      </c>
      <c r="AJ21" s="99">
        <f t="shared" si="22"/>
        <v>428820330.46113789</v>
      </c>
      <c r="AK21" s="99">
        <f>SUM(AJ21:AJ$24)/U21/U21</f>
        <v>0.17906979010453741</v>
      </c>
      <c r="AL21" s="99">
        <f t="shared" si="23"/>
        <v>368896046.13599408</v>
      </c>
      <c r="AM21" s="99">
        <f>SUM(AL21:AL$24)/U21/U21</f>
        <v>0.15517640578535177</v>
      </c>
      <c r="AN21" s="99">
        <f t="shared" si="24"/>
        <v>16377129.221448638</v>
      </c>
      <c r="AO21" s="100">
        <f>SUM(AN21:AN$24)/U21/U21</f>
        <v>1.820425883177541E-2</v>
      </c>
      <c r="AP21" s="87">
        <f t="shared" si="5"/>
        <v>13.987157221434915</v>
      </c>
      <c r="AQ21" s="88">
        <f t="shared" si="6"/>
        <v>15.645969453926091</v>
      </c>
      <c r="AR21" s="88">
        <f t="shared" si="7"/>
        <v>12.862528750364733</v>
      </c>
      <c r="AS21" s="88">
        <f t="shared" si="8"/>
        <v>14.406712263377363</v>
      </c>
      <c r="AT21" s="88">
        <f t="shared" si="9"/>
        <v>0.91749343918953086</v>
      </c>
      <c r="AU21" s="101">
        <f t="shared" si="10"/>
        <v>1.4463922224293806</v>
      </c>
    </row>
    <row r="22" spans="1:47" ht="14.45" customHeight="1" x14ac:dyDescent="0.15">
      <c r="A22" s="68"/>
      <c r="B22" s="86" t="s">
        <v>302</v>
      </c>
      <c r="C22" s="11">
        <v>895</v>
      </c>
      <c r="D22" s="11">
        <v>31</v>
      </c>
      <c r="E22" s="11">
        <v>299</v>
      </c>
      <c r="F22" s="12">
        <v>14</v>
      </c>
      <c r="G22" s="22" t="s">
        <v>89</v>
      </c>
      <c r="H22" s="3">
        <v>2806665</v>
      </c>
      <c r="I22" s="3">
        <v>96964</v>
      </c>
      <c r="J22" s="18">
        <v>75</v>
      </c>
      <c r="K22" s="3">
        <v>75144</v>
      </c>
      <c r="L22" s="4">
        <v>912444</v>
      </c>
      <c r="M22" s="70"/>
      <c r="N22" s="70"/>
      <c r="O22" s="87">
        <f t="shared" si="11"/>
        <v>0.53289495869162029</v>
      </c>
      <c r="P22" s="88">
        <f t="shared" si="12"/>
        <v>1.0135874751634408</v>
      </c>
      <c r="Q22" s="89">
        <f t="shared" si="13"/>
        <v>3.4636871508379886E-2</v>
      </c>
      <c r="R22" s="90">
        <f t="shared" si="14"/>
        <v>3.4172552795992961E-2</v>
      </c>
      <c r="S22" s="91">
        <f t="shared" si="15"/>
        <v>4.6822742474916385E-2</v>
      </c>
      <c r="T22" s="92">
        <f t="shared" si="19"/>
        <v>0.1582339746322598</v>
      </c>
      <c r="U22" s="93">
        <f t="shared" si="20"/>
        <v>66521.869101635384</v>
      </c>
      <c r="V22" s="93">
        <f t="shared" si="21"/>
        <v>308025.56106235506</v>
      </c>
      <c r="W22" s="94">
        <f>SUM(V22:V$24)</f>
        <v>748940.76333081967</v>
      </c>
      <c r="X22" s="95">
        <f t="shared" si="0"/>
        <v>293602.95954104076</v>
      </c>
      <c r="Y22" s="93">
        <f>SUM(X22:X$24)</f>
        <v>674242.49396925443</v>
      </c>
      <c r="Z22" s="93">
        <f t="shared" si="1"/>
        <v>14422.601521314282</v>
      </c>
      <c r="AA22" s="94">
        <f>SUM(Z22:Z$24)</f>
        <v>74698.269361565239</v>
      </c>
      <c r="AB22" s="87">
        <f t="shared" si="2"/>
        <v>11.25856464114908</v>
      </c>
      <c r="AC22" s="88">
        <f t="shared" si="3"/>
        <v>10.13565167477651</v>
      </c>
      <c r="AD22" s="96">
        <f t="shared" si="16"/>
        <v>90.026144520515331</v>
      </c>
      <c r="AE22" s="88">
        <f t="shared" si="4"/>
        <v>1.1229129663725705</v>
      </c>
      <c r="AF22" s="97">
        <f t="shared" si="17"/>
        <v>9.9738554794846657</v>
      </c>
      <c r="AH22" s="98">
        <f t="shared" si="25"/>
        <v>6.7987515929799258E-4</v>
      </c>
      <c r="AI22" s="99">
        <f t="shared" si="18"/>
        <v>1.4926546241486303E-4</v>
      </c>
      <c r="AJ22" s="99">
        <f t="shared" si="22"/>
        <v>313599277.49081475</v>
      </c>
      <c r="AK22" s="99">
        <f>SUM(AJ22:AJ$24)/U22/U22</f>
        <v>0.12710893233992179</v>
      </c>
      <c r="AL22" s="99">
        <f t="shared" si="23"/>
        <v>259146280.73286092</v>
      </c>
      <c r="AM22" s="99">
        <f>SUM(AL22:AL$24)/U22/U22</f>
        <v>0.11076034104600517</v>
      </c>
      <c r="AN22" s="99">
        <f t="shared" si="24"/>
        <v>18392569.548189823</v>
      </c>
      <c r="AO22" s="100">
        <f>SUM(AN22:AN$24)/U22/U22</f>
        <v>1.9072379918199968E-2</v>
      </c>
      <c r="AP22" s="87">
        <f t="shared" si="5"/>
        <v>10.559778783767118</v>
      </c>
      <c r="AQ22" s="88">
        <f t="shared" si="6"/>
        <v>11.957350498531042</v>
      </c>
      <c r="AR22" s="88">
        <f t="shared" si="7"/>
        <v>9.483350420629062</v>
      </c>
      <c r="AS22" s="88">
        <f t="shared" si="8"/>
        <v>10.787952928923957</v>
      </c>
      <c r="AT22" s="88">
        <f t="shared" si="9"/>
        <v>0.85223150285178018</v>
      </c>
      <c r="AU22" s="101">
        <f t="shared" si="10"/>
        <v>1.3935944298933609</v>
      </c>
    </row>
    <row r="23" spans="1:47" ht="14.45" customHeight="1" x14ac:dyDescent="0.15">
      <c r="A23" s="68"/>
      <c r="B23" s="86" t="s">
        <v>236</v>
      </c>
      <c r="C23" s="11">
        <v>641</v>
      </c>
      <c r="D23" s="11">
        <v>46</v>
      </c>
      <c r="E23" s="11">
        <v>218</v>
      </c>
      <c r="F23" s="12">
        <v>16</v>
      </c>
      <c r="G23" s="22" t="s">
        <v>90</v>
      </c>
      <c r="H23" s="3">
        <v>2009820</v>
      </c>
      <c r="I23" s="3">
        <v>126762</v>
      </c>
      <c r="J23" s="18">
        <v>80</v>
      </c>
      <c r="K23" s="3">
        <v>63282</v>
      </c>
      <c r="L23" s="4">
        <v>564428</v>
      </c>
      <c r="M23" s="70"/>
      <c r="N23" s="70"/>
      <c r="O23" s="87">
        <f>IF(K23&lt;0.5,0.5,((L23-L24)-5*K24)/5/(K23-K24))</f>
        <v>0.5270425643110157</v>
      </c>
      <c r="P23" s="88">
        <f t="shared" si="12"/>
        <v>1.0096904869525449</v>
      </c>
      <c r="Q23" s="89">
        <f t="shared" si="13"/>
        <v>7.1762870514820595E-2</v>
      </c>
      <c r="R23" s="90">
        <f t="shared" si="14"/>
        <v>7.1074127608566268E-2</v>
      </c>
      <c r="S23" s="91">
        <f t="shared" si="15"/>
        <v>7.3394495412844041E-2</v>
      </c>
      <c r="T23" s="92">
        <f>5*R23/(1+5*(1-O23)*R23)</f>
        <v>0.30423609918016414</v>
      </c>
      <c r="U23" s="93">
        <f t="shared" si="20"/>
        <v>55995.849353716701</v>
      </c>
      <c r="V23" s="93">
        <f>5*U23*((1-T23)+O23*T23)</f>
        <v>239692.82987866903</v>
      </c>
      <c r="W23" s="94">
        <f>SUM(V23:V$24)</f>
        <v>440915.20226846467</v>
      </c>
      <c r="X23" s="95">
        <f t="shared" si="0"/>
        <v>222100.69557564743</v>
      </c>
      <c r="Y23" s="93">
        <f>SUM(X23:X$24)</f>
        <v>380639.53442821372</v>
      </c>
      <c r="Z23" s="93">
        <f t="shared" si="1"/>
        <v>17592.134303021579</v>
      </c>
      <c r="AA23" s="94">
        <f>SUM(Z23:Z$24)</f>
        <v>60275.667840250957</v>
      </c>
      <c r="AB23" s="87">
        <f t="shared" si="2"/>
        <v>7.874069370450564</v>
      </c>
      <c r="AC23" s="88">
        <f t="shared" si="3"/>
        <v>6.7976383753691367</v>
      </c>
      <c r="AD23" s="96">
        <f t="shared" si="16"/>
        <v>86.329419459764907</v>
      </c>
      <c r="AE23" s="88">
        <f t="shared" si="4"/>
        <v>1.076430995081427</v>
      </c>
      <c r="AF23" s="97">
        <f t="shared" si="17"/>
        <v>13.670580540235097</v>
      </c>
      <c r="AH23" s="98">
        <f>IF(D23=0,0,T23*T23*(1-T23)/D23)</f>
        <v>1.3999919819183745E-3</v>
      </c>
      <c r="AI23" s="99">
        <f t="shared" si="18"/>
        <v>3.1196212594467E-4</v>
      </c>
      <c r="AJ23" s="99">
        <f t="shared" si="22"/>
        <v>248877967.17551237</v>
      </c>
      <c r="AK23" s="99">
        <f>SUM(AJ23:AJ$24)/U23/U23</f>
        <v>7.9373362338084674E-2</v>
      </c>
      <c r="AL23" s="99">
        <f t="shared" si="23"/>
        <v>189973738.75526947</v>
      </c>
      <c r="AM23" s="99">
        <f>SUM(AL23:AL$24)/U23/U23</f>
        <v>7.3667120997610538E-2</v>
      </c>
      <c r="AN23" s="99">
        <f t="shared" si="24"/>
        <v>24993637.257733375</v>
      </c>
      <c r="AO23" s="100">
        <f>SUM(AN23:AN$24)/U23/U23</f>
        <v>2.1050870859633815E-2</v>
      </c>
      <c r="AP23" s="87">
        <f t="shared" si="5"/>
        <v>7.3218731111749458</v>
      </c>
      <c r="AQ23" s="88">
        <f t="shared" si="6"/>
        <v>8.4262656297261831</v>
      </c>
      <c r="AR23" s="88">
        <f t="shared" si="7"/>
        <v>6.2656612968926098</v>
      </c>
      <c r="AS23" s="88">
        <f t="shared" si="8"/>
        <v>7.3296154538456637</v>
      </c>
      <c r="AT23" s="88">
        <f t="shared" si="9"/>
        <v>0.79205619750898171</v>
      </c>
      <c r="AU23" s="101">
        <f t="shared" si="10"/>
        <v>1.3608057926538724</v>
      </c>
    </row>
    <row r="24" spans="1:47" ht="14.45" customHeight="1" x14ac:dyDescent="0.15">
      <c r="A24" s="44"/>
      <c r="B24" s="102" t="s">
        <v>303</v>
      </c>
      <c r="C24" s="13">
        <v>505</v>
      </c>
      <c r="D24" s="13">
        <v>87</v>
      </c>
      <c r="E24" s="13">
        <v>165</v>
      </c>
      <c r="F24" s="14">
        <v>35</v>
      </c>
      <c r="G24" s="23" t="s">
        <v>91</v>
      </c>
      <c r="H24" s="5">
        <v>1472880</v>
      </c>
      <c r="I24" s="5">
        <v>209063</v>
      </c>
      <c r="J24" s="19">
        <v>85</v>
      </c>
      <c r="K24" s="5">
        <v>46061</v>
      </c>
      <c r="L24" s="6">
        <v>288742</v>
      </c>
      <c r="M24" s="70"/>
      <c r="N24" s="70"/>
      <c r="O24" s="103">
        <v>1</v>
      </c>
      <c r="P24" s="104">
        <f>IF(H24&lt;0.5,1,(I24/H24)/(K24/L24))</f>
        <v>0.88978772677593732</v>
      </c>
      <c r="Q24" s="105">
        <f t="shared" si="13"/>
        <v>0.17227722772277226</v>
      </c>
      <c r="R24" s="106">
        <f t="shared" si="14"/>
        <v>0.19361609801812249</v>
      </c>
      <c r="S24" s="107">
        <f t="shared" si="15"/>
        <v>0.21212121212121213</v>
      </c>
      <c r="T24" s="103">
        <v>1</v>
      </c>
      <c r="U24" s="108">
        <f>U23*(1-T23)</f>
        <v>38959.890576061814</v>
      </c>
      <c r="V24" s="108">
        <f>U24/R24</f>
        <v>201222.37238979564</v>
      </c>
      <c r="W24" s="109">
        <f>SUM(V24:V$24)</f>
        <v>201222.37238979564</v>
      </c>
      <c r="X24" s="103">
        <f t="shared" si="0"/>
        <v>158538.83885256626</v>
      </c>
      <c r="Y24" s="108">
        <f>SUM(X24:X$24)</f>
        <v>158538.83885256626</v>
      </c>
      <c r="Z24" s="108">
        <f t="shared" si="1"/>
        <v>42683.533537229378</v>
      </c>
      <c r="AA24" s="109">
        <f>SUM(Z24:Z$24)</f>
        <v>42683.533537229378</v>
      </c>
      <c r="AB24" s="110">
        <f t="shared" si="2"/>
        <v>5.1648597933545792</v>
      </c>
      <c r="AC24" s="104">
        <f t="shared" si="3"/>
        <v>4.0692834735520922</v>
      </c>
      <c r="AD24" s="111">
        <f t="shared" si="16"/>
        <v>78.787878787878768</v>
      </c>
      <c r="AE24" s="104">
        <f t="shared" si="4"/>
        <v>1.0955763198024864</v>
      </c>
      <c r="AF24" s="112">
        <f t="shared" si="17"/>
        <v>21.212121212121211</v>
      </c>
      <c r="AH24" s="113">
        <f>0</f>
        <v>0</v>
      </c>
      <c r="AI24" s="114">
        <f t="shared" si="18"/>
        <v>1.0128836575117566E-3</v>
      </c>
      <c r="AJ24" s="114">
        <v>0</v>
      </c>
      <c r="AK24" s="114">
        <f>(1-R24)/R24/R24/D24</f>
        <v>0.24725191829489795</v>
      </c>
      <c r="AL24" s="114">
        <f>V24*V24*AI24</f>
        <v>41012108.152223729</v>
      </c>
      <c r="AM24" s="114">
        <f>(1-S24)*(1-S24)*(1-R24)/R24/R24/D24+AI24/R24/R24</f>
        <v>0.18050182443322962</v>
      </c>
      <c r="AN24" s="114">
        <f>V24*V24*AI24</f>
        <v>41012108.152223729</v>
      </c>
      <c r="AO24" s="115">
        <f>S24*S24*(1-R24)/R24/R24/D24+AI24/R24/R24</f>
        <v>3.8144659354348985E-2</v>
      </c>
      <c r="AP24" s="110">
        <f t="shared" si="5"/>
        <v>4.1902609172410878</v>
      </c>
      <c r="AQ24" s="104">
        <f t="shared" si="6"/>
        <v>6.1394586694680706</v>
      </c>
      <c r="AR24" s="104">
        <f t="shared" si="7"/>
        <v>3.236567550356976</v>
      </c>
      <c r="AS24" s="104">
        <f t="shared" si="8"/>
        <v>4.9019993967472084</v>
      </c>
      <c r="AT24" s="104">
        <f t="shared" si="9"/>
        <v>0.71277542720208098</v>
      </c>
      <c r="AU24" s="116">
        <f t="shared" si="10"/>
        <v>1.4783772124028918</v>
      </c>
    </row>
    <row r="25" spans="1:47" ht="14.45" customHeight="1" x14ac:dyDescent="0.15">
      <c r="A25" s="68" t="s">
        <v>6</v>
      </c>
      <c r="B25" s="69" t="s">
        <v>59</v>
      </c>
      <c r="C25" s="9">
        <v>644</v>
      </c>
      <c r="D25" s="9">
        <v>0</v>
      </c>
      <c r="E25" s="9">
        <v>213</v>
      </c>
      <c r="F25" s="10">
        <v>0</v>
      </c>
      <c r="G25" s="21" t="s">
        <v>59</v>
      </c>
      <c r="H25" s="1">
        <v>2414909</v>
      </c>
      <c r="I25" s="1">
        <v>1219</v>
      </c>
      <c r="J25" s="17">
        <v>0</v>
      </c>
      <c r="K25" s="1">
        <v>100000</v>
      </c>
      <c r="L25" s="2">
        <v>8713724</v>
      </c>
      <c r="M25" s="70"/>
      <c r="N25" s="70"/>
      <c r="O25" s="117">
        <f t="shared" ref="O25:O40" si="26">IF(K25&lt;0.5,0.5,((L25-L26)-5*K26)/5/(K25-K26))</f>
        <v>0.16090225563909774</v>
      </c>
      <c r="P25" s="118">
        <f t="shared" ref="P25:P40" si="27">IF(H25&lt;0.5,1,(I25/H25)/((K25-K26)/(L25-L26)))</f>
        <v>0.94671852343370566</v>
      </c>
      <c r="Q25" s="73">
        <f t="shared" si="13"/>
        <v>0</v>
      </c>
      <c r="R25" s="119">
        <f t="shared" si="14"/>
        <v>0</v>
      </c>
      <c r="S25" s="120">
        <f t="shared" si="15"/>
        <v>0</v>
      </c>
      <c r="T25" s="121">
        <f>5*R25/(1+5*(1-O25)*R25)</f>
        <v>0</v>
      </c>
      <c r="U25" s="122">
        <v>100000</v>
      </c>
      <c r="V25" s="122">
        <f>5*U25*((1-T25)+O25*T25)</f>
        <v>500000</v>
      </c>
      <c r="W25" s="123">
        <f>SUM(V25:V$42)</f>
        <v>8623259.8724569995</v>
      </c>
      <c r="X25" s="124">
        <f t="shared" si="0"/>
        <v>500000</v>
      </c>
      <c r="Y25" s="122">
        <f>SUM(X25:X$42)</f>
        <v>8312577.4695004672</v>
      </c>
      <c r="Z25" s="122">
        <f t="shared" si="1"/>
        <v>0</v>
      </c>
      <c r="AA25" s="123">
        <f>SUM(Z25:Z$42)</f>
        <v>310682.40295653034</v>
      </c>
      <c r="AB25" s="117">
        <f t="shared" si="2"/>
        <v>86.232598724569996</v>
      </c>
      <c r="AC25" s="118">
        <f t="shared" si="3"/>
        <v>83.125774695004665</v>
      </c>
      <c r="AD25" s="80">
        <f t="shared" si="16"/>
        <v>96.397158295682772</v>
      </c>
      <c r="AE25" s="118">
        <f t="shared" si="4"/>
        <v>3.1068240295653036</v>
      </c>
      <c r="AF25" s="81">
        <f t="shared" si="17"/>
        <v>3.6028417043171932</v>
      </c>
      <c r="AH25" s="82">
        <f>IF(D25=0,0,T25*T25*(1-T25)/D25)</f>
        <v>0</v>
      </c>
      <c r="AI25" s="83">
        <f t="shared" si="18"/>
        <v>0</v>
      </c>
      <c r="AJ25" s="83">
        <f>U25*U25*((1-O25)*5+AB26)^2*AH25</f>
        <v>0</v>
      </c>
      <c r="AK25" s="83">
        <f>SUM(AJ25:AJ$42)/U25/U25</f>
        <v>0.91464739148644292</v>
      </c>
      <c r="AL25" s="83">
        <f>U25*U25*((1-O25)*5*(1-S25)+AC26)^2*AH25+V25*V25*AI25</f>
        <v>0</v>
      </c>
      <c r="AM25" s="83">
        <f>SUM(AL25:AL$42)/U25/U25</f>
        <v>0.77906207291692697</v>
      </c>
      <c r="AN25" s="83">
        <f>U25*U25*((1-O25)*5*S25+AE26)^2*AH25+V25*V25*AI25</f>
        <v>0</v>
      </c>
      <c r="AO25" s="84">
        <f>SUM(AN25:AN$42)/U25/U25</f>
        <v>3.664445633662216E-2</v>
      </c>
      <c r="AP25" s="117">
        <f t="shared" si="5"/>
        <v>84.358109615736794</v>
      </c>
      <c r="AQ25" s="118">
        <f t="shared" si="6"/>
        <v>88.107087833403199</v>
      </c>
      <c r="AR25" s="118">
        <f t="shared" si="7"/>
        <v>81.395790631691455</v>
      </c>
      <c r="AS25" s="118">
        <f t="shared" si="8"/>
        <v>84.855758758317876</v>
      </c>
      <c r="AT25" s="118">
        <f t="shared" si="9"/>
        <v>2.7316262904159747</v>
      </c>
      <c r="AU25" s="125">
        <f t="shared" si="10"/>
        <v>3.4820217687146324</v>
      </c>
    </row>
    <row r="26" spans="1:47" ht="14.45" customHeight="1" x14ac:dyDescent="0.15">
      <c r="A26" s="126"/>
      <c r="B26" s="86" t="s">
        <v>61</v>
      </c>
      <c r="C26" s="11">
        <v>658</v>
      </c>
      <c r="D26" s="11">
        <v>0</v>
      </c>
      <c r="E26" s="11">
        <v>223</v>
      </c>
      <c r="F26" s="12">
        <v>0</v>
      </c>
      <c r="G26" s="22" t="s">
        <v>61</v>
      </c>
      <c r="H26" s="3">
        <v>2569226</v>
      </c>
      <c r="I26" s="3">
        <v>199</v>
      </c>
      <c r="J26" s="18">
        <v>5</v>
      </c>
      <c r="K26" s="3">
        <v>99734</v>
      </c>
      <c r="L26" s="4">
        <v>8214840</v>
      </c>
      <c r="M26" s="70"/>
      <c r="N26" s="70"/>
      <c r="O26" s="87">
        <f t="shared" si="26"/>
        <v>0.45806451612903226</v>
      </c>
      <c r="P26" s="88">
        <f t="shared" si="27"/>
        <v>1.2457450032083215</v>
      </c>
      <c r="Q26" s="89">
        <f t="shared" si="13"/>
        <v>0</v>
      </c>
      <c r="R26" s="90">
        <f t="shared" si="14"/>
        <v>0</v>
      </c>
      <c r="S26" s="91">
        <f t="shared" si="15"/>
        <v>0</v>
      </c>
      <c r="T26" s="92">
        <f>5*R26/(1+5*(1-O26)*R26)</f>
        <v>0</v>
      </c>
      <c r="U26" s="93">
        <f>U25*(1-T25)</f>
        <v>100000</v>
      </c>
      <c r="V26" s="93">
        <f>5*U26*((1-T26)+O26*T26)</f>
        <v>500000</v>
      </c>
      <c r="W26" s="94">
        <f>SUM(V26:V$42)</f>
        <v>8123259.8724569986</v>
      </c>
      <c r="X26" s="95">
        <f t="shared" si="0"/>
        <v>500000</v>
      </c>
      <c r="Y26" s="93">
        <f>SUM(X26:X$42)</f>
        <v>7812577.4695004672</v>
      </c>
      <c r="Z26" s="93">
        <f t="shared" si="1"/>
        <v>0</v>
      </c>
      <c r="AA26" s="94">
        <f>SUM(Z26:Z$42)</f>
        <v>310682.40295653034</v>
      </c>
      <c r="AB26" s="87">
        <f t="shared" si="2"/>
        <v>81.232598724569982</v>
      </c>
      <c r="AC26" s="88">
        <f t="shared" si="3"/>
        <v>78.125774695004665</v>
      </c>
      <c r="AD26" s="96">
        <f t="shared" si="16"/>
        <v>96.175397465616712</v>
      </c>
      <c r="AE26" s="88">
        <f t="shared" si="4"/>
        <v>3.1068240295653036</v>
      </c>
      <c r="AF26" s="97">
        <f t="shared" si="17"/>
        <v>3.8246025343832799</v>
      </c>
      <c r="AH26" s="98">
        <f>IF(D26=0,0,T26*T26*(1-T26)/D26)</f>
        <v>0</v>
      </c>
      <c r="AI26" s="99">
        <f t="shared" si="18"/>
        <v>0</v>
      </c>
      <c r="AJ26" s="99">
        <f>U26*U26*((1-O26)*5+AB27)^2*AH26</f>
        <v>0</v>
      </c>
      <c r="AK26" s="99">
        <f>SUM(AJ26:AJ$42)/U26/U26</f>
        <v>0.91464739148644292</v>
      </c>
      <c r="AL26" s="99">
        <f>U26*U26*((1-O26)*5*(1-S26)+AC27)^2*AH26+V26*V26*AI26</f>
        <v>0</v>
      </c>
      <c r="AM26" s="99">
        <f>SUM(AL26:AL$42)/U26/U26</f>
        <v>0.77906207291692697</v>
      </c>
      <c r="AN26" s="99">
        <f>U26*U26*((1-O26)*5*S26+AE27)^2*AH26+V26*V26*AI26</f>
        <v>0</v>
      </c>
      <c r="AO26" s="100">
        <f>SUM(AN26:AN$42)/U26/U26</f>
        <v>3.664445633662216E-2</v>
      </c>
      <c r="AP26" s="87">
        <f t="shared" si="5"/>
        <v>79.35810961573678</v>
      </c>
      <c r="AQ26" s="88">
        <f t="shared" si="6"/>
        <v>83.107087833403185</v>
      </c>
      <c r="AR26" s="88">
        <f t="shared" si="7"/>
        <v>76.395790631691455</v>
      </c>
      <c r="AS26" s="88">
        <f t="shared" si="8"/>
        <v>79.855758758317876</v>
      </c>
      <c r="AT26" s="88">
        <f t="shared" si="9"/>
        <v>2.7316262904159747</v>
      </c>
      <c r="AU26" s="101">
        <f t="shared" si="10"/>
        <v>3.4820217687146324</v>
      </c>
    </row>
    <row r="27" spans="1:47" ht="14.45" customHeight="1" x14ac:dyDescent="0.15">
      <c r="A27" s="126"/>
      <c r="B27" s="86" t="s">
        <v>63</v>
      </c>
      <c r="C27" s="11">
        <v>736</v>
      </c>
      <c r="D27" s="11">
        <v>0</v>
      </c>
      <c r="E27" s="11">
        <v>254</v>
      </c>
      <c r="F27" s="12">
        <v>0</v>
      </c>
      <c r="G27" s="22" t="s">
        <v>63</v>
      </c>
      <c r="H27" s="3">
        <v>2718493</v>
      </c>
      <c r="I27" s="3">
        <v>203</v>
      </c>
      <c r="J27" s="18">
        <v>10</v>
      </c>
      <c r="K27" s="3">
        <v>99703</v>
      </c>
      <c r="L27" s="4">
        <v>7716254</v>
      </c>
      <c r="M27" s="70"/>
      <c r="N27" s="70"/>
      <c r="O27" s="87">
        <f t="shared" si="26"/>
        <v>0.52</v>
      </c>
      <c r="P27" s="88">
        <f t="shared" si="27"/>
        <v>1.0634199904138066</v>
      </c>
      <c r="Q27" s="89">
        <f t="shared" si="13"/>
        <v>0</v>
      </c>
      <c r="R27" s="90">
        <f t="shared" si="14"/>
        <v>0</v>
      </c>
      <c r="S27" s="91">
        <f t="shared" si="15"/>
        <v>0</v>
      </c>
      <c r="T27" s="92">
        <f t="shared" ref="T27:T40" si="28">5*R27/(1+5*(1-O27)*R27)</f>
        <v>0</v>
      </c>
      <c r="U27" s="93">
        <f t="shared" ref="U27:U41" si="29">U26*(1-T26)</f>
        <v>100000</v>
      </c>
      <c r="V27" s="93">
        <f t="shared" ref="V27:V40" si="30">5*U27*((1-T27)+O27*T27)</f>
        <v>500000</v>
      </c>
      <c r="W27" s="94">
        <f>SUM(V27:V$42)</f>
        <v>7623259.8724569986</v>
      </c>
      <c r="X27" s="95">
        <f t="shared" si="0"/>
        <v>500000</v>
      </c>
      <c r="Y27" s="93">
        <f>SUM(X27:X$42)</f>
        <v>7312577.4695004672</v>
      </c>
      <c r="Z27" s="93">
        <f t="shared" si="1"/>
        <v>0</v>
      </c>
      <c r="AA27" s="94">
        <f>SUM(Z27:Z$42)</f>
        <v>310682.40295653034</v>
      </c>
      <c r="AB27" s="87">
        <f t="shared" si="2"/>
        <v>76.232598724569982</v>
      </c>
      <c r="AC27" s="88">
        <f t="shared" si="3"/>
        <v>73.125774695004665</v>
      </c>
      <c r="AD27" s="96">
        <f t="shared" si="16"/>
        <v>95.924546609265761</v>
      </c>
      <c r="AE27" s="88">
        <f t="shared" si="4"/>
        <v>3.1068240295653036</v>
      </c>
      <c r="AF27" s="97">
        <f t="shared" si="17"/>
        <v>4.0754533907342259</v>
      </c>
      <c r="AH27" s="98">
        <f t="shared" ref="AH27:AH40" si="31">IF(D27=0,0,T27*T27*(1-T27)/D27)</f>
        <v>0</v>
      </c>
      <c r="AI27" s="99">
        <f t="shared" si="18"/>
        <v>0</v>
      </c>
      <c r="AJ27" s="99">
        <f t="shared" ref="AJ27:AJ40" si="32">U27*U27*((1-O27)*5+AB28)^2*AH27</f>
        <v>0</v>
      </c>
      <c r="AK27" s="99">
        <f>SUM(AJ27:AJ$42)/U27/U27</f>
        <v>0.91464739148644292</v>
      </c>
      <c r="AL27" s="99">
        <f t="shared" ref="AL27:AL40" si="33">U27*U27*((1-O27)*5*(1-S27)+AC28)^2*AH27+V27*V27*AI27</f>
        <v>0</v>
      </c>
      <c r="AM27" s="99">
        <f>SUM(AL27:AL$42)/U27/U27</f>
        <v>0.77906207291692697</v>
      </c>
      <c r="AN27" s="99">
        <f t="shared" ref="AN27:AN40" si="34">U27*U27*((1-O27)*5*S27+AE28)^2*AH27+V27*V27*AI27</f>
        <v>0</v>
      </c>
      <c r="AO27" s="100">
        <f>SUM(AN27:AN$42)/U27/U27</f>
        <v>3.664445633662216E-2</v>
      </c>
      <c r="AP27" s="87">
        <f t="shared" si="5"/>
        <v>74.35810961573678</v>
      </c>
      <c r="AQ27" s="88">
        <f t="shared" si="6"/>
        <v>78.107087833403185</v>
      </c>
      <c r="AR27" s="88">
        <f t="shared" si="7"/>
        <v>71.395790631691455</v>
      </c>
      <c r="AS27" s="88">
        <f t="shared" si="8"/>
        <v>74.855758758317876</v>
      </c>
      <c r="AT27" s="88">
        <f t="shared" si="9"/>
        <v>2.7316262904159747</v>
      </c>
      <c r="AU27" s="101">
        <f t="shared" si="10"/>
        <v>3.4820217687146324</v>
      </c>
    </row>
    <row r="28" spans="1:47" ht="14.45" customHeight="1" x14ac:dyDescent="0.15">
      <c r="A28" s="126"/>
      <c r="B28" s="86" t="s">
        <v>65</v>
      </c>
      <c r="C28" s="11">
        <v>700</v>
      </c>
      <c r="D28" s="11">
        <v>0</v>
      </c>
      <c r="E28" s="11">
        <v>217</v>
      </c>
      <c r="F28" s="12">
        <v>0</v>
      </c>
      <c r="G28" s="22" t="s">
        <v>65</v>
      </c>
      <c r="H28" s="3">
        <v>2904186</v>
      </c>
      <c r="I28" s="3">
        <v>384</v>
      </c>
      <c r="J28" s="18">
        <v>15</v>
      </c>
      <c r="K28" s="3">
        <v>99668</v>
      </c>
      <c r="L28" s="4">
        <v>7217823</v>
      </c>
      <c r="M28" s="70"/>
      <c r="N28" s="70"/>
      <c r="O28" s="87">
        <f t="shared" si="26"/>
        <v>0.53898305084745768</v>
      </c>
      <c r="P28" s="88">
        <f t="shared" si="27"/>
        <v>1.1165084012513697</v>
      </c>
      <c r="Q28" s="89">
        <f t="shared" si="13"/>
        <v>0</v>
      </c>
      <c r="R28" s="90">
        <f t="shared" si="14"/>
        <v>0</v>
      </c>
      <c r="S28" s="91">
        <f t="shared" si="15"/>
        <v>0</v>
      </c>
      <c r="T28" s="92">
        <f t="shared" si="28"/>
        <v>0</v>
      </c>
      <c r="U28" s="93">
        <f t="shared" si="29"/>
        <v>100000</v>
      </c>
      <c r="V28" s="93">
        <f t="shared" si="30"/>
        <v>500000</v>
      </c>
      <c r="W28" s="94">
        <f>SUM(V28:V$42)</f>
        <v>7123259.8724569986</v>
      </c>
      <c r="X28" s="95">
        <f t="shared" si="0"/>
        <v>500000</v>
      </c>
      <c r="Y28" s="93">
        <f>SUM(X28:X$42)</f>
        <v>6812577.4695004672</v>
      </c>
      <c r="Z28" s="93">
        <f t="shared" si="1"/>
        <v>0</v>
      </c>
      <c r="AA28" s="94">
        <f>SUM(Z28:Z$42)</f>
        <v>310682.40295653034</v>
      </c>
      <c r="AB28" s="87">
        <f t="shared" si="2"/>
        <v>71.232598724569982</v>
      </c>
      <c r="AC28" s="88">
        <f t="shared" si="3"/>
        <v>68.125774695004665</v>
      </c>
      <c r="AD28" s="96">
        <f t="shared" si="16"/>
        <v>95.638480014496935</v>
      </c>
      <c r="AE28" s="88">
        <f t="shared" si="4"/>
        <v>3.1068240295653036</v>
      </c>
      <c r="AF28" s="97">
        <f t="shared" si="17"/>
        <v>4.3615199855030404</v>
      </c>
      <c r="AH28" s="98">
        <f t="shared" si="31"/>
        <v>0</v>
      </c>
      <c r="AI28" s="99">
        <f t="shared" si="18"/>
        <v>0</v>
      </c>
      <c r="AJ28" s="99">
        <f t="shared" si="32"/>
        <v>0</v>
      </c>
      <c r="AK28" s="99">
        <f>SUM(AJ28:AJ$42)/U28/U28</f>
        <v>0.91464739148644292</v>
      </c>
      <c r="AL28" s="99">
        <f t="shared" si="33"/>
        <v>0</v>
      </c>
      <c r="AM28" s="99">
        <f>SUM(AL28:AL$42)/U28/U28</f>
        <v>0.77906207291692697</v>
      </c>
      <c r="AN28" s="99">
        <f t="shared" si="34"/>
        <v>0</v>
      </c>
      <c r="AO28" s="100">
        <f>SUM(AN28:AN$42)/U28/U28</f>
        <v>3.664445633662216E-2</v>
      </c>
      <c r="AP28" s="87">
        <f t="shared" si="5"/>
        <v>69.35810961573678</v>
      </c>
      <c r="AQ28" s="88">
        <f t="shared" si="6"/>
        <v>73.107087833403185</v>
      </c>
      <c r="AR28" s="88">
        <f t="shared" si="7"/>
        <v>66.395790631691455</v>
      </c>
      <c r="AS28" s="88">
        <f t="shared" si="8"/>
        <v>69.855758758317876</v>
      </c>
      <c r="AT28" s="88">
        <f t="shared" si="9"/>
        <v>2.7316262904159747</v>
      </c>
      <c r="AU28" s="101">
        <f t="shared" si="10"/>
        <v>3.4820217687146324</v>
      </c>
    </row>
    <row r="29" spans="1:47" ht="14.45" customHeight="1" x14ac:dyDescent="0.15">
      <c r="A29" s="126"/>
      <c r="B29" s="86" t="s">
        <v>67</v>
      </c>
      <c r="C29" s="11">
        <v>447</v>
      </c>
      <c r="D29" s="11">
        <v>0</v>
      </c>
      <c r="E29" s="11">
        <v>159</v>
      </c>
      <c r="F29" s="12">
        <v>0</v>
      </c>
      <c r="G29" s="22" t="s">
        <v>67</v>
      </c>
      <c r="H29" s="3">
        <v>2868752</v>
      </c>
      <c r="I29" s="3">
        <v>586</v>
      </c>
      <c r="J29" s="18">
        <v>20</v>
      </c>
      <c r="K29" s="3">
        <v>99609</v>
      </c>
      <c r="L29" s="4">
        <v>6719619</v>
      </c>
      <c r="M29" s="70"/>
      <c r="N29" s="70"/>
      <c r="O29" s="87">
        <f t="shared" si="26"/>
        <v>0.54579439252336448</v>
      </c>
      <c r="P29" s="88">
        <f t="shared" si="27"/>
        <v>0.950336631451423</v>
      </c>
      <c r="Q29" s="89">
        <f t="shared" si="13"/>
        <v>0</v>
      </c>
      <c r="R29" s="90">
        <f t="shared" si="14"/>
        <v>0</v>
      </c>
      <c r="S29" s="91">
        <f t="shared" si="15"/>
        <v>0</v>
      </c>
      <c r="T29" s="92">
        <f t="shared" si="28"/>
        <v>0</v>
      </c>
      <c r="U29" s="93">
        <f t="shared" si="29"/>
        <v>100000</v>
      </c>
      <c r="V29" s="93">
        <f t="shared" si="30"/>
        <v>500000</v>
      </c>
      <c r="W29" s="94">
        <f>SUM(V29:V$42)</f>
        <v>6623259.8724569995</v>
      </c>
      <c r="X29" s="95">
        <f t="shared" si="0"/>
        <v>500000</v>
      </c>
      <c r="Y29" s="93">
        <f>SUM(X29:X$42)</f>
        <v>6312577.469500469</v>
      </c>
      <c r="Z29" s="93">
        <f t="shared" si="1"/>
        <v>0</v>
      </c>
      <c r="AA29" s="94">
        <f>SUM(Z29:Z$42)</f>
        <v>310682.40295653034</v>
      </c>
      <c r="AB29" s="87">
        <f t="shared" si="2"/>
        <v>66.232598724569996</v>
      </c>
      <c r="AC29" s="88">
        <f t="shared" si="3"/>
        <v>63.125774695004694</v>
      </c>
      <c r="AD29" s="96">
        <f t="shared" si="16"/>
        <v>95.309222211731253</v>
      </c>
      <c r="AE29" s="88">
        <f t="shared" si="4"/>
        <v>3.1068240295653036</v>
      </c>
      <c r="AF29" s="97">
        <f t="shared" si="17"/>
        <v>4.690777788268754</v>
      </c>
      <c r="AH29" s="98">
        <f t="shared" si="31"/>
        <v>0</v>
      </c>
      <c r="AI29" s="99">
        <f t="shared" si="18"/>
        <v>0</v>
      </c>
      <c r="AJ29" s="99">
        <f t="shared" si="32"/>
        <v>0</v>
      </c>
      <c r="AK29" s="99">
        <f>SUM(AJ29:AJ$42)/U29/U29</f>
        <v>0.91464739148644292</v>
      </c>
      <c r="AL29" s="99">
        <f t="shared" si="33"/>
        <v>0</v>
      </c>
      <c r="AM29" s="99">
        <f>SUM(AL29:AL$42)/U29/U29</f>
        <v>0.77906207291692697</v>
      </c>
      <c r="AN29" s="99">
        <f t="shared" si="34"/>
        <v>0</v>
      </c>
      <c r="AO29" s="100">
        <f>SUM(AN29:AN$42)/U29/U29</f>
        <v>3.664445633662216E-2</v>
      </c>
      <c r="AP29" s="87">
        <f t="shared" si="5"/>
        <v>64.358109615736794</v>
      </c>
      <c r="AQ29" s="88">
        <f t="shared" si="6"/>
        <v>68.107087833403199</v>
      </c>
      <c r="AR29" s="88">
        <f t="shared" si="7"/>
        <v>61.39579063169149</v>
      </c>
      <c r="AS29" s="88">
        <f t="shared" si="8"/>
        <v>64.855758758317904</v>
      </c>
      <c r="AT29" s="88">
        <f t="shared" si="9"/>
        <v>2.7316262904159747</v>
      </c>
      <c r="AU29" s="101">
        <f t="shared" si="10"/>
        <v>3.4820217687146324</v>
      </c>
    </row>
    <row r="30" spans="1:47" ht="14.45" customHeight="1" x14ac:dyDescent="0.15">
      <c r="A30" s="126"/>
      <c r="B30" s="86" t="s">
        <v>69</v>
      </c>
      <c r="C30" s="11">
        <v>450</v>
      </c>
      <c r="D30" s="11">
        <v>1</v>
      </c>
      <c r="E30" s="11">
        <v>151</v>
      </c>
      <c r="F30" s="12">
        <v>0</v>
      </c>
      <c r="G30" s="22" t="s">
        <v>69</v>
      </c>
      <c r="H30" s="3">
        <v>3082677</v>
      </c>
      <c r="I30" s="3">
        <v>830</v>
      </c>
      <c r="J30" s="18">
        <v>25</v>
      </c>
      <c r="K30" s="3">
        <v>99502</v>
      </c>
      <c r="L30" s="4">
        <v>6221817</v>
      </c>
      <c r="M30" s="70"/>
      <c r="N30" s="70"/>
      <c r="O30" s="87">
        <f t="shared" si="26"/>
        <v>0.50317460317460316</v>
      </c>
      <c r="P30" s="88">
        <f t="shared" si="27"/>
        <v>1.0624488349903631</v>
      </c>
      <c r="Q30" s="89">
        <f t="shared" si="13"/>
        <v>2.2222222222222222E-3</v>
      </c>
      <c r="R30" s="90">
        <f t="shared" si="14"/>
        <v>2.0916039897981333E-3</v>
      </c>
      <c r="S30" s="91">
        <f t="shared" si="15"/>
        <v>0</v>
      </c>
      <c r="T30" s="92">
        <f t="shared" si="28"/>
        <v>1.0403962935256266E-2</v>
      </c>
      <c r="U30" s="93">
        <f t="shared" si="29"/>
        <v>100000</v>
      </c>
      <c r="V30" s="93">
        <f t="shared" si="30"/>
        <v>497415.5234930673</v>
      </c>
      <c r="W30" s="94">
        <f>SUM(V30:V$42)</f>
        <v>6123259.8724569986</v>
      </c>
      <c r="X30" s="95">
        <f t="shared" si="0"/>
        <v>497415.5234930673</v>
      </c>
      <c r="Y30" s="93">
        <f>SUM(X30:X$42)</f>
        <v>5812577.4695004672</v>
      </c>
      <c r="Z30" s="93">
        <f t="shared" si="1"/>
        <v>0</v>
      </c>
      <c r="AA30" s="94">
        <f>SUM(Z30:Z$42)</f>
        <v>310682.40295653034</v>
      </c>
      <c r="AB30" s="87">
        <f t="shared" si="2"/>
        <v>61.232598724569982</v>
      </c>
      <c r="AC30" s="88">
        <f t="shared" si="3"/>
        <v>58.125774695004672</v>
      </c>
      <c r="AD30" s="96">
        <f t="shared" si="16"/>
        <v>94.926192756345202</v>
      </c>
      <c r="AE30" s="88">
        <f t="shared" si="4"/>
        <v>3.1068240295653036</v>
      </c>
      <c r="AF30" s="97">
        <f t="shared" si="17"/>
        <v>5.0738072436547919</v>
      </c>
      <c r="AH30" s="98">
        <f t="shared" si="31"/>
        <v>1.0711629437490048E-4</v>
      </c>
      <c r="AI30" s="99">
        <f t="shared" si="18"/>
        <v>0</v>
      </c>
      <c r="AJ30" s="99">
        <f t="shared" si="32"/>
        <v>3771058800.2786479</v>
      </c>
      <c r="AK30" s="99">
        <f>SUM(AJ30:AJ$42)/U30/U30</f>
        <v>0.91464739148644292</v>
      </c>
      <c r="AL30" s="99">
        <f t="shared" si="33"/>
        <v>3382547466.4038277</v>
      </c>
      <c r="AM30" s="99">
        <f>SUM(AL30:AL$42)/U30/U30</f>
        <v>0.77906207291692697</v>
      </c>
      <c r="AN30" s="99">
        <f t="shared" si="34"/>
        <v>10557788.464678055</v>
      </c>
      <c r="AO30" s="100">
        <f>SUM(AN30:AN$42)/U30/U30</f>
        <v>3.664445633662216E-2</v>
      </c>
      <c r="AP30" s="87">
        <f t="shared" si="5"/>
        <v>59.358109615736772</v>
      </c>
      <c r="AQ30" s="88">
        <f t="shared" si="6"/>
        <v>63.107087833403192</v>
      </c>
      <c r="AR30" s="88">
        <f t="shared" si="7"/>
        <v>56.395790631691469</v>
      </c>
      <c r="AS30" s="88">
        <f t="shared" si="8"/>
        <v>59.855758758317876</v>
      </c>
      <c r="AT30" s="88">
        <f t="shared" si="9"/>
        <v>2.7316262904159747</v>
      </c>
      <c r="AU30" s="101">
        <f t="shared" si="10"/>
        <v>3.4820217687146324</v>
      </c>
    </row>
    <row r="31" spans="1:47" ht="14.45" customHeight="1" x14ac:dyDescent="0.15">
      <c r="A31" s="126"/>
      <c r="B31" s="86" t="s">
        <v>71</v>
      </c>
      <c r="C31" s="11">
        <v>700</v>
      </c>
      <c r="D31" s="11">
        <v>1</v>
      </c>
      <c r="E31" s="11">
        <v>240</v>
      </c>
      <c r="F31" s="12">
        <v>0</v>
      </c>
      <c r="G31" s="22" t="s">
        <v>71</v>
      </c>
      <c r="H31" s="3">
        <v>3531534</v>
      </c>
      <c r="I31" s="3">
        <v>1224</v>
      </c>
      <c r="J31" s="18">
        <v>30</v>
      </c>
      <c r="K31" s="3">
        <v>99376</v>
      </c>
      <c r="L31" s="4">
        <v>5724620</v>
      </c>
      <c r="M31" s="70"/>
      <c r="N31" s="70"/>
      <c r="O31" s="87">
        <f t="shared" si="26"/>
        <v>0.52874999999999994</v>
      </c>
      <c r="P31" s="88">
        <f t="shared" si="27"/>
        <v>1.0755235401952805</v>
      </c>
      <c r="Q31" s="89">
        <f t="shared" si="13"/>
        <v>1.4285714285714286E-3</v>
      </c>
      <c r="R31" s="90">
        <f t="shared" si="14"/>
        <v>1.3282567746606883E-3</v>
      </c>
      <c r="S31" s="91">
        <f t="shared" si="15"/>
        <v>0</v>
      </c>
      <c r="T31" s="92">
        <f t="shared" si="28"/>
        <v>6.6205634625643734E-3</v>
      </c>
      <c r="U31" s="93">
        <f t="shared" si="29"/>
        <v>98959.603706474372</v>
      </c>
      <c r="V31" s="93">
        <f t="shared" si="30"/>
        <v>493254.27813933126</v>
      </c>
      <c r="W31" s="94">
        <f>SUM(V31:V$42)</f>
        <v>5625844.3489639312</v>
      </c>
      <c r="X31" s="95">
        <f t="shared" si="0"/>
        <v>493254.27813933126</v>
      </c>
      <c r="Y31" s="93">
        <f>SUM(X31:X$42)</f>
        <v>5315161.9460074008</v>
      </c>
      <c r="Z31" s="93">
        <f t="shared" si="1"/>
        <v>0</v>
      </c>
      <c r="AA31" s="94">
        <f>SUM(Z31:Z$42)</f>
        <v>310682.40295653034</v>
      </c>
      <c r="AB31" s="87">
        <f t="shared" si="2"/>
        <v>56.84990782350782</v>
      </c>
      <c r="AC31" s="88">
        <f t="shared" si="3"/>
        <v>53.710420686129524</v>
      </c>
      <c r="AD31" s="96">
        <f t="shared" si="16"/>
        <v>94.477586230878458</v>
      </c>
      <c r="AE31" s="88">
        <f t="shared" si="4"/>
        <v>3.1394871373783011</v>
      </c>
      <c r="AF31" s="97">
        <f t="shared" si="17"/>
        <v>5.5224137691215436</v>
      </c>
      <c r="AH31" s="98">
        <f t="shared" si="31"/>
        <v>4.3541668947310423E-5</v>
      </c>
      <c r="AI31" s="99">
        <f t="shared" si="18"/>
        <v>0</v>
      </c>
      <c r="AJ31" s="99">
        <f t="shared" si="32"/>
        <v>1269661309.6974154</v>
      </c>
      <c r="AK31" s="99">
        <f>SUM(AJ31:AJ$42)/U31/U31</f>
        <v>0.54890364310203354</v>
      </c>
      <c r="AL31" s="99">
        <f t="shared" si="33"/>
        <v>1126849002.6215618</v>
      </c>
      <c r="AM31" s="99">
        <f>SUM(AL31:AL$42)/U31/U31</f>
        <v>0.45012476644402749</v>
      </c>
      <c r="AN31" s="99">
        <f t="shared" si="34"/>
        <v>4259004.0323930094</v>
      </c>
      <c r="AO31" s="100">
        <f>SUM(AN31:AN$42)/U31/U31</f>
        <v>3.6340923093591375E-2</v>
      </c>
      <c r="AP31" s="87">
        <f t="shared" si="5"/>
        <v>55.397782403531721</v>
      </c>
      <c r="AQ31" s="88">
        <f t="shared" si="6"/>
        <v>58.302033243483919</v>
      </c>
      <c r="AR31" s="88">
        <f t="shared" si="7"/>
        <v>52.395430456975184</v>
      </c>
      <c r="AS31" s="88">
        <f t="shared" si="8"/>
        <v>55.025410915283864</v>
      </c>
      <c r="AT31" s="88">
        <f t="shared" si="9"/>
        <v>2.7658465478322234</v>
      </c>
      <c r="AU31" s="101">
        <f t="shared" si="10"/>
        <v>3.5131277269243788</v>
      </c>
    </row>
    <row r="32" spans="1:47" ht="14.45" customHeight="1" x14ac:dyDescent="0.15">
      <c r="A32" s="126"/>
      <c r="B32" s="86" t="s">
        <v>73</v>
      </c>
      <c r="C32" s="11">
        <v>780</v>
      </c>
      <c r="D32" s="11">
        <v>0</v>
      </c>
      <c r="E32" s="11">
        <v>263</v>
      </c>
      <c r="F32" s="12">
        <v>0</v>
      </c>
      <c r="G32" s="22" t="s">
        <v>73</v>
      </c>
      <c r="H32" s="3">
        <v>4046870</v>
      </c>
      <c r="I32" s="3">
        <v>1947</v>
      </c>
      <c r="J32" s="18">
        <v>35</v>
      </c>
      <c r="K32" s="3">
        <v>99216</v>
      </c>
      <c r="L32" s="4">
        <v>5228117</v>
      </c>
      <c r="M32" s="70"/>
      <c r="N32" s="70"/>
      <c r="O32" s="87">
        <f t="shared" si="26"/>
        <v>0.52719665271966532</v>
      </c>
      <c r="P32" s="88">
        <f t="shared" si="27"/>
        <v>0.99748322979463022</v>
      </c>
      <c r="Q32" s="89">
        <f t="shared" si="13"/>
        <v>0</v>
      </c>
      <c r="R32" s="90">
        <f t="shared" si="14"/>
        <v>0</v>
      </c>
      <c r="S32" s="91">
        <f t="shared" si="15"/>
        <v>0</v>
      </c>
      <c r="T32" s="92">
        <f t="shared" si="28"/>
        <v>0</v>
      </c>
      <c r="U32" s="93">
        <f t="shared" si="29"/>
        <v>98304.435369905448</v>
      </c>
      <c r="V32" s="93">
        <f t="shared" si="30"/>
        <v>491522.17684952723</v>
      </c>
      <c r="W32" s="94">
        <f>SUM(V32:V$42)</f>
        <v>5132590.0708245998</v>
      </c>
      <c r="X32" s="95">
        <f t="shared" si="0"/>
        <v>491522.17684952723</v>
      </c>
      <c r="Y32" s="93">
        <f>SUM(X32:X$42)</f>
        <v>4821907.6678680703</v>
      </c>
      <c r="Z32" s="93">
        <f t="shared" si="1"/>
        <v>0</v>
      </c>
      <c r="AA32" s="94">
        <f>SUM(Z32:Z$42)</f>
        <v>310682.40295653034</v>
      </c>
      <c r="AB32" s="87">
        <f t="shared" si="2"/>
        <v>52.211174923200581</v>
      </c>
      <c r="AC32" s="88">
        <f t="shared" si="3"/>
        <v>49.050764085302205</v>
      </c>
      <c r="AD32" s="96">
        <f t="shared" si="16"/>
        <v>93.946868955645712</v>
      </c>
      <c r="AE32" s="88">
        <f t="shared" si="4"/>
        <v>3.1604108378983833</v>
      </c>
      <c r="AF32" s="97">
        <f t="shared" si="17"/>
        <v>6.0531310443543029</v>
      </c>
      <c r="AH32" s="98">
        <f t="shared" si="31"/>
        <v>0</v>
      </c>
      <c r="AI32" s="99">
        <f t="shared" si="18"/>
        <v>0</v>
      </c>
      <c r="AJ32" s="99">
        <f t="shared" si="32"/>
        <v>0</v>
      </c>
      <c r="AK32" s="99">
        <f>SUM(AJ32:AJ$42)/U32/U32</f>
        <v>0.42486081499078382</v>
      </c>
      <c r="AL32" s="99">
        <f t="shared" si="33"/>
        <v>0</v>
      </c>
      <c r="AM32" s="99">
        <f>SUM(AL32:AL$42)/U32/U32</f>
        <v>0.339539017578811</v>
      </c>
      <c r="AN32" s="99">
        <f t="shared" si="34"/>
        <v>0</v>
      </c>
      <c r="AO32" s="100">
        <f>SUM(AN32:AN$42)/U32/U32</f>
        <v>3.6386220022981086E-2</v>
      </c>
      <c r="AP32" s="87">
        <f t="shared" si="5"/>
        <v>50.933620498970996</v>
      </c>
      <c r="AQ32" s="88">
        <f t="shared" si="6"/>
        <v>53.488729347430166</v>
      </c>
      <c r="AR32" s="88">
        <f t="shared" si="7"/>
        <v>47.908672543467333</v>
      </c>
      <c r="AS32" s="88">
        <f t="shared" si="8"/>
        <v>50.192855627137078</v>
      </c>
      <c r="AT32" s="88">
        <f t="shared" si="9"/>
        <v>2.7865374598139252</v>
      </c>
      <c r="AU32" s="101">
        <f t="shared" si="10"/>
        <v>3.5342842159828414</v>
      </c>
    </row>
    <row r="33" spans="1:47" ht="14.45" customHeight="1" x14ac:dyDescent="0.15">
      <c r="A33" s="126"/>
      <c r="B33" s="86" t="s">
        <v>75</v>
      </c>
      <c r="C33" s="11">
        <v>886</v>
      </c>
      <c r="D33" s="11">
        <v>0</v>
      </c>
      <c r="E33" s="11">
        <v>295</v>
      </c>
      <c r="F33" s="12">
        <v>0</v>
      </c>
      <c r="G33" s="22" t="s">
        <v>75</v>
      </c>
      <c r="H33" s="3">
        <v>4763673</v>
      </c>
      <c r="I33" s="3">
        <v>3556</v>
      </c>
      <c r="J33" s="18">
        <v>40</v>
      </c>
      <c r="K33" s="3">
        <v>98977</v>
      </c>
      <c r="L33" s="4">
        <v>4732602</v>
      </c>
      <c r="M33" s="70"/>
      <c r="N33" s="70"/>
      <c r="O33" s="87">
        <f t="shared" si="26"/>
        <v>0.53649025069637879</v>
      </c>
      <c r="P33" s="88">
        <f t="shared" si="27"/>
        <v>1.0273038189609276</v>
      </c>
      <c r="Q33" s="89">
        <f t="shared" si="13"/>
        <v>0</v>
      </c>
      <c r="R33" s="90">
        <f t="shared" si="14"/>
        <v>0</v>
      </c>
      <c r="S33" s="91">
        <f t="shared" si="15"/>
        <v>0</v>
      </c>
      <c r="T33" s="92">
        <f t="shared" si="28"/>
        <v>0</v>
      </c>
      <c r="U33" s="93">
        <f t="shared" si="29"/>
        <v>98304.435369905448</v>
      </c>
      <c r="V33" s="93">
        <f t="shared" si="30"/>
        <v>491522.17684952723</v>
      </c>
      <c r="W33" s="94">
        <f>SUM(V33:V$42)</f>
        <v>4641067.8939750725</v>
      </c>
      <c r="X33" s="95">
        <f t="shared" si="0"/>
        <v>491522.17684952723</v>
      </c>
      <c r="Y33" s="93">
        <f>SUM(X33:X$42)</f>
        <v>4330385.491018543</v>
      </c>
      <c r="Z33" s="93">
        <f t="shared" si="1"/>
        <v>0</v>
      </c>
      <c r="AA33" s="94">
        <f>SUM(Z33:Z$42)</f>
        <v>310682.40295653034</v>
      </c>
      <c r="AB33" s="87">
        <f t="shared" si="2"/>
        <v>47.211174923200581</v>
      </c>
      <c r="AC33" s="88">
        <f t="shared" si="3"/>
        <v>44.050764085302205</v>
      </c>
      <c r="AD33" s="96">
        <f t="shared" si="16"/>
        <v>93.305799224358466</v>
      </c>
      <c r="AE33" s="88">
        <f t="shared" si="4"/>
        <v>3.1604108378983833</v>
      </c>
      <c r="AF33" s="97">
        <f t="shared" si="17"/>
        <v>6.6942007756415522</v>
      </c>
      <c r="AH33" s="98">
        <f t="shared" si="31"/>
        <v>0</v>
      </c>
      <c r="AI33" s="99">
        <f t="shared" si="18"/>
        <v>0</v>
      </c>
      <c r="AJ33" s="99">
        <f t="shared" si="32"/>
        <v>0</v>
      </c>
      <c r="AK33" s="99">
        <f>SUM(AJ33:AJ$42)/U33/U33</f>
        <v>0.42486081499078382</v>
      </c>
      <c r="AL33" s="99">
        <f t="shared" si="33"/>
        <v>0</v>
      </c>
      <c r="AM33" s="99">
        <f>SUM(AL33:AL$42)/U33/U33</f>
        <v>0.339539017578811</v>
      </c>
      <c r="AN33" s="99">
        <f t="shared" si="34"/>
        <v>0</v>
      </c>
      <c r="AO33" s="100">
        <f>SUM(AN33:AN$42)/U33/U33</f>
        <v>3.6386220022981086E-2</v>
      </c>
      <c r="AP33" s="87">
        <f t="shared" si="5"/>
        <v>45.933620498970996</v>
      </c>
      <c r="AQ33" s="88">
        <f t="shared" si="6"/>
        <v>48.488729347430166</v>
      </c>
      <c r="AR33" s="88">
        <f t="shared" si="7"/>
        <v>42.908672543467333</v>
      </c>
      <c r="AS33" s="88">
        <f t="shared" si="8"/>
        <v>45.192855627137078</v>
      </c>
      <c r="AT33" s="88">
        <f t="shared" si="9"/>
        <v>2.7865374598139252</v>
      </c>
      <c r="AU33" s="101">
        <f t="shared" si="10"/>
        <v>3.5342842159828414</v>
      </c>
    </row>
    <row r="34" spans="1:47" ht="14.45" customHeight="1" x14ac:dyDescent="0.15">
      <c r="A34" s="126"/>
      <c r="B34" s="86" t="s">
        <v>77</v>
      </c>
      <c r="C34" s="11">
        <v>778</v>
      </c>
      <c r="D34" s="11">
        <v>1</v>
      </c>
      <c r="E34" s="11">
        <v>262</v>
      </c>
      <c r="F34" s="12">
        <v>0.7</v>
      </c>
      <c r="G34" s="22" t="s">
        <v>77</v>
      </c>
      <c r="H34" s="3">
        <v>4254117</v>
      </c>
      <c r="I34" s="3">
        <v>4884</v>
      </c>
      <c r="J34" s="18">
        <v>45</v>
      </c>
      <c r="K34" s="3">
        <v>98618</v>
      </c>
      <c r="L34" s="4">
        <v>4238549</v>
      </c>
      <c r="M34" s="70"/>
      <c r="N34" s="70"/>
      <c r="O34" s="87">
        <f t="shared" si="26"/>
        <v>0.54067495559502665</v>
      </c>
      <c r="P34" s="88">
        <f t="shared" si="27"/>
        <v>1.0028678423201143</v>
      </c>
      <c r="Q34" s="89">
        <f t="shared" si="13"/>
        <v>1.2853470437017994E-3</v>
      </c>
      <c r="R34" s="90">
        <f t="shared" si="14"/>
        <v>1.2816714121854534E-3</v>
      </c>
      <c r="S34" s="91">
        <f t="shared" si="15"/>
        <v>2.6717557251908397E-3</v>
      </c>
      <c r="T34" s="92">
        <f t="shared" si="28"/>
        <v>6.3895493018486359E-3</v>
      </c>
      <c r="U34" s="93">
        <f t="shared" si="29"/>
        <v>98304.435369905448</v>
      </c>
      <c r="V34" s="93">
        <f t="shared" si="30"/>
        <v>490079.61823487782</v>
      </c>
      <c r="W34" s="94">
        <f>SUM(V34:V$42)</f>
        <v>4149545.7171255457</v>
      </c>
      <c r="X34" s="95">
        <f t="shared" si="0"/>
        <v>488770.24520905945</v>
      </c>
      <c r="Y34" s="93">
        <f>SUM(X34:X$42)</f>
        <v>3838863.3141690157</v>
      </c>
      <c r="Z34" s="93">
        <f t="shared" si="1"/>
        <v>1309.3730258183759</v>
      </c>
      <c r="AA34" s="94">
        <f>SUM(Z34:Z$42)</f>
        <v>310682.40295653034</v>
      </c>
      <c r="AB34" s="87">
        <f t="shared" si="2"/>
        <v>42.211174923200588</v>
      </c>
      <c r="AC34" s="88">
        <f t="shared" si="3"/>
        <v>39.050764085302205</v>
      </c>
      <c r="AD34" s="96">
        <f t="shared" si="16"/>
        <v>92.512857451496046</v>
      </c>
      <c r="AE34" s="88">
        <f t="shared" si="4"/>
        <v>3.1604108378983833</v>
      </c>
      <c r="AF34" s="97">
        <f t="shared" si="17"/>
        <v>7.4871425485039556</v>
      </c>
      <c r="AH34" s="98">
        <f t="shared" si="31"/>
        <v>4.056547836671646E-5</v>
      </c>
      <c r="AI34" s="99">
        <f t="shared" si="18"/>
        <v>1.0170295597464692E-5</v>
      </c>
      <c r="AJ34" s="99">
        <f t="shared" si="32"/>
        <v>619778095.04786766</v>
      </c>
      <c r="AK34" s="99">
        <f>SUM(AJ34:AJ$42)/U34/U34</f>
        <v>0.42486081499078382</v>
      </c>
      <c r="AL34" s="99">
        <f t="shared" si="33"/>
        <v>527237521.14889169</v>
      </c>
      <c r="AM34" s="99">
        <f>SUM(AL34:AL$42)/U34/U34</f>
        <v>0.339539017578811</v>
      </c>
      <c r="AN34" s="99">
        <f t="shared" si="34"/>
        <v>6390619.1767276153</v>
      </c>
      <c r="AO34" s="100">
        <f>SUM(AN34:AN$42)/U34/U34</f>
        <v>3.6386220022981086E-2</v>
      </c>
      <c r="AP34" s="87">
        <f t="shared" si="5"/>
        <v>40.933620498971003</v>
      </c>
      <c r="AQ34" s="88">
        <f t="shared" si="6"/>
        <v>43.488729347430173</v>
      </c>
      <c r="AR34" s="88">
        <f t="shared" si="7"/>
        <v>37.908672543467333</v>
      </c>
      <c r="AS34" s="88">
        <f t="shared" si="8"/>
        <v>40.192855627137078</v>
      </c>
      <c r="AT34" s="88">
        <f t="shared" si="9"/>
        <v>2.7865374598139252</v>
      </c>
      <c r="AU34" s="101">
        <f t="shared" si="10"/>
        <v>3.5342842159828414</v>
      </c>
    </row>
    <row r="35" spans="1:47" ht="14.45" customHeight="1" x14ac:dyDescent="0.15">
      <c r="A35" s="126"/>
      <c r="B35" s="86" t="s">
        <v>79</v>
      </c>
      <c r="C35" s="11">
        <v>787</v>
      </c>
      <c r="D35" s="11">
        <v>2</v>
      </c>
      <c r="E35" s="11">
        <v>259</v>
      </c>
      <c r="F35" s="12">
        <v>0.7</v>
      </c>
      <c r="G35" s="22" t="s">
        <v>79</v>
      </c>
      <c r="H35" s="3">
        <v>3926558</v>
      </c>
      <c r="I35" s="3">
        <v>6879</v>
      </c>
      <c r="J35" s="18">
        <v>50</v>
      </c>
      <c r="K35" s="3">
        <v>98055</v>
      </c>
      <c r="L35" s="4">
        <v>3746752</v>
      </c>
      <c r="M35" s="70"/>
      <c r="N35" s="70"/>
      <c r="O35" s="87">
        <f t="shared" si="26"/>
        <v>0.52857142857142858</v>
      </c>
      <c r="P35" s="88">
        <f t="shared" si="27"/>
        <v>0.98541039571569933</v>
      </c>
      <c r="Q35" s="89">
        <f t="shared" si="13"/>
        <v>2.5412960609911056E-3</v>
      </c>
      <c r="R35" s="90">
        <f t="shared" si="14"/>
        <v>2.5789215052327242E-3</v>
      </c>
      <c r="S35" s="91">
        <f t="shared" si="15"/>
        <v>2.7027027027027024E-3</v>
      </c>
      <c r="T35" s="92">
        <f t="shared" si="28"/>
        <v>1.2816696285355108E-2</v>
      </c>
      <c r="U35" s="93">
        <f t="shared" si="29"/>
        <v>97676.31433351904</v>
      </c>
      <c r="V35" s="93">
        <f t="shared" si="30"/>
        <v>485430.6936234649</v>
      </c>
      <c r="W35" s="94">
        <f>SUM(V35:V$42)</f>
        <v>3659466.0988906678</v>
      </c>
      <c r="X35" s="95">
        <f t="shared" si="0"/>
        <v>484118.71877583396</v>
      </c>
      <c r="Y35" s="93">
        <f>SUM(X35:X$42)</f>
        <v>3350093.0689599561</v>
      </c>
      <c r="Z35" s="93">
        <f t="shared" si="1"/>
        <v>1311.974847630986</v>
      </c>
      <c r="AA35" s="94">
        <f>SUM(Z35:Z$42)</f>
        <v>309373.02993071196</v>
      </c>
      <c r="AB35" s="87">
        <f t="shared" si="2"/>
        <v>37.465235291283598</v>
      </c>
      <c r="AC35" s="88">
        <f t="shared" si="3"/>
        <v>34.297906220344792</v>
      </c>
      <c r="AD35" s="96">
        <f t="shared" si="16"/>
        <v>91.545951743493532</v>
      </c>
      <c r="AE35" s="88">
        <f t="shared" si="4"/>
        <v>3.1673290709388091</v>
      </c>
      <c r="AF35" s="97">
        <f t="shared" si="17"/>
        <v>8.4540482565064732</v>
      </c>
      <c r="AH35" s="98">
        <f t="shared" si="31"/>
        <v>8.1081167201795532E-5</v>
      </c>
      <c r="AI35" s="99">
        <f t="shared" si="18"/>
        <v>1.040694247414481E-5</v>
      </c>
      <c r="AJ35" s="99">
        <f t="shared" si="32"/>
        <v>962542182.78866148</v>
      </c>
      <c r="AK35" s="99">
        <f>SUM(AJ35:AJ$42)/U35/U35</f>
        <v>0.36538088974803118</v>
      </c>
      <c r="AL35" s="99">
        <f t="shared" si="33"/>
        <v>798217391.05285013</v>
      </c>
      <c r="AM35" s="99">
        <f>SUM(AL35:AL$42)/U35/U35</f>
        <v>0.28865781313614192</v>
      </c>
      <c r="AN35" s="99">
        <f t="shared" si="34"/>
        <v>10379676.941222083</v>
      </c>
      <c r="AO35" s="100">
        <f>SUM(AN35:AN$42)/U35/U35</f>
        <v>3.6185868221447003E-2</v>
      </c>
      <c r="AP35" s="87">
        <f t="shared" si="5"/>
        <v>36.280479102839735</v>
      </c>
      <c r="AQ35" s="88">
        <f t="shared" si="6"/>
        <v>38.649991479727461</v>
      </c>
      <c r="AR35" s="88">
        <f t="shared" si="7"/>
        <v>33.244859281721538</v>
      </c>
      <c r="AS35" s="88">
        <f t="shared" si="8"/>
        <v>35.350953158968046</v>
      </c>
      <c r="AT35" s="88">
        <f t="shared" si="9"/>
        <v>2.7944864347509517</v>
      </c>
      <c r="AU35" s="101">
        <f t="shared" si="10"/>
        <v>3.5401717071266665</v>
      </c>
    </row>
    <row r="36" spans="1:47" ht="14.45" customHeight="1" x14ac:dyDescent="0.15">
      <c r="A36" s="126"/>
      <c r="B36" s="86" t="s">
        <v>81</v>
      </c>
      <c r="C36" s="11">
        <v>1165</v>
      </c>
      <c r="D36" s="11">
        <v>4</v>
      </c>
      <c r="E36" s="11">
        <v>391</v>
      </c>
      <c r="F36" s="12">
        <v>1.4</v>
      </c>
      <c r="G36" s="22" t="s">
        <v>81</v>
      </c>
      <c r="H36" s="3">
        <v>3770396</v>
      </c>
      <c r="I36" s="3">
        <v>9275</v>
      </c>
      <c r="J36" s="18">
        <v>55</v>
      </c>
      <c r="K36" s="3">
        <v>97187</v>
      </c>
      <c r="L36" s="4">
        <v>3258523</v>
      </c>
      <c r="M36" s="70"/>
      <c r="N36" s="70"/>
      <c r="O36" s="87">
        <f t="shared" si="26"/>
        <v>0.52993311036789292</v>
      </c>
      <c r="P36" s="88">
        <f t="shared" si="27"/>
        <v>0.99369792960650705</v>
      </c>
      <c r="Q36" s="89">
        <f t="shared" si="13"/>
        <v>3.4334763948497852E-3</v>
      </c>
      <c r="R36" s="90">
        <f t="shared" si="14"/>
        <v>3.4552516338736887E-3</v>
      </c>
      <c r="S36" s="91">
        <f t="shared" si="15"/>
        <v>3.580562659846547E-3</v>
      </c>
      <c r="T36" s="92">
        <f t="shared" si="28"/>
        <v>1.7137087930685878E-2</v>
      </c>
      <c r="U36" s="93">
        <f t="shared" si="29"/>
        <v>96424.426678433447</v>
      </c>
      <c r="V36" s="93">
        <f t="shared" si="30"/>
        <v>478238.36112385849</v>
      </c>
      <c r="W36" s="94">
        <f>SUM(V36:V$42)</f>
        <v>3174035.4052672032</v>
      </c>
      <c r="X36" s="95">
        <f t="shared" si="0"/>
        <v>476525.9987055122</v>
      </c>
      <c r="Y36" s="93">
        <f>SUM(X36:X$42)</f>
        <v>2865974.3501841221</v>
      </c>
      <c r="Z36" s="93">
        <f t="shared" si="1"/>
        <v>1712.3624183462962</v>
      </c>
      <c r="AA36" s="94">
        <f>SUM(Z36:Z$42)</f>
        <v>308061.05508308101</v>
      </c>
      <c r="AB36" s="87">
        <f t="shared" si="2"/>
        <v>32.917337593847648</v>
      </c>
      <c r="AC36" s="88">
        <f t="shared" si="3"/>
        <v>29.722493033242312</v>
      </c>
      <c r="AD36" s="96">
        <f t="shared" si="16"/>
        <v>90.294340933567895</v>
      </c>
      <c r="AE36" s="88">
        <f t="shared" si="4"/>
        <v>3.1948445606053344</v>
      </c>
      <c r="AF36" s="97">
        <f t="shared" si="17"/>
        <v>9.7056590664320943</v>
      </c>
      <c r="AH36" s="98">
        <f t="shared" si="31"/>
        <v>7.2161741620927473E-5</v>
      </c>
      <c r="AI36" s="99">
        <f t="shared" si="18"/>
        <v>9.1246604370472115E-6</v>
      </c>
      <c r="AJ36" s="99">
        <f t="shared" si="32"/>
        <v>636287338.55225098</v>
      </c>
      <c r="AK36" s="99">
        <f>SUM(AJ36:AJ$42)/U36/U36</f>
        <v>0.27140493378402669</v>
      </c>
      <c r="AL36" s="99">
        <f t="shared" si="33"/>
        <v>511496143.36770809</v>
      </c>
      <c r="AM36" s="99">
        <f>SUM(AL36:AL$42)/U36/U36</f>
        <v>0.21035047869686224</v>
      </c>
      <c r="AN36" s="99">
        <f t="shared" si="34"/>
        <v>9134036.6594283581</v>
      </c>
      <c r="AO36" s="100">
        <f>SUM(AN36:AN$42)/U36/U36</f>
        <v>3.6015203011158646E-2</v>
      </c>
      <c r="AP36" s="87">
        <f t="shared" si="5"/>
        <v>31.896245436584302</v>
      </c>
      <c r="AQ36" s="88">
        <f t="shared" si="6"/>
        <v>33.938429751110995</v>
      </c>
      <c r="AR36" s="88">
        <f t="shared" si="7"/>
        <v>28.82355899842003</v>
      </c>
      <c r="AS36" s="88">
        <f t="shared" si="8"/>
        <v>30.621427068064595</v>
      </c>
      <c r="AT36" s="88">
        <f t="shared" si="9"/>
        <v>2.822882191691936</v>
      </c>
      <c r="AU36" s="101">
        <f t="shared" si="10"/>
        <v>3.5668069295187328</v>
      </c>
    </row>
    <row r="37" spans="1:47" ht="14.45" customHeight="1" x14ac:dyDescent="0.15">
      <c r="A37" s="126"/>
      <c r="B37" s="86" t="s">
        <v>83</v>
      </c>
      <c r="C37" s="11">
        <v>1463</v>
      </c>
      <c r="D37" s="11">
        <v>7</v>
      </c>
      <c r="E37" s="11">
        <v>486</v>
      </c>
      <c r="F37" s="12">
        <v>4.2</v>
      </c>
      <c r="G37" s="22" t="s">
        <v>83</v>
      </c>
      <c r="H37" s="3">
        <v>4308137</v>
      </c>
      <c r="I37" s="3">
        <v>16076</v>
      </c>
      <c r="J37" s="18">
        <v>60</v>
      </c>
      <c r="K37" s="3">
        <v>95991</v>
      </c>
      <c r="L37" s="4">
        <v>2775399</v>
      </c>
      <c r="M37" s="70"/>
      <c r="N37" s="70"/>
      <c r="O37" s="87">
        <f t="shared" si="26"/>
        <v>0.52923076923076917</v>
      </c>
      <c r="P37" s="88">
        <f t="shared" si="27"/>
        <v>1.0509637941181051</v>
      </c>
      <c r="Q37" s="89">
        <f t="shared" si="13"/>
        <v>4.7846889952153108E-3</v>
      </c>
      <c r="R37" s="90">
        <f t="shared" si="14"/>
        <v>4.5526677721855159E-3</v>
      </c>
      <c r="S37" s="91">
        <f t="shared" si="15"/>
        <v>8.6419753086419762E-3</v>
      </c>
      <c r="T37" s="92">
        <f t="shared" si="28"/>
        <v>2.2521986953271206E-2</v>
      </c>
      <c r="U37" s="93">
        <f t="shared" si="29"/>
        <v>94771.992799779153</v>
      </c>
      <c r="V37" s="93">
        <f t="shared" si="30"/>
        <v>468835.78863640444</v>
      </c>
      <c r="W37" s="94">
        <f>SUM(V37:V$42)</f>
        <v>2695797.0441433443</v>
      </c>
      <c r="X37" s="95">
        <f t="shared" si="0"/>
        <v>464784.12132720096</v>
      </c>
      <c r="Y37" s="93">
        <f>SUM(X37:X$42)</f>
        <v>2389448.3514786097</v>
      </c>
      <c r="Z37" s="93">
        <f t="shared" si="1"/>
        <v>4051.6673092034957</v>
      </c>
      <c r="AA37" s="94">
        <f>SUM(Z37:Z$42)</f>
        <v>306348.69266473467</v>
      </c>
      <c r="AB37" s="87">
        <f t="shared" si="2"/>
        <v>28.4450813421075</v>
      </c>
      <c r="AC37" s="88">
        <f t="shared" si="3"/>
        <v>25.212600061356714</v>
      </c>
      <c r="AD37" s="96">
        <f t="shared" si="16"/>
        <v>88.63606244653019</v>
      </c>
      <c r="AE37" s="88">
        <f t="shared" si="4"/>
        <v>3.2324812807507892</v>
      </c>
      <c r="AF37" s="97">
        <f t="shared" si="17"/>
        <v>11.363937553469814</v>
      </c>
      <c r="AH37" s="98">
        <f t="shared" si="31"/>
        <v>7.0830835142306572E-5</v>
      </c>
      <c r="AI37" s="99">
        <f t="shared" si="18"/>
        <v>1.7628171957627155E-5</v>
      </c>
      <c r="AJ37" s="99">
        <f t="shared" si="32"/>
        <v>443171371.1980561</v>
      </c>
      <c r="AK37" s="99">
        <f>SUM(AJ37:AJ$42)/U37/U37</f>
        <v>0.21010941749430667</v>
      </c>
      <c r="AL37" s="99">
        <f t="shared" si="33"/>
        <v>343636546.42763364</v>
      </c>
      <c r="AM37" s="99">
        <f>SUM(AL37:AL$42)/U37/U37</f>
        <v>0.16080121591270985</v>
      </c>
      <c r="AN37" s="99">
        <f t="shared" si="34"/>
        <v>10734000.982304871</v>
      </c>
      <c r="AO37" s="100">
        <f>SUM(AN37:AN$42)/U37/U37</f>
        <v>3.6265108796959607E-2</v>
      </c>
      <c r="AP37" s="87">
        <f t="shared" si="5"/>
        <v>27.546662543191243</v>
      </c>
      <c r="AQ37" s="88">
        <f t="shared" si="6"/>
        <v>29.343500141023757</v>
      </c>
      <c r="AR37" s="88">
        <f t="shared" si="7"/>
        <v>24.426639533689919</v>
      </c>
      <c r="AS37" s="88">
        <f t="shared" si="8"/>
        <v>25.998560589023509</v>
      </c>
      <c r="AT37" s="88">
        <f t="shared" si="9"/>
        <v>2.8592306384815496</v>
      </c>
      <c r="AU37" s="101">
        <f t="shared" si="10"/>
        <v>3.6057319230200289</v>
      </c>
    </row>
    <row r="38" spans="1:47" ht="14.45" customHeight="1" x14ac:dyDescent="0.15">
      <c r="A38" s="126"/>
      <c r="B38" s="86" t="s">
        <v>85</v>
      </c>
      <c r="C38" s="11">
        <v>1636</v>
      </c>
      <c r="D38" s="11">
        <v>9</v>
      </c>
      <c r="E38" s="11">
        <v>550</v>
      </c>
      <c r="F38" s="12">
        <v>5</v>
      </c>
      <c r="G38" s="22" t="s">
        <v>85</v>
      </c>
      <c r="H38" s="3">
        <v>5011036</v>
      </c>
      <c r="I38" s="3">
        <v>26863</v>
      </c>
      <c r="J38" s="18">
        <v>65</v>
      </c>
      <c r="K38" s="3">
        <v>94301</v>
      </c>
      <c r="L38" s="4">
        <v>2299422</v>
      </c>
      <c r="M38" s="70"/>
      <c r="N38" s="70"/>
      <c r="O38" s="87">
        <f t="shared" si="26"/>
        <v>0.53530805687203797</v>
      </c>
      <c r="P38" s="88">
        <f t="shared" si="27"/>
        <v>0.98581808226563206</v>
      </c>
      <c r="Q38" s="89">
        <f t="shared" si="13"/>
        <v>5.5012224938875308E-3</v>
      </c>
      <c r="R38" s="90">
        <f t="shared" si="14"/>
        <v>5.5803627391825495E-3</v>
      </c>
      <c r="S38" s="91">
        <f t="shared" si="15"/>
        <v>9.0909090909090905E-3</v>
      </c>
      <c r="T38" s="92">
        <f t="shared" si="28"/>
        <v>2.7544676362813349E-2</v>
      </c>
      <c r="U38" s="93">
        <f t="shared" si="29"/>
        <v>92637.539214407007</v>
      </c>
      <c r="V38" s="93">
        <f t="shared" si="30"/>
        <v>457258.99121067848</v>
      </c>
      <c r="W38" s="94">
        <f>SUM(V38:V$42)</f>
        <v>2226961.2555069397</v>
      </c>
      <c r="X38" s="95">
        <f t="shared" si="0"/>
        <v>453102.09129058145</v>
      </c>
      <c r="Y38" s="93">
        <f>SUM(X38:X$42)</f>
        <v>1924664.2301514086</v>
      </c>
      <c r="Z38" s="93">
        <f t="shared" si="1"/>
        <v>4156.8999200970766</v>
      </c>
      <c r="AA38" s="94">
        <f>SUM(Z38:Z$42)</f>
        <v>302297.02535553119</v>
      </c>
      <c r="AB38" s="87">
        <f t="shared" si="2"/>
        <v>24.039512214942366</v>
      </c>
      <c r="AC38" s="88">
        <f t="shared" si="3"/>
        <v>20.776288386685518</v>
      </c>
      <c r="AD38" s="96">
        <f t="shared" si="16"/>
        <v>86.425582187027445</v>
      </c>
      <c r="AE38" s="88">
        <f t="shared" si="4"/>
        <v>3.2632238282568489</v>
      </c>
      <c r="AF38" s="97">
        <f t="shared" si="17"/>
        <v>13.57441781297255</v>
      </c>
      <c r="AH38" s="98">
        <f t="shared" si="31"/>
        <v>8.1978977408520852E-5</v>
      </c>
      <c r="AI38" s="99">
        <f t="shared" si="18"/>
        <v>1.6378662659654395E-5</v>
      </c>
      <c r="AJ38" s="99">
        <f t="shared" si="32"/>
        <v>339516230.36214226</v>
      </c>
      <c r="AK38" s="99">
        <f>SUM(AJ38:AJ$42)/U38/U38</f>
        <v>0.16826182654674282</v>
      </c>
      <c r="AL38" s="99">
        <f t="shared" si="33"/>
        <v>247795258.1657089</v>
      </c>
      <c r="AM38" s="99">
        <f>SUM(AL38:AL$42)/U38/U38</f>
        <v>0.12825371484675335</v>
      </c>
      <c r="AN38" s="99">
        <f t="shared" si="34"/>
        <v>11228775.155749854</v>
      </c>
      <c r="AO38" s="100">
        <f>SUM(AN38:AN$42)/U38/U38</f>
        <v>3.6704724622563689E-2</v>
      </c>
      <c r="AP38" s="87">
        <f t="shared" si="5"/>
        <v>23.23552550307334</v>
      </c>
      <c r="AQ38" s="88">
        <f t="shared" si="6"/>
        <v>24.843498926811392</v>
      </c>
      <c r="AR38" s="88">
        <f t="shared" si="7"/>
        <v>20.074362841520443</v>
      </c>
      <c r="AS38" s="88">
        <f t="shared" si="8"/>
        <v>21.478213931850593</v>
      </c>
      <c r="AT38" s="88">
        <f t="shared" si="9"/>
        <v>2.8877176763631143</v>
      </c>
      <c r="AU38" s="101">
        <f t="shared" si="10"/>
        <v>3.6387299801505835</v>
      </c>
    </row>
    <row r="39" spans="1:47" ht="14.45" customHeight="1" x14ac:dyDescent="0.15">
      <c r="A39" s="126"/>
      <c r="B39" s="86" t="s">
        <v>87</v>
      </c>
      <c r="C39" s="11">
        <v>1128</v>
      </c>
      <c r="D39" s="11">
        <v>10</v>
      </c>
      <c r="E39" s="11">
        <v>378</v>
      </c>
      <c r="F39" s="12">
        <v>11</v>
      </c>
      <c r="G39" s="22" t="s">
        <v>87</v>
      </c>
      <c r="H39" s="3">
        <v>4142913</v>
      </c>
      <c r="I39" s="3">
        <v>37407</v>
      </c>
      <c r="J39" s="18">
        <v>70</v>
      </c>
      <c r="K39" s="3">
        <v>91769</v>
      </c>
      <c r="L39" s="4">
        <v>1833800</v>
      </c>
      <c r="M39" s="70"/>
      <c r="N39" s="70"/>
      <c r="O39" s="87">
        <f t="shared" si="26"/>
        <v>0.53873185637891519</v>
      </c>
      <c r="P39" s="88">
        <f t="shared" si="27"/>
        <v>1.0341749873183577</v>
      </c>
      <c r="Q39" s="89">
        <f t="shared" si="13"/>
        <v>8.8652482269503553E-3</v>
      </c>
      <c r="R39" s="90">
        <f t="shared" si="14"/>
        <v>8.5722903141741726E-3</v>
      </c>
      <c r="S39" s="91">
        <f t="shared" si="15"/>
        <v>2.9100529100529099E-2</v>
      </c>
      <c r="T39" s="92">
        <f t="shared" si="28"/>
        <v>4.2030482775083089E-2</v>
      </c>
      <c r="U39" s="93">
        <f t="shared" si="29"/>
        <v>90085.868177698736</v>
      </c>
      <c r="V39" s="93">
        <f t="shared" si="30"/>
        <v>441696.72187378997</v>
      </c>
      <c r="W39" s="94">
        <f>SUM(V39:V$42)</f>
        <v>1769702.2642962616</v>
      </c>
      <c r="X39" s="95">
        <f t="shared" si="0"/>
        <v>428843.11356529343</v>
      </c>
      <c r="Y39" s="93">
        <f>SUM(X39:X$42)</f>
        <v>1471562.1388608271</v>
      </c>
      <c r="Z39" s="93">
        <f t="shared" si="1"/>
        <v>12853.608308496532</v>
      </c>
      <c r="AA39" s="94">
        <f>SUM(Z39:Z$42)</f>
        <v>298140.12543543417</v>
      </c>
      <c r="AB39" s="87">
        <f t="shared" si="2"/>
        <v>19.644615743786119</v>
      </c>
      <c r="AC39" s="88">
        <f t="shared" si="3"/>
        <v>16.335105257109799</v>
      </c>
      <c r="AD39" s="96">
        <f t="shared" si="16"/>
        <v>83.153091260015259</v>
      </c>
      <c r="AE39" s="88">
        <f t="shared" si="4"/>
        <v>3.3095104866763156</v>
      </c>
      <c r="AF39" s="97">
        <f t="shared" si="17"/>
        <v>16.846908739984709</v>
      </c>
      <c r="AH39" s="98">
        <f t="shared" si="31"/>
        <v>1.6923120503533454E-4</v>
      </c>
      <c r="AI39" s="99">
        <f t="shared" si="18"/>
        <v>7.4745207160313118E-5</v>
      </c>
      <c r="AJ39" s="99">
        <f t="shared" si="32"/>
        <v>430010262.43385512</v>
      </c>
      <c r="AK39" s="99">
        <f>SUM(AJ39:AJ$42)/U39/U39</f>
        <v>0.13609309772153097</v>
      </c>
      <c r="AL39" s="99">
        <f t="shared" si="33"/>
        <v>296283268.56800765</v>
      </c>
      <c r="AM39" s="99">
        <f>SUM(AL39:AL$42)/U39/U39</f>
        <v>0.10508843822766462</v>
      </c>
      <c r="AN39" s="99">
        <f t="shared" si="34"/>
        <v>30206681.516891334</v>
      </c>
      <c r="AO39" s="100">
        <f>SUM(AN39:AN$42)/U39/U39</f>
        <v>3.7429859245137011E-2</v>
      </c>
      <c r="AP39" s="87">
        <f t="shared" si="5"/>
        <v>18.921556102949324</v>
      </c>
      <c r="AQ39" s="88">
        <f t="shared" si="6"/>
        <v>20.367675384622913</v>
      </c>
      <c r="AR39" s="88">
        <f t="shared" si="7"/>
        <v>15.699725257192114</v>
      </c>
      <c r="AS39" s="88">
        <f t="shared" si="8"/>
        <v>16.970485257027484</v>
      </c>
      <c r="AT39" s="88">
        <f t="shared" si="9"/>
        <v>2.9303132460796597</v>
      </c>
      <c r="AU39" s="101">
        <f t="shared" si="10"/>
        <v>3.6887077272729716</v>
      </c>
    </row>
    <row r="40" spans="1:47" ht="14.45" customHeight="1" x14ac:dyDescent="0.15">
      <c r="A40" s="126"/>
      <c r="B40" s="86" t="s">
        <v>89</v>
      </c>
      <c r="C40" s="11">
        <v>1123</v>
      </c>
      <c r="D40" s="11">
        <v>17</v>
      </c>
      <c r="E40" s="11">
        <v>364</v>
      </c>
      <c r="F40" s="12">
        <v>18</v>
      </c>
      <c r="G40" s="22" t="s">
        <v>89</v>
      </c>
      <c r="H40" s="3">
        <v>3522767</v>
      </c>
      <c r="I40" s="3">
        <v>56501</v>
      </c>
      <c r="J40" s="18">
        <v>75</v>
      </c>
      <c r="K40" s="3">
        <v>87842</v>
      </c>
      <c r="L40" s="4">
        <v>1384012</v>
      </c>
      <c r="M40" s="70"/>
      <c r="N40" s="70"/>
      <c r="O40" s="87">
        <f t="shared" si="26"/>
        <v>0.54889656207776605</v>
      </c>
      <c r="P40" s="88">
        <f t="shared" si="27"/>
        <v>1.021384145334415</v>
      </c>
      <c r="Q40" s="89">
        <f t="shared" si="13"/>
        <v>1.5138023152270703E-2</v>
      </c>
      <c r="R40" s="90">
        <f t="shared" si="14"/>
        <v>1.4821086876489854E-2</v>
      </c>
      <c r="S40" s="91">
        <f t="shared" si="15"/>
        <v>4.9450549450549448E-2</v>
      </c>
      <c r="T40" s="92">
        <f t="shared" si="28"/>
        <v>7.1708282695552059E-2</v>
      </c>
      <c r="U40" s="93">
        <f t="shared" si="29"/>
        <v>86299.515646977568</v>
      </c>
      <c r="V40" s="93">
        <f t="shared" si="30"/>
        <v>417539.55806838308</v>
      </c>
      <c r="W40" s="94">
        <f>SUM(V40:V$42)</f>
        <v>1328005.5424224716</v>
      </c>
      <c r="X40" s="95">
        <f t="shared" si="0"/>
        <v>396891.99750456191</v>
      </c>
      <c r="Y40" s="93">
        <f>SUM(X40:X$42)</f>
        <v>1042719.0252955337</v>
      </c>
      <c r="Z40" s="93">
        <f t="shared" si="1"/>
        <v>20647.560563821142</v>
      </c>
      <c r="AA40" s="94">
        <f>SUM(Z40:Z$42)</f>
        <v>285286.51712693763</v>
      </c>
      <c r="AB40" s="87">
        <f t="shared" si="2"/>
        <v>15.388331353502583</v>
      </c>
      <c r="AC40" s="88">
        <f t="shared" si="3"/>
        <v>12.082559415060315</v>
      </c>
      <c r="AD40" s="96">
        <f t="shared" si="16"/>
        <v>78.517671198379603</v>
      </c>
      <c r="AE40" s="88">
        <f t="shared" si="4"/>
        <v>3.3057719384422652</v>
      </c>
      <c r="AF40" s="97">
        <f t="shared" si="17"/>
        <v>21.482328801620383</v>
      </c>
      <c r="AH40" s="98">
        <f t="shared" si="31"/>
        <v>2.8078519047693634E-4</v>
      </c>
      <c r="AI40" s="99">
        <f t="shared" si="18"/>
        <v>1.2913514453183575E-4</v>
      </c>
      <c r="AJ40" s="99">
        <f t="shared" si="32"/>
        <v>387954267.40268409</v>
      </c>
      <c r="AK40" s="99">
        <f>SUM(AJ40:AJ$42)/U40/U40</f>
        <v>9.0559072029338897E-2</v>
      </c>
      <c r="AL40" s="99">
        <f t="shared" si="33"/>
        <v>240319271.93465814</v>
      </c>
      <c r="AM40" s="99">
        <f>SUM(AL40:AL$42)/U40/U40</f>
        <v>7.4729799274248235E-2</v>
      </c>
      <c r="AN40" s="99">
        <f t="shared" si="34"/>
        <v>46900181.707079068</v>
      </c>
      <c r="AO40" s="100">
        <f>SUM(AN40:AN$42)/U40/U40</f>
        <v>3.6730456164233052E-2</v>
      </c>
      <c r="AP40" s="87">
        <f t="shared" si="5"/>
        <v>14.79850787897151</v>
      </c>
      <c r="AQ40" s="88">
        <f t="shared" si="6"/>
        <v>15.978154828033656</v>
      </c>
      <c r="AR40" s="88">
        <f t="shared" si="7"/>
        <v>11.54675908201455</v>
      </c>
      <c r="AS40" s="88">
        <f t="shared" si="8"/>
        <v>12.61835974810608</v>
      </c>
      <c r="AT40" s="88">
        <f t="shared" si="9"/>
        <v>2.9301341868776527</v>
      </c>
      <c r="AU40" s="101">
        <f t="shared" si="10"/>
        <v>3.6814096900068778</v>
      </c>
    </row>
    <row r="41" spans="1:47" ht="14.45" customHeight="1" x14ac:dyDescent="0.15">
      <c r="A41" s="126"/>
      <c r="B41" s="86" t="s">
        <v>90</v>
      </c>
      <c r="C41" s="11">
        <v>1038</v>
      </c>
      <c r="D41" s="11">
        <v>26</v>
      </c>
      <c r="E41" s="11">
        <v>348</v>
      </c>
      <c r="F41" s="12">
        <v>43</v>
      </c>
      <c r="G41" s="22" t="s">
        <v>90</v>
      </c>
      <c r="H41" s="3">
        <v>3002215</v>
      </c>
      <c r="I41" s="3">
        <v>95693</v>
      </c>
      <c r="J41" s="18">
        <v>80</v>
      </c>
      <c r="K41" s="3">
        <v>81181</v>
      </c>
      <c r="L41" s="4">
        <v>959826</v>
      </c>
      <c r="M41" s="70"/>
      <c r="N41" s="70"/>
      <c r="O41" s="87">
        <f>IF(K41&lt;0.5,0.5,((L41-L42)-5*K42)/5/(K41-K42))</f>
        <v>0.54725826705734615</v>
      </c>
      <c r="P41" s="88">
        <f>IF(H41&lt;0.5,1,(I41/H41)/((K41-K42)/(L41-L42)))</f>
        <v>1.0109663769967436</v>
      </c>
      <c r="Q41" s="89">
        <f t="shared" si="13"/>
        <v>2.5048169556840076E-2</v>
      </c>
      <c r="R41" s="90">
        <f t="shared" si="14"/>
        <v>2.4776461538958537E-2</v>
      </c>
      <c r="S41" s="91">
        <f t="shared" si="15"/>
        <v>0.1235632183908046</v>
      </c>
      <c r="T41" s="92">
        <f>5*R41/(1+5*(1-O41)*R41)</f>
        <v>0.11730316155825196</v>
      </c>
      <c r="U41" s="93">
        <f t="shared" si="29"/>
        <v>80111.125582474881</v>
      </c>
      <c r="V41" s="93">
        <f>5*U41*((1-T41)+O41*T41)</f>
        <v>379282.90494742984</v>
      </c>
      <c r="W41" s="94">
        <f>SUM(V41:V$42)</f>
        <v>910465.98435408832</v>
      </c>
      <c r="X41" s="95">
        <f t="shared" si="0"/>
        <v>332417.48853151174</v>
      </c>
      <c r="Y41" s="93">
        <f>SUM(X41:X$42)</f>
        <v>645827.0277909718</v>
      </c>
      <c r="Z41" s="93">
        <f t="shared" si="1"/>
        <v>46865.416415918058</v>
      </c>
      <c r="AA41" s="94">
        <f>SUM(Z41:Z$42)</f>
        <v>264638.95656311646</v>
      </c>
      <c r="AB41" s="87">
        <f t="shared" si="2"/>
        <v>11.365037973617762</v>
      </c>
      <c r="AC41" s="88">
        <f t="shared" si="3"/>
        <v>8.0616396673404491</v>
      </c>
      <c r="AD41" s="96">
        <f t="shared" si="16"/>
        <v>70.933679993453097</v>
      </c>
      <c r="AE41" s="88">
        <f t="shared" si="4"/>
        <v>3.3033983062773107</v>
      </c>
      <c r="AF41" s="97">
        <f t="shared" si="17"/>
        <v>29.066320006546892</v>
      </c>
      <c r="AH41" s="98">
        <f>IF(D41=0,0,T41*T41*(1-T41)/D41)</f>
        <v>4.6715140340974649E-4</v>
      </c>
      <c r="AI41" s="99">
        <f t="shared" si="18"/>
        <v>3.1119353290721529E-4</v>
      </c>
      <c r="AJ41" s="99">
        <f>U41*U41*((1-O41)*5+AB42)^2*AH41</f>
        <v>286494057.10284942</v>
      </c>
      <c r="AK41" s="99">
        <f>SUM(AJ41:AJ$42)/U41/U41</f>
        <v>4.4640592491567585E-2</v>
      </c>
      <c r="AL41" s="99">
        <f>U41*U41*((1-O41)*5*(1-S41)+AC42)^2*AH41+V41*V41*AI41</f>
        <v>168186137.39505082</v>
      </c>
      <c r="AM41" s="99">
        <f>SUM(AL41:AL$42)/U41/U41</f>
        <v>4.9275332964084796E-2</v>
      </c>
      <c r="AN41" s="99">
        <f>U41*U41*((1-O41)*5*S41+AE42)^2*AH41+V41*V41*AI41</f>
        <v>78601076.646374226</v>
      </c>
      <c r="AO41" s="100">
        <f>SUM(AN41:AN$42)/U41/U41</f>
        <v>3.5316473814771487E-2</v>
      </c>
      <c r="AP41" s="87">
        <f t="shared" si="5"/>
        <v>10.950922892854448</v>
      </c>
      <c r="AQ41" s="88">
        <f t="shared" si="6"/>
        <v>11.779153054381075</v>
      </c>
      <c r="AR41" s="88">
        <f t="shared" si="7"/>
        <v>7.626557928910958</v>
      </c>
      <c r="AS41" s="88">
        <f t="shared" si="8"/>
        <v>8.4967214057699394</v>
      </c>
      <c r="AT41" s="88">
        <f t="shared" si="9"/>
        <v>2.9350618217868027</v>
      </c>
      <c r="AU41" s="101">
        <f t="shared" si="10"/>
        <v>3.6717347907678186</v>
      </c>
    </row>
    <row r="42" spans="1:47" ht="14.45" customHeight="1" thickBot="1" x14ac:dyDescent="0.2">
      <c r="A42" s="127"/>
      <c r="B42" s="128" t="s">
        <v>91</v>
      </c>
      <c r="C42" s="15">
        <v>1402</v>
      </c>
      <c r="D42" s="15">
        <v>163</v>
      </c>
      <c r="E42" s="15">
        <v>461</v>
      </c>
      <c r="F42" s="16">
        <v>189</v>
      </c>
      <c r="G42" s="24" t="s">
        <v>91</v>
      </c>
      <c r="H42" s="7">
        <v>3458084</v>
      </c>
      <c r="I42" s="7">
        <v>359915</v>
      </c>
      <c r="J42" s="20">
        <v>85</v>
      </c>
      <c r="K42" s="7">
        <v>69236</v>
      </c>
      <c r="L42" s="8">
        <v>580961</v>
      </c>
      <c r="M42" s="70"/>
      <c r="N42" s="70"/>
      <c r="O42" s="129">
        <v>1</v>
      </c>
      <c r="P42" s="130">
        <f>IF(H42&lt;0.5,1,(I42/H42)/(K42/L42))</f>
        <v>0.87333208996837031</v>
      </c>
      <c r="Q42" s="131">
        <f t="shared" si="13"/>
        <v>0.11626248216833096</v>
      </c>
      <c r="R42" s="132">
        <f t="shared" si="14"/>
        <v>0.13312516911240679</v>
      </c>
      <c r="S42" s="133">
        <f t="shared" si="15"/>
        <v>0.40997830802603036</v>
      </c>
      <c r="T42" s="129">
        <v>1</v>
      </c>
      <c r="U42" s="134">
        <f>U41*(1-T41)</f>
        <v>70713.837275660422</v>
      </c>
      <c r="V42" s="134">
        <f>U42/R42</f>
        <v>531183.07940665854</v>
      </c>
      <c r="W42" s="135">
        <f>SUM(V42:V$42)</f>
        <v>531183.07940665854</v>
      </c>
      <c r="X42" s="129">
        <f t="shared" si="0"/>
        <v>313409.53925946011</v>
      </c>
      <c r="Y42" s="134">
        <f>SUM(X42:X$42)</f>
        <v>313409.53925946011</v>
      </c>
      <c r="Z42" s="134">
        <f t="shared" si="1"/>
        <v>217773.54014719839</v>
      </c>
      <c r="AA42" s="135">
        <f>SUM(Z42:Z$42)</f>
        <v>217773.54014719839</v>
      </c>
      <c r="AB42" s="136">
        <f t="shared" si="2"/>
        <v>7.5117275468445097</v>
      </c>
      <c r="AC42" s="130">
        <f t="shared" si="3"/>
        <v>4.4320821968366735</v>
      </c>
      <c r="AD42" s="137">
        <f t="shared" si="16"/>
        <v>59.00216919739696</v>
      </c>
      <c r="AE42" s="130">
        <f t="shared" si="4"/>
        <v>3.0796453500078358</v>
      </c>
      <c r="AF42" s="138">
        <f t="shared" si="17"/>
        <v>40.997830802603033</v>
      </c>
      <c r="AH42" s="139">
        <f>0</f>
        <v>0</v>
      </c>
      <c r="AI42" s="140">
        <f t="shared" si="18"/>
        <v>5.2472037955345714E-4</v>
      </c>
      <c r="AJ42" s="140">
        <v>0</v>
      </c>
      <c r="AK42" s="140">
        <f>(1-R42)/R42/R42/D42</f>
        <v>0.30008787233851614</v>
      </c>
      <c r="AL42" s="140">
        <f>V42*V42*AI42</f>
        <v>148052722.0833731</v>
      </c>
      <c r="AM42" s="140">
        <f>(1-S42)*(1-S42)*(1-R42)/R42/R42/D42+AI42/R42/R42</f>
        <v>0.13407616847021131</v>
      </c>
      <c r="AN42" s="140">
        <f>V42*V42*AI42</f>
        <v>148052722.0833731</v>
      </c>
      <c r="AO42" s="141">
        <f>S42*S42*(1-R42)/R42/R42/D42+AI42/R42/R42</f>
        <v>8.0047332452647696E-2</v>
      </c>
      <c r="AP42" s="136">
        <f t="shared" si="5"/>
        <v>6.4380341220832129</v>
      </c>
      <c r="AQ42" s="130">
        <f t="shared" si="6"/>
        <v>8.5854209716058065</v>
      </c>
      <c r="AR42" s="130">
        <f t="shared" si="7"/>
        <v>3.7144005063950378</v>
      </c>
      <c r="AS42" s="130">
        <f t="shared" si="8"/>
        <v>5.1497638872783096</v>
      </c>
      <c r="AT42" s="130">
        <f t="shared" si="9"/>
        <v>2.5251096592267182</v>
      </c>
      <c r="AU42" s="142">
        <f t="shared" si="10"/>
        <v>3.6341810407889534</v>
      </c>
    </row>
    <row r="43" spans="1:47" ht="14.45" customHeight="1" thickTop="1" x14ac:dyDescent="0.15">
      <c r="G43" s="143"/>
      <c r="H43" s="143"/>
      <c r="I43" s="143"/>
      <c r="J43" s="143"/>
      <c r="K43" s="143"/>
      <c r="L43" s="143"/>
    </row>
    <row r="44" spans="1:47" ht="14.45" customHeight="1" thickBot="1" x14ac:dyDescent="0.2">
      <c r="A44" s="25" t="s">
        <v>36</v>
      </c>
      <c r="G44" s="143"/>
      <c r="H44" s="143"/>
      <c r="I44" s="143"/>
      <c r="J44" s="183" t="s">
        <v>32</v>
      </c>
      <c r="K44" s="184"/>
      <c r="L44" s="184"/>
      <c r="M44" s="184"/>
    </row>
    <row r="45" spans="1:47" ht="14.45" customHeight="1" thickTop="1" x14ac:dyDescent="0.15">
      <c r="A45" s="195" t="s">
        <v>11</v>
      </c>
      <c r="B45" s="197" t="s">
        <v>53</v>
      </c>
      <c r="C45" s="179" t="s">
        <v>5</v>
      </c>
      <c r="D45" s="180"/>
      <c r="E45" s="180"/>
      <c r="F45" s="181" t="s">
        <v>96</v>
      </c>
      <c r="G45" s="180"/>
      <c r="H45" s="180"/>
      <c r="I45" s="180"/>
      <c r="J45" s="181" t="s">
        <v>97</v>
      </c>
      <c r="K45" s="180"/>
      <c r="L45" s="180"/>
      <c r="M45" s="182"/>
    </row>
    <row r="46" spans="1:47" ht="14.45" customHeight="1" x14ac:dyDescent="0.15">
      <c r="A46" s="196"/>
      <c r="B46" s="198"/>
      <c r="C46" s="42" t="s">
        <v>23</v>
      </c>
      <c r="D46" s="204" t="s">
        <v>28</v>
      </c>
      <c r="E46" s="205"/>
      <c r="F46" s="44" t="s">
        <v>23</v>
      </c>
      <c r="G46" s="204" t="s">
        <v>28</v>
      </c>
      <c r="H46" s="206"/>
      <c r="I46" s="144" t="s">
        <v>31</v>
      </c>
      <c r="J46" s="44" t="s">
        <v>23</v>
      </c>
      <c r="K46" s="204" t="s">
        <v>28</v>
      </c>
      <c r="L46" s="206"/>
      <c r="M46" s="145" t="s">
        <v>31</v>
      </c>
    </row>
    <row r="47" spans="1:47" ht="14.45" customHeight="1" x14ac:dyDescent="0.15">
      <c r="A47" s="68" t="s">
        <v>1</v>
      </c>
      <c r="B47" s="69">
        <v>0</v>
      </c>
      <c r="C47" s="146">
        <f>AB7</f>
        <v>77.112802278083208</v>
      </c>
      <c r="D47" s="146">
        <f t="shared" ref="D47:E82" si="35">AP7</f>
        <v>74.702892432408447</v>
      </c>
      <c r="E47" s="147">
        <f t="shared" si="35"/>
        <v>79.522712123757969</v>
      </c>
      <c r="F47" s="148">
        <f>AC7</f>
        <v>76.064467666392289</v>
      </c>
      <c r="G47" s="146">
        <f t="shared" ref="G47:H82" si="36">AR7</f>
        <v>73.725634834182728</v>
      </c>
      <c r="H47" s="146">
        <f t="shared" si="36"/>
        <v>78.403300498601851</v>
      </c>
      <c r="I47" s="149">
        <f t="shared" ref="I47:J82" si="37">AD7</f>
        <v>98.640518071291936</v>
      </c>
      <c r="J47" s="148">
        <f t="shared" si="37"/>
        <v>1.0483346116908949</v>
      </c>
      <c r="K47" s="146">
        <f t="shared" ref="K47:L82" si="38">AT7</f>
        <v>0.82168153635371244</v>
      </c>
      <c r="L47" s="146">
        <f t="shared" si="38"/>
        <v>1.2749876870280774</v>
      </c>
      <c r="M47" s="150">
        <f>AF7</f>
        <v>1.3594819287080295</v>
      </c>
    </row>
    <row r="48" spans="1:47" ht="14.45" customHeight="1" x14ac:dyDescent="0.15">
      <c r="A48" s="68"/>
      <c r="B48" s="86">
        <v>5</v>
      </c>
      <c r="C48" s="151">
        <f>AB8</f>
        <v>72.112802278083194</v>
      </c>
      <c r="D48" s="151">
        <f t="shared" si="35"/>
        <v>69.702892432408433</v>
      </c>
      <c r="E48" s="152">
        <f t="shared" si="35"/>
        <v>74.522712123757955</v>
      </c>
      <c r="F48" s="153">
        <f>AC8</f>
        <v>71.064467666392289</v>
      </c>
      <c r="G48" s="151">
        <f t="shared" si="36"/>
        <v>68.725634834182728</v>
      </c>
      <c r="H48" s="151">
        <f t="shared" si="36"/>
        <v>73.403300498601851</v>
      </c>
      <c r="I48" s="154">
        <f t="shared" si="37"/>
        <v>98.546257282239168</v>
      </c>
      <c r="J48" s="153">
        <f t="shared" si="37"/>
        <v>1.0483346116908949</v>
      </c>
      <c r="K48" s="151">
        <f t="shared" si="38"/>
        <v>0.82168153635371244</v>
      </c>
      <c r="L48" s="151">
        <f t="shared" si="38"/>
        <v>1.2749876870280774</v>
      </c>
      <c r="M48" s="155">
        <f>AF8</f>
        <v>1.4537427177608224</v>
      </c>
    </row>
    <row r="49" spans="1:13" ht="14.45" customHeight="1" x14ac:dyDescent="0.15">
      <c r="A49" s="68"/>
      <c r="B49" s="86">
        <v>10</v>
      </c>
      <c r="C49" s="151">
        <f t="shared" ref="C49:C62" si="39">AB9</f>
        <v>67.112802278083194</v>
      </c>
      <c r="D49" s="151">
        <f t="shared" si="35"/>
        <v>64.702892432408433</v>
      </c>
      <c r="E49" s="152">
        <f t="shared" si="35"/>
        <v>69.522712123757955</v>
      </c>
      <c r="F49" s="153">
        <f t="shared" ref="F49:F62" si="40">AC9</f>
        <v>66.064467666392289</v>
      </c>
      <c r="G49" s="151">
        <f t="shared" si="36"/>
        <v>63.725634834182721</v>
      </c>
      <c r="H49" s="151">
        <f t="shared" si="36"/>
        <v>68.403300498601851</v>
      </c>
      <c r="I49" s="154">
        <f t="shared" si="37"/>
        <v>98.437951365304173</v>
      </c>
      <c r="J49" s="153">
        <f t="shared" si="37"/>
        <v>1.0483346116908949</v>
      </c>
      <c r="K49" s="151">
        <f t="shared" si="38"/>
        <v>0.82168153635371244</v>
      </c>
      <c r="L49" s="151">
        <f t="shared" si="38"/>
        <v>1.2749876870280774</v>
      </c>
      <c r="M49" s="155">
        <f t="shared" ref="M49:M62" si="41">AF9</f>
        <v>1.5620486346958069</v>
      </c>
    </row>
    <row r="50" spans="1:13" ht="14.45" customHeight="1" x14ac:dyDescent="0.15">
      <c r="A50" s="68"/>
      <c r="B50" s="86">
        <v>15</v>
      </c>
      <c r="C50" s="151">
        <f t="shared" si="39"/>
        <v>62.546975904721265</v>
      </c>
      <c r="D50" s="151">
        <f t="shared" si="35"/>
        <v>60.275986901691077</v>
      </c>
      <c r="E50" s="152">
        <f t="shared" si="35"/>
        <v>64.81796490775146</v>
      </c>
      <c r="F50" s="153">
        <f t="shared" si="40"/>
        <v>61.491554225047913</v>
      </c>
      <c r="G50" s="151">
        <f t="shared" si="36"/>
        <v>59.291805938421312</v>
      </c>
      <c r="H50" s="151">
        <f t="shared" si="36"/>
        <v>63.691302511674515</v>
      </c>
      <c r="I50" s="154">
        <f t="shared" si="37"/>
        <v>98.312593591605307</v>
      </c>
      <c r="J50" s="153">
        <f t="shared" si="37"/>
        <v>1.0554216796733424</v>
      </c>
      <c r="K50" s="151">
        <f t="shared" si="38"/>
        <v>0.82766240787363798</v>
      </c>
      <c r="L50" s="151">
        <f t="shared" si="38"/>
        <v>1.283180951473047</v>
      </c>
      <c r="M50" s="155">
        <f t="shared" si="41"/>
        <v>1.6874064083946791</v>
      </c>
    </row>
    <row r="51" spans="1:13" ht="14.45" customHeight="1" x14ac:dyDescent="0.15">
      <c r="A51" s="68"/>
      <c r="B51" s="86">
        <v>20</v>
      </c>
      <c r="C51" s="151">
        <f t="shared" si="39"/>
        <v>57.928695072289869</v>
      </c>
      <c r="D51" s="151">
        <f t="shared" si="35"/>
        <v>55.769922557571029</v>
      </c>
      <c r="E51" s="152">
        <f t="shared" si="35"/>
        <v>60.08746758700871</v>
      </c>
      <c r="F51" s="153">
        <f t="shared" si="40"/>
        <v>56.866516327626684</v>
      </c>
      <c r="G51" s="151">
        <f t="shared" si="36"/>
        <v>54.779059353557429</v>
      </c>
      <c r="H51" s="151">
        <f t="shared" si="36"/>
        <v>58.953973301695939</v>
      </c>
      <c r="I51" s="154">
        <f t="shared" si="37"/>
        <v>98.166403121393159</v>
      </c>
      <c r="J51" s="153">
        <f t="shared" si="37"/>
        <v>1.0621787446631699</v>
      </c>
      <c r="K51" s="151">
        <f t="shared" si="38"/>
        <v>0.83334668141776336</v>
      </c>
      <c r="L51" s="151">
        <f t="shared" si="38"/>
        <v>1.2910108079085763</v>
      </c>
      <c r="M51" s="155">
        <f t="shared" si="41"/>
        <v>1.8335968786068202</v>
      </c>
    </row>
    <row r="52" spans="1:13" ht="14.45" customHeight="1" x14ac:dyDescent="0.15">
      <c r="A52" s="68"/>
      <c r="B52" s="86">
        <v>25</v>
      </c>
      <c r="C52" s="151">
        <f t="shared" si="39"/>
        <v>53.463720529804192</v>
      </c>
      <c r="D52" s="151">
        <f t="shared" si="35"/>
        <v>51.555707448796952</v>
      </c>
      <c r="E52" s="152">
        <f t="shared" si="35"/>
        <v>55.371733610811432</v>
      </c>
      <c r="F52" s="153">
        <f t="shared" si="40"/>
        <v>52.391276961636436</v>
      </c>
      <c r="G52" s="151">
        <f t="shared" si="36"/>
        <v>50.554430382543508</v>
      </c>
      <c r="H52" s="151">
        <f t="shared" si="36"/>
        <v>54.228123540729364</v>
      </c>
      <c r="I52" s="154">
        <f t="shared" si="37"/>
        <v>97.994072321304486</v>
      </c>
      <c r="J52" s="153">
        <f t="shared" si="37"/>
        <v>1.0724435681677462</v>
      </c>
      <c r="K52" s="151">
        <f t="shared" si="38"/>
        <v>0.84228622641902229</v>
      </c>
      <c r="L52" s="151">
        <f t="shared" si="38"/>
        <v>1.3026009099164702</v>
      </c>
      <c r="M52" s="155">
        <f t="shared" si="41"/>
        <v>2.0059276786954916</v>
      </c>
    </row>
    <row r="53" spans="1:13" ht="14.45" customHeight="1" x14ac:dyDescent="0.15">
      <c r="A53" s="68"/>
      <c r="B53" s="86">
        <v>30</v>
      </c>
      <c r="C53" s="151">
        <f t="shared" si="39"/>
        <v>48.941828127235844</v>
      </c>
      <c r="D53" s="151">
        <f t="shared" si="35"/>
        <v>47.261705650761179</v>
      </c>
      <c r="E53" s="152">
        <f t="shared" si="35"/>
        <v>50.621950603710509</v>
      </c>
      <c r="F53" s="153">
        <f t="shared" si="40"/>
        <v>47.859315500241777</v>
      </c>
      <c r="G53" s="151">
        <f t="shared" si="36"/>
        <v>46.250521910360135</v>
      </c>
      <c r="H53" s="151">
        <f t="shared" si="36"/>
        <v>49.46810909012342</v>
      </c>
      <c r="I53" s="154">
        <f t="shared" si="37"/>
        <v>97.788164708151442</v>
      </c>
      <c r="J53" s="153">
        <f t="shared" si="37"/>
        <v>1.082512626994071</v>
      </c>
      <c r="K53" s="151">
        <f t="shared" si="38"/>
        <v>0.85104203492721686</v>
      </c>
      <c r="L53" s="151">
        <f t="shared" si="38"/>
        <v>1.3139832190609251</v>
      </c>
      <c r="M53" s="155">
        <f t="shared" si="41"/>
        <v>2.2118352918485669</v>
      </c>
    </row>
    <row r="54" spans="1:13" ht="14.45" customHeight="1" x14ac:dyDescent="0.15">
      <c r="A54" s="68"/>
      <c r="B54" s="86">
        <v>35</v>
      </c>
      <c r="C54" s="151">
        <f t="shared" si="39"/>
        <v>44.260684800636135</v>
      </c>
      <c r="D54" s="151">
        <f t="shared" si="35"/>
        <v>42.689534794023935</v>
      </c>
      <c r="E54" s="152">
        <f t="shared" si="35"/>
        <v>45.831834807248335</v>
      </c>
      <c r="F54" s="153">
        <f t="shared" si="40"/>
        <v>43.17072728735571</v>
      </c>
      <c r="G54" s="151">
        <f t="shared" si="36"/>
        <v>41.671117491702866</v>
      </c>
      <c r="H54" s="151">
        <f t="shared" si="36"/>
        <v>44.670337083008555</v>
      </c>
      <c r="I54" s="154">
        <f t="shared" si="37"/>
        <v>97.537413805977181</v>
      </c>
      <c r="J54" s="153">
        <f t="shared" si="37"/>
        <v>1.0899575132804245</v>
      </c>
      <c r="K54" s="151">
        <f t="shared" si="38"/>
        <v>0.85735539847605868</v>
      </c>
      <c r="L54" s="151">
        <f t="shared" si="38"/>
        <v>1.3225596280847902</v>
      </c>
      <c r="M54" s="155">
        <f t="shared" si="41"/>
        <v>2.4625861940228253</v>
      </c>
    </row>
    <row r="55" spans="1:13" ht="14.45" customHeight="1" x14ac:dyDescent="0.15">
      <c r="A55" s="68"/>
      <c r="B55" s="86">
        <v>40</v>
      </c>
      <c r="C55" s="151">
        <f t="shared" si="39"/>
        <v>39.509674892492207</v>
      </c>
      <c r="D55" s="151">
        <f t="shared" si="35"/>
        <v>38.006831732578227</v>
      </c>
      <c r="E55" s="152">
        <f t="shared" si="35"/>
        <v>41.012518052406186</v>
      </c>
      <c r="F55" s="153">
        <f t="shared" si="40"/>
        <v>38.413199007941621</v>
      </c>
      <c r="G55" s="151">
        <f t="shared" si="36"/>
        <v>36.981906023875013</v>
      </c>
      <c r="H55" s="151">
        <f t="shared" si="36"/>
        <v>39.84449199200823</v>
      </c>
      <c r="I55" s="154">
        <f t="shared" si="37"/>
        <v>97.224791427582858</v>
      </c>
      <c r="J55" s="153">
        <f t="shared" si="37"/>
        <v>1.0964758845505786</v>
      </c>
      <c r="K55" s="151">
        <f t="shared" si="38"/>
        <v>0.86283385214187558</v>
      </c>
      <c r="L55" s="151">
        <f t="shared" si="38"/>
        <v>1.3301179169592818</v>
      </c>
      <c r="M55" s="155">
        <f t="shared" si="41"/>
        <v>2.7752085724171209</v>
      </c>
    </row>
    <row r="56" spans="1:13" ht="14.45" customHeight="1" x14ac:dyDescent="0.15">
      <c r="A56" s="68"/>
      <c r="B56" s="86">
        <v>45</v>
      </c>
      <c r="C56" s="151">
        <f t="shared" si="39"/>
        <v>34.925826945557226</v>
      </c>
      <c r="D56" s="151">
        <f t="shared" si="35"/>
        <v>33.521023489206364</v>
      </c>
      <c r="E56" s="152">
        <f t="shared" si="35"/>
        <v>36.330630401908088</v>
      </c>
      <c r="F56" s="153">
        <f t="shared" si="40"/>
        <v>33.816957832384496</v>
      </c>
      <c r="G56" s="151">
        <f t="shared" si="36"/>
        <v>32.483353422620596</v>
      </c>
      <c r="H56" s="151">
        <f t="shared" si="36"/>
        <v>35.150562242148396</v>
      </c>
      <c r="I56" s="154">
        <f t="shared" si="37"/>
        <v>96.82507413524884</v>
      </c>
      <c r="J56" s="153">
        <f t="shared" si="37"/>
        <v>1.1088691131727273</v>
      </c>
      <c r="K56" s="151">
        <f t="shared" si="38"/>
        <v>0.8732184712723472</v>
      </c>
      <c r="L56" s="151">
        <f t="shared" si="38"/>
        <v>1.3445197550731074</v>
      </c>
      <c r="M56" s="155">
        <f t="shared" si="41"/>
        <v>3.1749258647511622</v>
      </c>
    </row>
    <row r="57" spans="1:13" ht="14.45" customHeight="1" x14ac:dyDescent="0.15">
      <c r="A57" s="68"/>
      <c r="B57" s="86">
        <v>50</v>
      </c>
      <c r="C57" s="151">
        <f t="shared" si="39"/>
        <v>30.134511469139738</v>
      </c>
      <c r="D57" s="151">
        <f t="shared" si="35"/>
        <v>28.781462550337288</v>
      </c>
      <c r="E57" s="152">
        <f t="shared" si="35"/>
        <v>31.487560387942189</v>
      </c>
      <c r="F57" s="153">
        <f t="shared" si="40"/>
        <v>29.040361175863765</v>
      </c>
      <c r="G57" s="151">
        <f t="shared" si="36"/>
        <v>27.758627930548492</v>
      </c>
      <c r="H57" s="151">
        <f t="shared" si="36"/>
        <v>30.322094421179038</v>
      </c>
      <c r="I57" s="154">
        <f t="shared" si="37"/>
        <v>96.369112224047583</v>
      </c>
      <c r="J57" s="153">
        <f t="shared" si="37"/>
        <v>1.0941502932759717</v>
      </c>
      <c r="K57" s="151">
        <f t="shared" si="38"/>
        <v>0.86093414812812841</v>
      </c>
      <c r="L57" s="151">
        <f t="shared" si="38"/>
        <v>1.3273664384238149</v>
      </c>
      <c r="M57" s="155">
        <f t="shared" si="41"/>
        <v>3.6308877759524099</v>
      </c>
    </row>
    <row r="58" spans="1:13" ht="14.45" customHeight="1" x14ac:dyDescent="0.15">
      <c r="A58" s="68"/>
      <c r="B58" s="86">
        <v>55</v>
      </c>
      <c r="C58" s="151">
        <f t="shared" si="39"/>
        <v>25.835184129200364</v>
      </c>
      <c r="D58" s="151">
        <f t="shared" si="35"/>
        <v>24.634419158692591</v>
      </c>
      <c r="E58" s="152">
        <f t="shared" si="35"/>
        <v>27.035949099708137</v>
      </c>
      <c r="F58" s="153">
        <f t="shared" si="40"/>
        <v>24.734721772610033</v>
      </c>
      <c r="G58" s="151">
        <f t="shared" si="36"/>
        <v>23.603358918763046</v>
      </c>
      <c r="H58" s="151">
        <f t="shared" si="36"/>
        <v>25.86608462645702</v>
      </c>
      <c r="I58" s="154">
        <f t="shared" si="37"/>
        <v>95.740450886330137</v>
      </c>
      <c r="J58" s="153">
        <f t="shared" si="37"/>
        <v>1.10046235659033</v>
      </c>
      <c r="K58" s="151">
        <f t="shared" si="38"/>
        <v>0.86631415339192663</v>
      </c>
      <c r="L58" s="151">
        <f t="shared" si="38"/>
        <v>1.3346105597887334</v>
      </c>
      <c r="M58" s="155">
        <f t="shared" si="41"/>
        <v>4.2595491136698582</v>
      </c>
    </row>
    <row r="59" spans="1:13" ht="14.45" customHeight="1" x14ac:dyDescent="0.15">
      <c r="A59" s="68"/>
      <c r="B59" s="86">
        <v>60</v>
      </c>
      <c r="C59" s="151">
        <f t="shared" si="39"/>
        <v>22.005183167954421</v>
      </c>
      <c r="D59" s="151">
        <f t="shared" si="35"/>
        <v>20.961595383738921</v>
      </c>
      <c r="E59" s="152">
        <f t="shared" si="35"/>
        <v>23.048770952169921</v>
      </c>
      <c r="F59" s="153">
        <f t="shared" si="40"/>
        <v>20.879623138795228</v>
      </c>
      <c r="G59" s="151">
        <f t="shared" si="36"/>
        <v>19.902489479110542</v>
      </c>
      <c r="H59" s="151">
        <f t="shared" si="36"/>
        <v>21.856756798479914</v>
      </c>
      <c r="I59" s="154">
        <f t="shared" si="37"/>
        <v>94.885023130376325</v>
      </c>
      <c r="J59" s="153">
        <f t="shared" si="37"/>
        <v>1.1255600291591945</v>
      </c>
      <c r="K59" s="151">
        <f t="shared" si="38"/>
        <v>0.88516985672078397</v>
      </c>
      <c r="L59" s="151">
        <f t="shared" si="38"/>
        <v>1.3659502015976051</v>
      </c>
      <c r="M59" s="155">
        <f t="shared" si="41"/>
        <v>5.1149768696236917</v>
      </c>
    </row>
    <row r="60" spans="1:13" ht="14.45" customHeight="1" x14ac:dyDescent="0.15">
      <c r="A60" s="68"/>
      <c r="B60" s="86">
        <v>65</v>
      </c>
      <c r="C60" s="151">
        <f t="shared" si="39"/>
        <v>18.226076893449818</v>
      </c>
      <c r="D60" s="151">
        <f t="shared" si="35"/>
        <v>17.281169400541678</v>
      </c>
      <c r="E60" s="152">
        <f t="shared" si="35"/>
        <v>19.170984386357958</v>
      </c>
      <c r="F60" s="153">
        <f t="shared" si="40"/>
        <v>17.103559722866532</v>
      </c>
      <c r="G60" s="151">
        <f t="shared" si="36"/>
        <v>16.223281004410051</v>
      </c>
      <c r="H60" s="151">
        <f t="shared" si="36"/>
        <v>17.983838441323012</v>
      </c>
      <c r="I60" s="154">
        <f t="shared" si="37"/>
        <v>93.841147619723358</v>
      </c>
      <c r="J60" s="153">
        <f t="shared" si="37"/>
        <v>1.1225171705832837</v>
      </c>
      <c r="K60" s="151">
        <f t="shared" si="38"/>
        <v>0.87534336416337477</v>
      </c>
      <c r="L60" s="151">
        <f t="shared" si="38"/>
        <v>1.3696909770031926</v>
      </c>
      <c r="M60" s="155">
        <f t="shared" si="41"/>
        <v>6.1588523802766337</v>
      </c>
    </row>
    <row r="61" spans="1:13" ht="14.45" customHeight="1" x14ac:dyDescent="0.15">
      <c r="A61" s="68"/>
      <c r="B61" s="86">
        <v>70</v>
      </c>
      <c r="C61" s="151">
        <f t="shared" si="39"/>
        <v>14.816563337680503</v>
      </c>
      <c r="D61" s="151">
        <f t="shared" si="35"/>
        <v>13.987157221434915</v>
      </c>
      <c r="E61" s="152">
        <f t="shared" si="35"/>
        <v>15.645969453926091</v>
      </c>
      <c r="F61" s="153">
        <f t="shared" si="40"/>
        <v>13.634620506871048</v>
      </c>
      <c r="G61" s="151">
        <f t="shared" si="36"/>
        <v>12.862528750364733</v>
      </c>
      <c r="H61" s="151">
        <f t="shared" si="36"/>
        <v>14.406712263377363</v>
      </c>
      <c r="I61" s="154">
        <f t="shared" si="37"/>
        <v>92.022827400173043</v>
      </c>
      <c r="J61" s="153">
        <f t="shared" si="37"/>
        <v>1.1819428308094557</v>
      </c>
      <c r="K61" s="151">
        <f t="shared" si="38"/>
        <v>0.91749343918953086</v>
      </c>
      <c r="L61" s="151">
        <f t="shared" si="38"/>
        <v>1.4463922224293806</v>
      </c>
      <c r="M61" s="155">
        <f t="shared" si="41"/>
        <v>7.9771725998269583</v>
      </c>
    </row>
    <row r="62" spans="1:13" ht="14.45" customHeight="1" x14ac:dyDescent="0.15">
      <c r="A62" s="68"/>
      <c r="B62" s="86">
        <v>75</v>
      </c>
      <c r="C62" s="151">
        <f t="shared" si="39"/>
        <v>11.25856464114908</v>
      </c>
      <c r="D62" s="151">
        <f t="shared" si="35"/>
        <v>10.559778783767118</v>
      </c>
      <c r="E62" s="152">
        <f t="shared" si="35"/>
        <v>11.957350498531042</v>
      </c>
      <c r="F62" s="153">
        <f t="shared" si="40"/>
        <v>10.13565167477651</v>
      </c>
      <c r="G62" s="151">
        <f t="shared" si="36"/>
        <v>9.483350420629062</v>
      </c>
      <c r="H62" s="151">
        <f t="shared" si="36"/>
        <v>10.787952928923957</v>
      </c>
      <c r="I62" s="154">
        <f t="shared" si="37"/>
        <v>90.026144520515331</v>
      </c>
      <c r="J62" s="153">
        <f t="shared" si="37"/>
        <v>1.1229129663725705</v>
      </c>
      <c r="K62" s="151">
        <f t="shared" si="38"/>
        <v>0.85223150285178018</v>
      </c>
      <c r="L62" s="151">
        <f t="shared" si="38"/>
        <v>1.3935944298933609</v>
      </c>
      <c r="M62" s="155">
        <f t="shared" si="41"/>
        <v>9.9738554794846657</v>
      </c>
    </row>
    <row r="63" spans="1:13" ht="14.45" customHeight="1" x14ac:dyDescent="0.15">
      <c r="A63" s="68"/>
      <c r="B63" s="86">
        <v>80</v>
      </c>
      <c r="C63" s="151">
        <f>AB23</f>
        <v>7.874069370450564</v>
      </c>
      <c r="D63" s="151">
        <f t="shared" si="35"/>
        <v>7.3218731111749458</v>
      </c>
      <c r="E63" s="152">
        <f t="shared" si="35"/>
        <v>8.4262656297261831</v>
      </c>
      <c r="F63" s="153">
        <f>AC23</f>
        <v>6.7976383753691367</v>
      </c>
      <c r="G63" s="151">
        <f t="shared" si="36"/>
        <v>6.2656612968926098</v>
      </c>
      <c r="H63" s="151">
        <f t="shared" si="36"/>
        <v>7.3296154538456637</v>
      </c>
      <c r="I63" s="154">
        <f t="shared" si="37"/>
        <v>86.329419459764907</v>
      </c>
      <c r="J63" s="153">
        <f t="shared" si="37"/>
        <v>1.076430995081427</v>
      </c>
      <c r="K63" s="151">
        <f t="shared" si="38"/>
        <v>0.79205619750898171</v>
      </c>
      <c r="L63" s="151">
        <f t="shared" si="38"/>
        <v>1.3608057926538724</v>
      </c>
      <c r="M63" s="155">
        <f>AF23</f>
        <v>13.670580540235097</v>
      </c>
    </row>
    <row r="64" spans="1:13" ht="14.45" customHeight="1" x14ac:dyDescent="0.15">
      <c r="A64" s="44"/>
      <c r="B64" s="102">
        <v>85</v>
      </c>
      <c r="C64" s="156">
        <f>AB24</f>
        <v>5.1648597933545792</v>
      </c>
      <c r="D64" s="156">
        <f t="shared" si="35"/>
        <v>4.1902609172410878</v>
      </c>
      <c r="E64" s="157">
        <f t="shared" si="35"/>
        <v>6.1394586694680706</v>
      </c>
      <c r="F64" s="158">
        <f>AC24</f>
        <v>4.0692834735520922</v>
      </c>
      <c r="G64" s="156">
        <f t="shared" si="36"/>
        <v>3.236567550356976</v>
      </c>
      <c r="H64" s="156">
        <f t="shared" si="36"/>
        <v>4.9019993967472084</v>
      </c>
      <c r="I64" s="159">
        <f t="shared" si="37"/>
        <v>78.787878787878768</v>
      </c>
      <c r="J64" s="158">
        <f t="shared" si="37"/>
        <v>1.0955763198024864</v>
      </c>
      <c r="K64" s="156">
        <f t="shared" si="38"/>
        <v>0.71277542720208098</v>
      </c>
      <c r="L64" s="156">
        <f t="shared" si="38"/>
        <v>1.4783772124028918</v>
      </c>
      <c r="M64" s="160">
        <f>AF24</f>
        <v>21.212121212121211</v>
      </c>
    </row>
    <row r="65" spans="1:13" ht="14.45" customHeight="1" x14ac:dyDescent="0.15">
      <c r="A65" s="68" t="s">
        <v>6</v>
      </c>
      <c r="B65" s="161">
        <v>0</v>
      </c>
      <c r="C65" s="162">
        <f>AB25</f>
        <v>86.232598724569996</v>
      </c>
      <c r="D65" s="162">
        <f t="shared" si="35"/>
        <v>84.358109615736794</v>
      </c>
      <c r="E65" s="163">
        <f t="shared" si="35"/>
        <v>88.107087833403199</v>
      </c>
      <c r="F65" s="164">
        <f>AC25</f>
        <v>83.125774695004665</v>
      </c>
      <c r="G65" s="162">
        <f t="shared" si="36"/>
        <v>81.395790631691455</v>
      </c>
      <c r="H65" s="162">
        <f t="shared" si="36"/>
        <v>84.855758758317876</v>
      </c>
      <c r="I65" s="165">
        <f t="shared" si="37"/>
        <v>96.397158295682772</v>
      </c>
      <c r="J65" s="164">
        <f t="shared" si="37"/>
        <v>3.1068240295653036</v>
      </c>
      <c r="K65" s="162">
        <f t="shared" si="38"/>
        <v>2.7316262904159747</v>
      </c>
      <c r="L65" s="162">
        <f t="shared" si="38"/>
        <v>3.4820217687146324</v>
      </c>
      <c r="M65" s="166">
        <f>AF25</f>
        <v>3.6028417043171932</v>
      </c>
    </row>
    <row r="66" spans="1:13" ht="14.45" customHeight="1" x14ac:dyDescent="0.15">
      <c r="A66" s="126"/>
      <c r="B66" s="86">
        <v>5</v>
      </c>
      <c r="C66" s="151">
        <f>AB26</f>
        <v>81.232598724569982</v>
      </c>
      <c r="D66" s="151">
        <f t="shared" si="35"/>
        <v>79.35810961573678</v>
      </c>
      <c r="E66" s="152">
        <f t="shared" si="35"/>
        <v>83.107087833403185</v>
      </c>
      <c r="F66" s="153">
        <f>AC26</f>
        <v>78.125774695004665</v>
      </c>
      <c r="G66" s="151">
        <f t="shared" si="36"/>
        <v>76.395790631691455</v>
      </c>
      <c r="H66" s="151">
        <f t="shared" si="36"/>
        <v>79.855758758317876</v>
      </c>
      <c r="I66" s="154">
        <f t="shared" si="37"/>
        <v>96.175397465616712</v>
      </c>
      <c r="J66" s="153">
        <f t="shared" si="37"/>
        <v>3.1068240295653036</v>
      </c>
      <c r="K66" s="151">
        <f t="shared" si="38"/>
        <v>2.7316262904159747</v>
      </c>
      <c r="L66" s="151">
        <f t="shared" si="38"/>
        <v>3.4820217687146324</v>
      </c>
      <c r="M66" s="155">
        <f>AF26</f>
        <v>3.8246025343832799</v>
      </c>
    </row>
    <row r="67" spans="1:13" ht="14.45" customHeight="1" x14ac:dyDescent="0.15">
      <c r="A67" s="126"/>
      <c r="B67" s="86">
        <v>10</v>
      </c>
      <c r="C67" s="151">
        <f t="shared" ref="C67:C80" si="42">AB27</f>
        <v>76.232598724569982</v>
      </c>
      <c r="D67" s="151">
        <f t="shared" si="35"/>
        <v>74.35810961573678</v>
      </c>
      <c r="E67" s="152">
        <f t="shared" si="35"/>
        <v>78.107087833403185</v>
      </c>
      <c r="F67" s="153">
        <f t="shared" ref="F67:F80" si="43">AC27</f>
        <v>73.125774695004665</v>
      </c>
      <c r="G67" s="151">
        <f t="shared" si="36"/>
        <v>71.395790631691455</v>
      </c>
      <c r="H67" s="151">
        <f t="shared" si="36"/>
        <v>74.855758758317876</v>
      </c>
      <c r="I67" s="154">
        <f t="shared" si="37"/>
        <v>95.924546609265761</v>
      </c>
      <c r="J67" s="153">
        <f t="shared" si="37"/>
        <v>3.1068240295653036</v>
      </c>
      <c r="K67" s="151">
        <f t="shared" si="38"/>
        <v>2.7316262904159747</v>
      </c>
      <c r="L67" s="151">
        <f t="shared" si="38"/>
        <v>3.4820217687146324</v>
      </c>
      <c r="M67" s="155">
        <f t="shared" ref="M67:M80" si="44">AF27</f>
        <v>4.0754533907342259</v>
      </c>
    </row>
    <row r="68" spans="1:13" ht="14.45" customHeight="1" x14ac:dyDescent="0.15">
      <c r="A68" s="126"/>
      <c r="B68" s="86">
        <v>15</v>
      </c>
      <c r="C68" s="151">
        <f t="shared" si="42"/>
        <v>71.232598724569982</v>
      </c>
      <c r="D68" s="151">
        <f t="shared" si="35"/>
        <v>69.35810961573678</v>
      </c>
      <c r="E68" s="152">
        <f t="shared" si="35"/>
        <v>73.107087833403185</v>
      </c>
      <c r="F68" s="153">
        <f t="shared" si="43"/>
        <v>68.125774695004665</v>
      </c>
      <c r="G68" s="151">
        <f t="shared" si="36"/>
        <v>66.395790631691455</v>
      </c>
      <c r="H68" s="151">
        <f t="shared" si="36"/>
        <v>69.855758758317876</v>
      </c>
      <c r="I68" s="154">
        <f t="shared" si="37"/>
        <v>95.638480014496935</v>
      </c>
      <c r="J68" s="153">
        <f t="shared" si="37"/>
        <v>3.1068240295653036</v>
      </c>
      <c r="K68" s="151">
        <f t="shared" si="38"/>
        <v>2.7316262904159747</v>
      </c>
      <c r="L68" s="151">
        <f t="shared" si="38"/>
        <v>3.4820217687146324</v>
      </c>
      <c r="M68" s="155">
        <f t="shared" si="44"/>
        <v>4.3615199855030404</v>
      </c>
    </row>
    <row r="69" spans="1:13" ht="14.45" customHeight="1" x14ac:dyDescent="0.15">
      <c r="A69" s="126"/>
      <c r="B69" s="86">
        <v>20</v>
      </c>
      <c r="C69" s="151">
        <f t="shared" si="42"/>
        <v>66.232598724569996</v>
      </c>
      <c r="D69" s="151">
        <f t="shared" si="35"/>
        <v>64.358109615736794</v>
      </c>
      <c r="E69" s="152">
        <f t="shared" si="35"/>
        <v>68.107087833403199</v>
      </c>
      <c r="F69" s="153">
        <f t="shared" si="43"/>
        <v>63.125774695004694</v>
      </c>
      <c r="G69" s="151">
        <f t="shared" si="36"/>
        <v>61.39579063169149</v>
      </c>
      <c r="H69" s="151">
        <f t="shared" si="36"/>
        <v>64.855758758317904</v>
      </c>
      <c r="I69" s="154">
        <f t="shared" si="37"/>
        <v>95.309222211731253</v>
      </c>
      <c r="J69" s="153">
        <f t="shared" si="37"/>
        <v>3.1068240295653036</v>
      </c>
      <c r="K69" s="151">
        <f t="shared" si="38"/>
        <v>2.7316262904159747</v>
      </c>
      <c r="L69" s="151">
        <f t="shared" si="38"/>
        <v>3.4820217687146324</v>
      </c>
      <c r="M69" s="155">
        <f t="shared" si="44"/>
        <v>4.690777788268754</v>
      </c>
    </row>
    <row r="70" spans="1:13" ht="14.45" customHeight="1" x14ac:dyDescent="0.15">
      <c r="A70" s="126"/>
      <c r="B70" s="86">
        <v>25</v>
      </c>
      <c r="C70" s="151">
        <f t="shared" si="42"/>
        <v>61.232598724569982</v>
      </c>
      <c r="D70" s="151">
        <f t="shared" si="35"/>
        <v>59.358109615736772</v>
      </c>
      <c r="E70" s="152">
        <f t="shared" si="35"/>
        <v>63.107087833403192</v>
      </c>
      <c r="F70" s="153">
        <f t="shared" si="43"/>
        <v>58.125774695004672</v>
      </c>
      <c r="G70" s="151">
        <f t="shared" si="36"/>
        <v>56.395790631691469</v>
      </c>
      <c r="H70" s="151">
        <f t="shared" si="36"/>
        <v>59.855758758317876</v>
      </c>
      <c r="I70" s="154">
        <f t="shared" si="37"/>
        <v>94.926192756345202</v>
      </c>
      <c r="J70" s="153">
        <f t="shared" si="37"/>
        <v>3.1068240295653036</v>
      </c>
      <c r="K70" s="151">
        <f t="shared" si="38"/>
        <v>2.7316262904159747</v>
      </c>
      <c r="L70" s="151">
        <f t="shared" si="38"/>
        <v>3.4820217687146324</v>
      </c>
      <c r="M70" s="155">
        <f t="shared" si="44"/>
        <v>5.0738072436547919</v>
      </c>
    </row>
    <row r="71" spans="1:13" ht="14.45" customHeight="1" x14ac:dyDescent="0.15">
      <c r="A71" s="126"/>
      <c r="B71" s="86">
        <v>30</v>
      </c>
      <c r="C71" s="151">
        <f t="shared" si="42"/>
        <v>56.84990782350782</v>
      </c>
      <c r="D71" s="151">
        <f t="shared" si="35"/>
        <v>55.397782403531721</v>
      </c>
      <c r="E71" s="152">
        <f t="shared" si="35"/>
        <v>58.302033243483919</v>
      </c>
      <c r="F71" s="153">
        <f t="shared" si="43"/>
        <v>53.710420686129524</v>
      </c>
      <c r="G71" s="151">
        <f t="shared" si="36"/>
        <v>52.395430456975184</v>
      </c>
      <c r="H71" s="151">
        <f t="shared" si="36"/>
        <v>55.025410915283864</v>
      </c>
      <c r="I71" s="154">
        <f t="shared" si="37"/>
        <v>94.477586230878458</v>
      </c>
      <c r="J71" s="153">
        <f t="shared" si="37"/>
        <v>3.1394871373783011</v>
      </c>
      <c r="K71" s="151">
        <f t="shared" si="38"/>
        <v>2.7658465478322234</v>
      </c>
      <c r="L71" s="151">
        <f t="shared" si="38"/>
        <v>3.5131277269243788</v>
      </c>
      <c r="M71" s="155">
        <f t="shared" si="44"/>
        <v>5.5224137691215436</v>
      </c>
    </row>
    <row r="72" spans="1:13" ht="14.45" customHeight="1" x14ac:dyDescent="0.15">
      <c r="A72" s="126"/>
      <c r="B72" s="86">
        <v>35</v>
      </c>
      <c r="C72" s="151">
        <f t="shared" si="42"/>
        <v>52.211174923200581</v>
      </c>
      <c r="D72" s="151">
        <f t="shared" si="35"/>
        <v>50.933620498970996</v>
      </c>
      <c r="E72" s="152">
        <f t="shared" si="35"/>
        <v>53.488729347430166</v>
      </c>
      <c r="F72" s="153">
        <f t="shared" si="43"/>
        <v>49.050764085302205</v>
      </c>
      <c r="G72" s="151">
        <f t="shared" si="36"/>
        <v>47.908672543467333</v>
      </c>
      <c r="H72" s="151">
        <f t="shared" si="36"/>
        <v>50.192855627137078</v>
      </c>
      <c r="I72" s="154">
        <f t="shared" si="37"/>
        <v>93.946868955645712</v>
      </c>
      <c r="J72" s="153">
        <f t="shared" si="37"/>
        <v>3.1604108378983833</v>
      </c>
      <c r="K72" s="151">
        <f t="shared" si="38"/>
        <v>2.7865374598139252</v>
      </c>
      <c r="L72" s="151">
        <f t="shared" si="38"/>
        <v>3.5342842159828414</v>
      </c>
      <c r="M72" s="155">
        <f t="shared" si="44"/>
        <v>6.0531310443543029</v>
      </c>
    </row>
    <row r="73" spans="1:13" ht="14.45" customHeight="1" x14ac:dyDescent="0.15">
      <c r="A73" s="126"/>
      <c r="B73" s="86">
        <v>40</v>
      </c>
      <c r="C73" s="151">
        <f t="shared" si="42"/>
        <v>47.211174923200581</v>
      </c>
      <c r="D73" s="151">
        <f t="shared" si="35"/>
        <v>45.933620498970996</v>
      </c>
      <c r="E73" s="152">
        <f t="shared" si="35"/>
        <v>48.488729347430166</v>
      </c>
      <c r="F73" s="153">
        <f t="shared" si="43"/>
        <v>44.050764085302205</v>
      </c>
      <c r="G73" s="151">
        <f t="shared" si="36"/>
        <v>42.908672543467333</v>
      </c>
      <c r="H73" s="151">
        <f t="shared" si="36"/>
        <v>45.192855627137078</v>
      </c>
      <c r="I73" s="154">
        <f t="shared" si="37"/>
        <v>93.305799224358466</v>
      </c>
      <c r="J73" s="153">
        <f t="shared" si="37"/>
        <v>3.1604108378983833</v>
      </c>
      <c r="K73" s="151">
        <f t="shared" si="38"/>
        <v>2.7865374598139252</v>
      </c>
      <c r="L73" s="151">
        <f t="shared" si="38"/>
        <v>3.5342842159828414</v>
      </c>
      <c r="M73" s="155">
        <f t="shared" si="44"/>
        <v>6.6942007756415522</v>
      </c>
    </row>
    <row r="74" spans="1:13" ht="14.45" customHeight="1" x14ac:dyDescent="0.15">
      <c r="A74" s="126"/>
      <c r="B74" s="86">
        <v>45</v>
      </c>
      <c r="C74" s="151">
        <f t="shared" si="42"/>
        <v>42.211174923200588</v>
      </c>
      <c r="D74" s="151">
        <f t="shared" si="35"/>
        <v>40.933620498971003</v>
      </c>
      <c r="E74" s="152">
        <f t="shared" si="35"/>
        <v>43.488729347430173</v>
      </c>
      <c r="F74" s="153">
        <f t="shared" si="43"/>
        <v>39.050764085302205</v>
      </c>
      <c r="G74" s="151">
        <f t="shared" si="36"/>
        <v>37.908672543467333</v>
      </c>
      <c r="H74" s="151">
        <f t="shared" si="36"/>
        <v>40.192855627137078</v>
      </c>
      <c r="I74" s="154">
        <f t="shared" si="37"/>
        <v>92.512857451496046</v>
      </c>
      <c r="J74" s="153">
        <f t="shared" si="37"/>
        <v>3.1604108378983833</v>
      </c>
      <c r="K74" s="151">
        <f t="shared" si="38"/>
        <v>2.7865374598139252</v>
      </c>
      <c r="L74" s="151">
        <f t="shared" si="38"/>
        <v>3.5342842159828414</v>
      </c>
      <c r="M74" s="155">
        <f t="shared" si="44"/>
        <v>7.4871425485039556</v>
      </c>
    </row>
    <row r="75" spans="1:13" ht="14.45" customHeight="1" x14ac:dyDescent="0.15">
      <c r="A75" s="126"/>
      <c r="B75" s="86">
        <v>50</v>
      </c>
      <c r="C75" s="151">
        <f t="shared" si="42"/>
        <v>37.465235291283598</v>
      </c>
      <c r="D75" s="151">
        <f t="shared" si="35"/>
        <v>36.280479102839735</v>
      </c>
      <c r="E75" s="152">
        <f t="shared" si="35"/>
        <v>38.649991479727461</v>
      </c>
      <c r="F75" s="153">
        <f t="shared" si="43"/>
        <v>34.297906220344792</v>
      </c>
      <c r="G75" s="151">
        <f t="shared" si="36"/>
        <v>33.244859281721538</v>
      </c>
      <c r="H75" s="151">
        <f t="shared" si="36"/>
        <v>35.350953158968046</v>
      </c>
      <c r="I75" s="154">
        <f t="shared" si="37"/>
        <v>91.545951743493532</v>
      </c>
      <c r="J75" s="153">
        <f t="shared" si="37"/>
        <v>3.1673290709388091</v>
      </c>
      <c r="K75" s="151">
        <f t="shared" si="38"/>
        <v>2.7944864347509517</v>
      </c>
      <c r="L75" s="151">
        <f t="shared" si="38"/>
        <v>3.5401717071266665</v>
      </c>
      <c r="M75" s="155">
        <f t="shared" si="44"/>
        <v>8.4540482565064732</v>
      </c>
    </row>
    <row r="76" spans="1:13" ht="14.45" customHeight="1" x14ac:dyDescent="0.15">
      <c r="A76" s="126"/>
      <c r="B76" s="86">
        <v>55</v>
      </c>
      <c r="C76" s="151">
        <f t="shared" si="42"/>
        <v>32.917337593847648</v>
      </c>
      <c r="D76" s="151">
        <f t="shared" si="35"/>
        <v>31.896245436584302</v>
      </c>
      <c r="E76" s="152">
        <f t="shared" si="35"/>
        <v>33.938429751110995</v>
      </c>
      <c r="F76" s="153">
        <f t="shared" si="43"/>
        <v>29.722493033242312</v>
      </c>
      <c r="G76" s="151">
        <f t="shared" si="36"/>
        <v>28.82355899842003</v>
      </c>
      <c r="H76" s="151">
        <f t="shared" si="36"/>
        <v>30.621427068064595</v>
      </c>
      <c r="I76" s="154">
        <f t="shared" si="37"/>
        <v>90.294340933567895</v>
      </c>
      <c r="J76" s="153">
        <f t="shared" si="37"/>
        <v>3.1948445606053344</v>
      </c>
      <c r="K76" s="151">
        <f t="shared" si="38"/>
        <v>2.822882191691936</v>
      </c>
      <c r="L76" s="151">
        <f t="shared" si="38"/>
        <v>3.5668069295187328</v>
      </c>
      <c r="M76" s="155">
        <f t="shared" si="44"/>
        <v>9.7056590664320943</v>
      </c>
    </row>
    <row r="77" spans="1:13" ht="14.45" customHeight="1" x14ac:dyDescent="0.15">
      <c r="A77" s="126"/>
      <c r="B77" s="86">
        <v>60</v>
      </c>
      <c r="C77" s="151">
        <f t="shared" si="42"/>
        <v>28.4450813421075</v>
      </c>
      <c r="D77" s="151">
        <f t="shared" si="35"/>
        <v>27.546662543191243</v>
      </c>
      <c r="E77" s="152">
        <f t="shared" si="35"/>
        <v>29.343500141023757</v>
      </c>
      <c r="F77" s="153">
        <f t="shared" si="43"/>
        <v>25.212600061356714</v>
      </c>
      <c r="G77" s="151">
        <f t="shared" si="36"/>
        <v>24.426639533689919</v>
      </c>
      <c r="H77" s="151">
        <f t="shared" si="36"/>
        <v>25.998560589023509</v>
      </c>
      <c r="I77" s="154">
        <f t="shared" si="37"/>
        <v>88.63606244653019</v>
      </c>
      <c r="J77" s="153">
        <f t="shared" si="37"/>
        <v>3.2324812807507892</v>
      </c>
      <c r="K77" s="151">
        <f t="shared" si="38"/>
        <v>2.8592306384815496</v>
      </c>
      <c r="L77" s="151">
        <f t="shared" si="38"/>
        <v>3.6057319230200289</v>
      </c>
      <c r="M77" s="155">
        <f t="shared" si="44"/>
        <v>11.363937553469814</v>
      </c>
    </row>
    <row r="78" spans="1:13" ht="14.45" customHeight="1" x14ac:dyDescent="0.15">
      <c r="A78" s="126"/>
      <c r="B78" s="86">
        <v>65</v>
      </c>
      <c r="C78" s="151">
        <f t="shared" si="42"/>
        <v>24.039512214942366</v>
      </c>
      <c r="D78" s="151">
        <f t="shared" si="35"/>
        <v>23.23552550307334</v>
      </c>
      <c r="E78" s="152">
        <f t="shared" si="35"/>
        <v>24.843498926811392</v>
      </c>
      <c r="F78" s="153">
        <f t="shared" si="43"/>
        <v>20.776288386685518</v>
      </c>
      <c r="G78" s="151">
        <f t="shared" si="36"/>
        <v>20.074362841520443</v>
      </c>
      <c r="H78" s="151">
        <f t="shared" si="36"/>
        <v>21.478213931850593</v>
      </c>
      <c r="I78" s="154">
        <f t="shared" si="37"/>
        <v>86.425582187027445</v>
      </c>
      <c r="J78" s="153">
        <f t="shared" si="37"/>
        <v>3.2632238282568489</v>
      </c>
      <c r="K78" s="151">
        <f t="shared" si="38"/>
        <v>2.8877176763631143</v>
      </c>
      <c r="L78" s="151">
        <f t="shared" si="38"/>
        <v>3.6387299801505835</v>
      </c>
      <c r="M78" s="155">
        <f t="shared" si="44"/>
        <v>13.57441781297255</v>
      </c>
    </row>
    <row r="79" spans="1:13" ht="14.45" customHeight="1" x14ac:dyDescent="0.15">
      <c r="A79" s="126"/>
      <c r="B79" s="86">
        <v>70</v>
      </c>
      <c r="C79" s="151">
        <f t="shared" si="42"/>
        <v>19.644615743786119</v>
      </c>
      <c r="D79" s="151">
        <f t="shared" si="35"/>
        <v>18.921556102949324</v>
      </c>
      <c r="E79" s="152">
        <f t="shared" si="35"/>
        <v>20.367675384622913</v>
      </c>
      <c r="F79" s="153">
        <f t="shared" si="43"/>
        <v>16.335105257109799</v>
      </c>
      <c r="G79" s="151">
        <f t="shared" si="36"/>
        <v>15.699725257192114</v>
      </c>
      <c r="H79" s="151">
        <f t="shared" si="36"/>
        <v>16.970485257027484</v>
      </c>
      <c r="I79" s="154">
        <f t="shared" si="37"/>
        <v>83.153091260015259</v>
      </c>
      <c r="J79" s="153">
        <f t="shared" si="37"/>
        <v>3.3095104866763156</v>
      </c>
      <c r="K79" s="151">
        <f t="shared" si="38"/>
        <v>2.9303132460796597</v>
      </c>
      <c r="L79" s="151">
        <f t="shared" si="38"/>
        <v>3.6887077272729716</v>
      </c>
      <c r="M79" s="155">
        <f t="shared" si="44"/>
        <v>16.846908739984709</v>
      </c>
    </row>
    <row r="80" spans="1:13" ht="14.45" customHeight="1" x14ac:dyDescent="0.15">
      <c r="A80" s="126"/>
      <c r="B80" s="86">
        <v>75</v>
      </c>
      <c r="C80" s="151">
        <f t="shared" si="42"/>
        <v>15.388331353502583</v>
      </c>
      <c r="D80" s="151">
        <f t="shared" si="35"/>
        <v>14.79850787897151</v>
      </c>
      <c r="E80" s="152">
        <f t="shared" si="35"/>
        <v>15.978154828033656</v>
      </c>
      <c r="F80" s="153">
        <f t="shared" si="43"/>
        <v>12.082559415060315</v>
      </c>
      <c r="G80" s="151">
        <f t="shared" si="36"/>
        <v>11.54675908201455</v>
      </c>
      <c r="H80" s="151">
        <f t="shared" si="36"/>
        <v>12.61835974810608</v>
      </c>
      <c r="I80" s="154">
        <f t="shared" si="37"/>
        <v>78.517671198379603</v>
      </c>
      <c r="J80" s="153">
        <f t="shared" si="37"/>
        <v>3.3057719384422652</v>
      </c>
      <c r="K80" s="151">
        <f t="shared" si="38"/>
        <v>2.9301341868776527</v>
      </c>
      <c r="L80" s="151">
        <f t="shared" si="38"/>
        <v>3.6814096900068778</v>
      </c>
      <c r="M80" s="155">
        <f t="shared" si="44"/>
        <v>21.482328801620383</v>
      </c>
    </row>
    <row r="81" spans="1:13" ht="14.45" customHeight="1" x14ac:dyDescent="0.15">
      <c r="A81" s="126"/>
      <c r="B81" s="86">
        <v>80</v>
      </c>
      <c r="C81" s="151">
        <f>AB41</f>
        <v>11.365037973617762</v>
      </c>
      <c r="D81" s="151">
        <f t="shared" si="35"/>
        <v>10.950922892854448</v>
      </c>
      <c r="E81" s="152">
        <f t="shared" si="35"/>
        <v>11.779153054381075</v>
      </c>
      <c r="F81" s="153">
        <f>AC41</f>
        <v>8.0616396673404491</v>
      </c>
      <c r="G81" s="151">
        <f t="shared" si="36"/>
        <v>7.626557928910958</v>
      </c>
      <c r="H81" s="151">
        <f t="shared" si="36"/>
        <v>8.4967214057699394</v>
      </c>
      <c r="I81" s="154">
        <f t="shared" si="37"/>
        <v>70.933679993453097</v>
      </c>
      <c r="J81" s="153">
        <f t="shared" si="37"/>
        <v>3.3033983062773107</v>
      </c>
      <c r="K81" s="151">
        <f t="shared" si="38"/>
        <v>2.9350618217868027</v>
      </c>
      <c r="L81" s="151">
        <f t="shared" si="38"/>
        <v>3.6717347907678186</v>
      </c>
      <c r="M81" s="155">
        <f>AF41</f>
        <v>29.066320006546892</v>
      </c>
    </row>
    <row r="82" spans="1:13" ht="14.45" customHeight="1" thickBot="1" x14ac:dyDescent="0.2">
      <c r="A82" s="127"/>
      <c r="B82" s="128">
        <v>85</v>
      </c>
      <c r="C82" s="167">
        <f>AB42</f>
        <v>7.5117275468445097</v>
      </c>
      <c r="D82" s="167">
        <f t="shared" si="35"/>
        <v>6.4380341220832129</v>
      </c>
      <c r="E82" s="168">
        <f t="shared" si="35"/>
        <v>8.5854209716058065</v>
      </c>
      <c r="F82" s="169">
        <f>AC42</f>
        <v>4.4320821968366735</v>
      </c>
      <c r="G82" s="167">
        <f t="shared" si="36"/>
        <v>3.7144005063950378</v>
      </c>
      <c r="H82" s="167">
        <f t="shared" si="36"/>
        <v>5.1497638872783096</v>
      </c>
      <c r="I82" s="170">
        <f t="shared" si="37"/>
        <v>59.00216919739696</v>
      </c>
      <c r="J82" s="169">
        <f t="shared" si="37"/>
        <v>3.0796453500078358</v>
      </c>
      <c r="K82" s="167">
        <f t="shared" si="38"/>
        <v>2.5251096592267182</v>
      </c>
      <c r="L82" s="167">
        <f t="shared" si="38"/>
        <v>3.6341810407889534</v>
      </c>
      <c r="M82" s="171">
        <f>AF42</f>
        <v>40.997830802603033</v>
      </c>
    </row>
    <row r="83" spans="1:13" ht="14.45" customHeight="1" thickTop="1" x14ac:dyDescent="0.15"/>
    <row r="84" spans="1:13" ht="14.45" customHeight="1" x14ac:dyDescent="0.15"/>
  </sheetData>
  <protectedRanges>
    <protectedRange sqref="C7:F42" name="範囲1"/>
  </protectedRanges>
  <mergeCells count="30">
    <mergeCell ref="A45:A46"/>
    <mergeCell ref="B45:B46"/>
    <mergeCell ref="C45:E45"/>
    <mergeCell ref="F45:I45"/>
    <mergeCell ref="J45:M45"/>
    <mergeCell ref="D46:E46"/>
    <mergeCell ref="G46:H46"/>
    <mergeCell ref="K46:L46"/>
    <mergeCell ref="AL5:AM5"/>
    <mergeCell ref="AN5:AO5"/>
    <mergeCell ref="AP5:AQ5"/>
    <mergeCell ref="AR5:AS5"/>
    <mergeCell ref="AT5:AU5"/>
    <mergeCell ref="J44:M44"/>
    <mergeCell ref="X4:AA4"/>
    <mergeCell ref="AB4:AF4"/>
    <mergeCell ref="AH4:AO4"/>
    <mergeCell ref="AP4:AU4"/>
    <mergeCell ref="V5:W5"/>
    <mergeCell ref="X5:Y5"/>
    <mergeCell ref="Z5:AA5"/>
    <mergeCell ref="AC5:AD5"/>
    <mergeCell ref="AE5:AF5"/>
    <mergeCell ref="AJ5:AK5"/>
    <mergeCell ref="A1:M1"/>
    <mergeCell ref="B4:F4"/>
    <mergeCell ref="G4:L4"/>
    <mergeCell ref="O4:P4"/>
    <mergeCell ref="Q4:S4"/>
    <mergeCell ref="T4:W4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4"/>
  <sheetViews>
    <sheetView workbookViewId="0">
      <selection activeCell="B2" sqref="B2"/>
    </sheetView>
  </sheetViews>
  <sheetFormatPr defaultRowHeight="13.5" x14ac:dyDescent="0.15"/>
  <cols>
    <col min="1" max="1" width="4.625" style="25" customWidth="1"/>
    <col min="2" max="2" width="7.625" style="25" customWidth="1"/>
    <col min="3" max="14" width="9.625" style="25" customWidth="1"/>
    <col min="15" max="16" width="8.625" style="25" customWidth="1"/>
    <col min="17" max="22" width="9.625" style="25" customWidth="1"/>
    <col min="23" max="23" width="10.625" style="25" customWidth="1"/>
    <col min="24" max="24" width="9.625" style="25" customWidth="1"/>
    <col min="25" max="25" width="10.625" style="25" customWidth="1"/>
    <col min="26" max="26" width="9.625" style="25" customWidth="1"/>
    <col min="27" max="32" width="10.625" style="25" customWidth="1"/>
    <col min="33" max="33" width="6.625" style="25" customWidth="1"/>
    <col min="34" max="41" width="10.625" style="25" customWidth="1"/>
    <col min="42" max="47" width="9.625" style="25" customWidth="1"/>
    <col min="48" max="16384" width="9" style="25"/>
  </cols>
  <sheetData>
    <row r="1" spans="1:47" ht="30" customHeight="1" x14ac:dyDescent="0.15">
      <c r="A1" s="192" t="s">
        <v>104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47" ht="15" customHeight="1" x14ac:dyDescent="0.15">
      <c r="A2" s="25" t="s">
        <v>340</v>
      </c>
      <c r="M2" s="25" t="s">
        <v>110</v>
      </c>
    </row>
    <row r="3" spans="1:47" ht="15" customHeight="1" thickBot="1" x14ac:dyDescent="0.2">
      <c r="A3" s="25" t="s">
        <v>33</v>
      </c>
      <c r="G3" s="25" t="s">
        <v>24</v>
      </c>
      <c r="O3" s="25" t="s">
        <v>100</v>
      </c>
      <c r="T3" s="25" t="s">
        <v>25</v>
      </c>
      <c r="X3" s="25" t="s">
        <v>101</v>
      </c>
      <c r="AB3" s="25" t="s">
        <v>102</v>
      </c>
      <c r="AH3" s="25" t="s">
        <v>103</v>
      </c>
    </row>
    <row r="4" spans="1:47" ht="14.45" customHeight="1" thickTop="1" x14ac:dyDescent="0.15">
      <c r="A4" s="26"/>
      <c r="B4" s="201" t="s">
        <v>34</v>
      </c>
      <c r="C4" s="210"/>
      <c r="D4" s="210"/>
      <c r="E4" s="210"/>
      <c r="F4" s="211"/>
      <c r="G4" s="200" t="s">
        <v>35</v>
      </c>
      <c r="H4" s="201"/>
      <c r="I4" s="201"/>
      <c r="J4" s="201"/>
      <c r="K4" s="201"/>
      <c r="L4" s="212"/>
      <c r="M4" s="27"/>
      <c r="N4" s="27"/>
      <c r="O4" s="207" t="s">
        <v>16</v>
      </c>
      <c r="P4" s="175"/>
      <c r="Q4" s="174" t="s">
        <v>18</v>
      </c>
      <c r="R4" s="175"/>
      <c r="S4" s="176"/>
      <c r="T4" s="207" t="s">
        <v>19</v>
      </c>
      <c r="U4" s="208"/>
      <c r="V4" s="208"/>
      <c r="W4" s="209"/>
      <c r="X4" s="207" t="s">
        <v>95</v>
      </c>
      <c r="Y4" s="175"/>
      <c r="Z4" s="175"/>
      <c r="AA4" s="176"/>
      <c r="AB4" s="200" t="s">
        <v>22</v>
      </c>
      <c r="AC4" s="202"/>
      <c r="AD4" s="202"/>
      <c r="AE4" s="202"/>
      <c r="AF4" s="203"/>
      <c r="AH4" s="200" t="s">
        <v>27</v>
      </c>
      <c r="AI4" s="201"/>
      <c r="AJ4" s="201"/>
      <c r="AK4" s="201"/>
      <c r="AL4" s="201"/>
      <c r="AM4" s="201"/>
      <c r="AN4" s="202"/>
      <c r="AO4" s="203"/>
      <c r="AP4" s="200" t="s">
        <v>28</v>
      </c>
      <c r="AQ4" s="201"/>
      <c r="AR4" s="202"/>
      <c r="AS4" s="202"/>
      <c r="AT4" s="202"/>
      <c r="AU4" s="203"/>
    </row>
    <row r="5" spans="1:47" ht="39.950000000000003" customHeight="1" x14ac:dyDescent="0.15">
      <c r="A5" s="28" t="s">
        <v>11</v>
      </c>
      <c r="B5" s="29" t="s">
        <v>15</v>
      </c>
      <c r="C5" s="30" t="s">
        <v>9</v>
      </c>
      <c r="D5" s="30" t="s">
        <v>0</v>
      </c>
      <c r="E5" s="31" t="s">
        <v>92</v>
      </c>
      <c r="F5" s="32" t="s">
        <v>93</v>
      </c>
      <c r="G5" s="33" t="s">
        <v>15</v>
      </c>
      <c r="H5" s="34" t="s">
        <v>9</v>
      </c>
      <c r="I5" s="34" t="s">
        <v>0</v>
      </c>
      <c r="J5" s="34" t="s">
        <v>7</v>
      </c>
      <c r="K5" s="34" t="s">
        <v>3</v>
      </c>
      <c r="L5" s="35" t="s">
        <v>4</v>
      </c>
      <c r="M5" s="36"/>
      <c r="N5" s="36"/>
      <c r="O5" s="28" t="s">
        <v>20</v>
      </c>
      <c r="P5" s="37" t="s">
        <v>21</v>
      </c>
      <c r="Q5" s="38" t="s">
        <v>17</v>
      </c>
      <c r="R5" s="37" t="s">
        <v>26</v>
      </c>
      <c r="S5" s="39" t="s">
        <v>94</v>
      </c>
      <c r="T5" s="28" t="s">
        <v>2</v>
      </c>
      <c r="U5" s="37" t="s">
        <v>3</v>
      </c>
      <c r="V5" s="177" t="s">
        <v>4</v>
      </c>
      <c r="W5" s="188"/>
      <c r="X5" s="185" t="s">
        <v>107</v>
      </c>
      <c r="Y5" s="177"/>
      <c r="Z5" s="177" t="s">
        <v>108</v>
      </c>
      <c r="AA5" s="188"/>
      <c r="AB5" s="172" t="s">
        <v>5</v>
      </c>
      <c r="AC5" s="189" t="s">
        <v>98</v>
      </c>
      <c r="AD5" s="190"/>
      <c r="AE5" s="189" t="s">
        <v>99</v>
      </c>
      <c r="AF5" s="191"/>
      <c r="AH5" s="40" t="s">
        <v>2</v>
      </c>
      <c r="AI5" s="173" t="s">
        <v>94</v>
      </c>
      <c r="AJ5" s="186" t="s">
        <v>5</v>
      </c>
      <c r="AK5" s="187"/>
      <c r="AL5" s="186" t="s">
        <v>98</v>
      </c>
      <c r="AM5" s="186"/>
      <c r="AN5" s="177" t="s">
        <v>99</v>
      </c>
      <c r="AO5" s="188"/>
      <c r="AP5" s="185" t="s">
        <v>5</v>
      </c>
      <c r="AQ5" s="199"/>
      <c r="AR5" s="177" t="s">
        <v>98</v>
      </c>
      <c r="AS5" s="199"/>
      <c r="AT5" s="177" t="s">
        <v>99</v>
      </c>
      <c r="AU5" s="178"/>
    </row>
    <row r="6" spans="1:47" ht="14.45" customHeight="1" x14ac:dyDescent="0.15">
      <c r="A6" s="41"/>
      <c r="B6" s="42" t="s">
        <v>8</v>
      </c>
      <c r="C6" s="173" t="s">
        <v>10</v>
      </c>
      <c r="D6" s="173" t="s">
        <v>10</v>
      </c>
      <c r="E6" s="173" t="s">
        <v>10</v>
      </c>
      <c r="F6" s="43" t="s">
        <v>10</v>
      </c>
      <c r="G6" s="44" t="s">
        <v>8</v>
      </c>
      <c r="H6" s="45" t="s">
        <v>10</v>
      </c>
      <c r="I6" s="45" t="s">
        <v>10</v>
      </c>
      <c r="J6" s="46" t="s">
        <v>111</v>
      </c>
      <c r="K6" s="46" t="s">
        <v>105</v>
      </c>
      <c r="L6" s="47" t="s">
        <v>106</v>
      </c>
      <c r="M6" s="36"/>
      <c r="N6" s="36"/>
      <c r="O6" s="48" t="s">
        <v>112</v>
      </c>
      <c r="P6" s="49" t="s">
        <v>113</v>
      </c>
      <c r="Q6" s="50"/>
      <c r="R6" s="49" t="s">
        <v>114</v>
      </c>
      <c r="S6" s="51" t="s">
        <v>41</v>
      </c>
      <c r="T6" s="52" t="s">
        <v>42</v>
      </c>
      <c r="U6" s="46" t="s">
        <v>115</v>
      </c>
      <c r="V6" s="46" t="s">
        <v>116</v>
      </c>
      <c r="W6" s="53" t="s">
        <v>45</v>
      </c>
      <c r="X6" s="52" t="s">
        <v>117</v>
      </c>
      <c r="Y6" s="54" t="s">
        <v>45</v>
      </c>
      <c r="Z6" s="55" t="s">
        <v>118</v>
      </c>
      <c r="AA6" s="53" t="s">
        <v>45</v>
      </c>
      <c r="AB6" s="56" t="s">
        <v>119</v>
      </c>
      <c r="AC6" s="57" t="s">
        <v>120</v>
      </c>
      <c r="AD6" s="57" t="s">
        <v>58</v>
      </c>
      <c r="AE6" s="58" t="s">
        <v>55</v>
      </c>
      <c r="AF6" s="59" t="s">
        <v>57</v>
      </c>
      <c r="AH6" s="60" t="s">
        <v>121</v>
      </c>
      <c r="AI6" s="61" t="s">
        <v>49</v>
      </c>
      <c r="AJ6" s="62"/>
      <c r="AK6" s="63" t="s">
        <v>50</v>
      </c>
      <c r="AL6" s="62"/>
      <c r="AM6" s="63" t="s">
        <v>52</v>
      </c>
      <c r="AN6" s="62"/>
      <c r="AO6" s="64" t="s">
        <v>122</v>
      </c>
      <c r="AP6" s="65" t="s">
        <v>29</v>
      </c>
      <c r="AQ6" s="66" t="s">
        <v>30</v>
      </c>
      <c r="AR6" s="66" t="s">
        <v>29</v>
      </c>
      <c r="AS6" s="66" t="s">
        <v>30</v>
      </c>
      <c r="AT6" s="66" t="s">
        <v>29</v>
      </c>
      <c r="AU6" s="67" t="s">
        <v>30</v>
      </c>
    </row>
    <row r="7" spans="1:47" ht="14.45" customHeight="1" x14ac:dyDescent="0.15">
      <c r="A7" s="68" t="s">
        <v>1</v>
      </c>
      <c r="B7" s="69" t="s">
        <v>60</v>
      </c>
      <c r="C7" s="9">
        <v>11404</v>
      </c>
      <c r="D7" s="9">
        <v>3</v>
      </c>
      <c r="E7" s="9">
        <v>3758</v>
      </c>
      <c r="F7" s="10">
        <v>0</v>
      </c>
      <c r="G7" s="21" t="s">
        <v>59</v>
      </c>
      <c r="H7" s="1">
        <v>2528080</v>
      </c>
      <c r="I7" s="1">
        <v>1473</v>
      </c>
      <c r="J7" s="17">
        <v>0</v>
      </c>
      <c r="K7" s="1">
        <v>100000</v>
      </c>
      <c r="L7" s="2">
        <v>8097832</v>
      </c>
      <c r="M7" s="70"/>
      <c r="N7" s="70"/>
      <c r="O7" s="71">
        <f>IF(K7&lt;0.5,0.5,((L7-L8)-5*K8)/5/(K7-K8))</f>
        <v>0.17555555555555555</v>
      </c>
      <c r="P7" s="72">
        <f>IF(H7&lt;0.5,1,(I7/H7)/((K7-K8)/(L7-L8)))</f>
        <v>1.0765900384657308</v>
      </c>
      <c r="Q7" s="73">
        <f>IF(C7&lt;0.5,0,D7/C7)</f>
        <v>2.6306559102069451E-4</v>
      </c>
      <c r="R7" s="74">
        <f>IF(P7=0,Q7,Q7/P7)</f>
        <v>2.4435075713276556E-4</v>
      </c>
      <c r="S7" s="75">
        <f>IF(E7&lt;0.5,0,F7/E7)</f>
        <v>0</v>
      </c>
      <c r="T7" s="76">
        <f>5*R7/(1+5*(1-O7)*R7)</f>
        <v>1.2205243903544358E-3</v>
      </c>
      <c r="U7" s="77">
        <v>100000</v>
      </c>
      <c r="V7" s="77">
        <f>5*U7*((1-T7)+O7*T7)</f>
        <v>499496.87272353168</v>
      </c>
      <c r="W7" s="78">
        <f>SUM(V7:V$24)</f>
        <v>7978166.3331692712</v>
      </c>
      <c r="X7" s="79">
        <f t="shared" ref="X7:X42" si="0">V7*(1-S7)</f>
        <v>499496.87272353168</v>
      </c>
      <c r="Y7" s="77">
        <f>SUM(X7:X$24)</f>
        <v>7826344.7355886921</v>
      </c>
      <c r="Z7" s="77">
        <f t="shared" ref="Z7:Z42" si="1">V7*S7</f>
        <v>0</v>
      </c>
      <c r="AA7" s="78">
        <f>SUM(Z7:Z$24)</f>
        <v>151821.59758057998</v>
      </c>
      <c r="AB7" s="71">
        <f t="shared" ref="AB7:AB42" si="2">W7/U7</f>
        <v>79.781663331692712</v>
      </c>
      <c r="AC7" s="72">
        <f t="shared" ref="AC7:AC42" si="3">Y7/U7</f>
        <v>78.263447355886925</v>
      </c>
      <c r="AD7" s="80">
        <f>AC7/AB7*100</f>
        <v>98.09703644621473</v>
      </c>
      <c r="AE7" s="72">
        <f t="shared" ref="AE7:AE42" si="4">AA7/U7</f>
        <v>1.5182159758057998</v>
      </c>
      <c r="AF7" s="81">
        <f>AE7/AB7*100</f>
        <v>1.9029635537852956</v>
      </c>
      <c r="AH7" s="82">
        <f>IF(D7=0,0,T7*T7*(1-T7)/D7)</f>
        <v>4.9595386564522209E-7</v>
      </c>
      <c r="AI7" s="83">
        <f>IF(E7&lt;0.5,0,S7*(1-S7)/E7)</f>
        <v>0</v>
      </c>
      <c r="AJ7" s="83">
        <f>U7*U7*((1-O7)*5+AB8)^2*AH7</f>
        <v>30952721.601645496</v>
      </c>
      <c r="AK7" s="83">
        <f>SUM(AJ7:AJ$24)/U7/U7</f>
        <v>6.0543283275847591E-2</v>
      </c>
      <c r="AL7" s="83">
        <f>U7*U7*((1-O7)*5*(1-S7)+AC8)^2*AH7+V7*V7*AI7</f>
        <v>29773037.916484687</v>
      </c>
      <c r="AM7" s="83">
        <f>SUM(AL7:AL$24)/U7/U7</f>
        <v>5.4216096486804435E-2</v>
      </c>
      <c r="AN7" s="83">
        <f>U7*U7*((1-O7)*5*S7+AE8)^2*AH7+V7*V7*AI7</f>
        <v>11459.592521686185</v>
      </c>
      <c r="AO7" s="84">
        <f>SUM(AN7:AN$24)/U7/U7</f>
        <v>1.5843343003237459E-3</v>
      </c>
      <c r="AP7" s="71">
        <f t="shared" ref="AP7:AP42" si="5">AB7-1.96*SQRT(AK7)</f>
        <v>79.299394654467562</v>
      </c>
      <c r="AQ7" s="72">
        <f t="shared" ref="AQ7:AQ42" si="6">AB7+1.96*SQRT(AK7)</f>
        <v>80.263932008917863</v>
      </c>
      <c r="AR7" s="72">
        <f t="shared" ref="AR7:AR42" si="7">AC7-1.96*SQRT(AM7)</f>
        <v>77.807074091701011</v>
      </c>
      <c r="AS7" s="72">
        <f t="shared" ref="AS7:AS42" si="8">AC7+1.96*SQRT(AM7)</f>
        <v>78.719820620072838</v>
      </c>
      <c r="AT7" s="72">
        <f t="shared" ref="AT7:AT42" si="9">AE7-1.96*SQRT(AO7)</f>
        <v>1.44020072955147</v>
      </c>
      <c r="AU7" s="85">
        <f t="shared" ref="AU7:AU42" si="10">AE7+1.96*SQRT(AO7)</f>
        <v>1.5962312220601296</v>
      </c>
    </row>
    <row r="8" spans="1:47" ht="14.45" customHeight="1" x14ac:dyDescent="0.15">
      <c r="A8" s="68"/>
      <c r="B8" s="86" t="s">
        <v>123</v>
      </c>
      <c r="C8" s="11">
        <v>11968</v>
      </c>
      <c r="D8" s="11">
        <v>1</v>
      </c>
      <c r="E8" s="11">
        <v>4008</v>
      </c>
      <c r="F8" s="12">
        <v>0</v>
      </c>
      <c r="G8" s="22" t="s">
        <v>61</v>
      </c>
      <c r="H8" s="3">
        <v>2698523</v>
      </c>
      <c r="I8" s="3">
        <v>253</v>
      </c>
      <c r="J8" s="18">
        <v>5</v>
      </c>
      <c r="K8" s="3">
        <v>99730</v>
      </c>
      <c r="L8" s="4">
        <v>7598945</v>
      </c>
      <c r="M8" s="70"/>
      <c r="N8" s="70"/>
      <c r="O8" s="87">
        <f t="shared" ref="O8:O22" si="11">IF(K8&lt;0.5,0.5,((L8-L9)-5*K9)/5/(K8-K9))</f>
        <v>0.46829268292682924</v>
      </c>
      <c r="P8" s="88">
        <f t="shared" ref="P8:P23" si="12">IF(H8&lt;0.5,1,(I8/H8)/((K8-K9)/(L8-L9)))</f>
        <v>1.1400172450253567</v>
      </c>
      <c r="Q8" s="89">
        <f t="shared" ref="Q8:Q42" si="13">IF(C8&lt;0.5,0,D8/C8)</f>
        <v>8.3556149732620316E-5</v>
      </c>
      <c r="R8" s="90">
        <f t="shared" ref="R8:R42" si="14">IF(P8=0,Q8,Q8/P8)</f>
        <v>7.3293759456035092E-5</v>
      </c>
      <c r="S8" s="91">
        <f t="shared" ref="S8:S42" si="15">IF(E8&lt;0.5,0,F8/E8)</f>
        <v>0</v>
      </c>
      <c r="T8" s="92">
        <f>5*R8/(1+5*(1-O8)*R8)</f>
        <v>3.6639740322890732E-4</v>
      </c>
      <c r="U8" s="93">
        <f>U7*(1-T7)</f>
        <v>99877.94756096456</v>
      </c>
      <c r="V8" s="93">
        <f>5*U8*((1-T8)+O8*T8)</f>
        <v>499292.4486036459</v>
      </c>
      <c r="W8" s="94">
        <f>SUM(V8:V$24)</f>
        <v>7478669.4604457403</v>
      </c>
      <c r="X8" s="95">
        <f t="shared" si="0"/>
        <v>499292.4486036459</v>
      </c>
      <c r="Y8" s="93">
        <f>SUM(X8:X$24)</f>
        <v>7326847.8628651612</v>
      </c>
      <c r="Z8" s="93">
        <f t="shared" si="1"/>
        <v>0</v>
      </c>
      <c r="AA8" s="94">
        <f>SUM(Z8:Z$24)</f>
        <v>151821.59758057998</v>
      </c>
      <c r="AB8" s="87">
        <f t="shared" si="2"/>
        <v>74.878085133666076</v>
      </c>
      <c r="AC8" s="88">
        <f t="shared" si="3"/>
        <v>73.358013873812553</v>
      </c>
      <c r="AD8" s="96">
        <f t="shared" ref="AD8:AD42" si="16">AC8/AB8*100</f>
        <v>97.969938390999161</v>
      </c>
      <c r="AE8" s="88">
        <f t="shared" si="4"/>
        <v>1.5200712598535278</v>
      </c>
      <c r="AF8" s="97">
        <f t="shared" ref="AF8:AF42" si="17">AE8/AB8*100</f>
        <v>2.0300616090008496</v>
      </c>
      <c r="AH8" s="98">
        <f>IF(D8=0,0,T8*T8*(1-T8)/D8)</f>
        <v>1.3419786931977656E-7</v>
      </c>
      <c r="AI8" s="99">
        <f t="shared" ref="AI8:AI42" si="18">IF(E8&lt;0.5,0,S8*(1-S8)/E8)</f>
        <v>0</v>
      </c>
      <c r="AJ8" s="99">
        <f>U8*U8*((1-O8)*5+AB9)^2*AH8</f>
        <v>7048842.3306630151</v>
      </c>
      <c r="AK8" s="99">
        <f>SUM(AJ8:AJ$24)/U8/U8</f>
        <v>5.7588501669038158E-2</v>
      </c>
      <c r="AL8" s="99">
        <f>U8*U8*((1-O8)*5*(1-S8)+AC9)^2*AH8+V8*V8*AI8</f>
        <v>6756507.9546137759</v>
      </c>
      <c r="AM8" s="99">
        <f>SUM(AL8:AL$24)/U8/U8</f>
        <v>5.1364098448987809E-2</v>
      </c>
      <c r="AN8" s="99">
        <f>U8*U8*((1-O8)*5*S8+AE9)^2*AH8+V8*V8*AI8</f>
        <v>3095.5016636484497</v>
      </c>
      <c r="AO8" s="100">
        <f>SUM(AN8:AN$24)/U8/U8</f>
        <v>1.5870600679039413E-3</v>
      </c>
      <c r="AP8" s="87">
        <f t="shared" si="5"/>
        <v>74.407732087527563</v>
      </c>
      <c r="AQ8" s="88">
        <f t="shared" si="6"/>
        <v>75.348438179804589</v>
      </c>
      <c r="AR8" s="88">
        <f t="shared" si="7"/>
        <v>72.913806354063468</v>
      </c>
      <c r="AS8" s="88">
        <f t="shared" si="8"/>
        <v>73.802221393561638</v>
      </c>
      <c r="AT8" s="88">
        <f t="shared" si="9"/>
        <v>1.4419889317833441</v>
      </c>
      <c r="AU8" s="101">
        <f t="shared" si="10"/>
        <v>1.5981535879237114</v>
      </c>
    </row>
    <row r="9" spans="1:47" ht="14.45" customHeight="1" x14ac:dyDescent="0.15">
      <c r="A9" s="68"/>
      <c r="B9" s="86" t="s">
        <v>124</v>
      </c>
      <c r="C9" s="11">
        <v>12258</v>
      </c>
      <c r="D9" s="11">
        <v>4</v>
      </c>
      <c r="E9" s="11">
        <v>4089</v>
      </c>
      <c r="F9" s="12">
        <v>0</v>
      </c>
      <c r="G9" s="22" t="s">
        <v>63</v>
      </c>
      <c r="H9" s="3">
        <v>2855328</v>
      </c>
      <c r="I9" s="3">
        <v>267</v>
      </c>
      <c r="J9" s="18">
        <v>10</v>
      </c>
      <c r="K9" s="3">
        <v>99689</v>
      </c>
      <c r="L9" s="4">
        <v>7100404</v>
      </c>
      <c r="M9" s="70"/>
      <c r="N9" s="70"/>
      <c r="O9" s="87">
        <f t="shared" si="11"/>
        <v>0.57777777777777772</v>
      </c>
      <c r="P9" s="88">
        <f t="shared" si="12"/>
        <v>1.0355646239824872</v>
      </c>
      <c r="Q9" s="89">
        <f t="shared" si="13"/>
        <v>3.2631750693424703E-4</v>
      </c>
      <c r="R9" s="90">
        <f t="shared" si="14"/>
        <v>3.1511071291651761E-4</v>
      </c>
      <c r="S9" s="91">
        <f t="shared" si="15"/>
        <v>0</v>
      </c>
      <c r="T9" s="92">
        <f t="shared" ref="T9:T22" si="19">5*R9/(1+5*(1-O9)*R9)</f>
        <v>1.5745061499878252E-3</v>
      </c>
      <c r="U9" s="93">
        <f t="shared" ref="U9:U23" si="20">U8*(1-T8)</f>
        <v>99841.352540338397</v>
      </c>
      <c r="V9" s="93">
        <f t="shared" ref="V9:V22" si="21">5*U9*((1-T9)+O9*T9)</f>
        <v>498874.89429631876</v>
      </c>
      <c r="W9" s="94">
        <f>SUM(V9:V$24)</f>
        <v>6979377.0118420944</v>
      </c>
      <c r="X9" s="95">
        <f t="shared" si="0"/>
        <v>498874.89429631876</v>
      </c>
      <c r="Y9" s="93">
        <f>SUM(X9:X$24)</f>
        <v>6827555.4142615143</v>
      </c>
      <c r="Z9" s="93">
        <f t="shared" si="1"/>
        <v>0</v>
      </c>
      <c r="AA9" s="94">
        <f>SUM(Z9:Z$24)</f>
        <v>151821.59758057998</v>
      </c>
      <c r="AB9" s="87">
        <f t="shared" si="2"/>
        <v>69.904672104900143</v>
      </c>
      <c r="AC9" s="88">
        <f t="shared" si="3"/>
        <v>68.384043690744392</v>
      </c>
      <c r="AD9" s="96">
        <f t="shared" si="16"/>
        <v>97.824711327057116</v>
      </c>
      <c r="AE9" s="88">
        <f t="shared" si="4"/>
        <v>1.5206284141557505</v>
      </c>
      <c r="AF9" s="97">
        <f t="shared" si="17"/>
        <v>2.1752886729428749</v>
      </c>
      <c r="AH9" s="98">
        <f>IF(D9=0,0,T9*T9*(1-T9)/D9)</f>
        <v>6.1879157649807342E-7</v>
      </c>
      <c r="AI9" s="99">
        <f t="shared" si="18"/>
        <v>0</v>
      </c>
      <c r="AJ9" s="99">
        <f t="shared" ref="AJ9:AJ23" si="22">U9*U9*((1-O9)*5+AB10)^2*AH9</f>
        <v>27789976.282069381</v>
      </c>
      <c r="AK9" s="99">
        <f>SUM(AJ9:AJ$24)/U9/U9</f>
        <v>5.6923599299990746E-2</v>
      </c>
      <c r="AL9" s="99">
        <f t="shared" ref="AL9:AL23" si="23">U9*U9*((1-O9)*5*(1-S9)+AC10)^2*AH9+V9*V9*AI9</f>
        <v>26543141.782409504</v>
      </c>
      <c r="AM9" s="99">
        <f>SUM(AL9:AL$24)/U9/U9</f>
        <v>5.0723958776556874E-2</v>
      </c>
      <c r="AN9" s="99">
        <f t="shared" ref="AN9:AN23" si="24">U9*U9*((1-O9)*5*S9+AE10)^2*AH9+V9*V9*AI9</f>
        <v>14308.041255257269</v>
      </c>
      <c r="AO9" s="100">
        <f>SUM(AN9:AN$24)/U9/U9</f>
        <v>1.587913162070476E-3</v>
      </c>
      <c r="AP9" s="87">
        <f t="shared" si="5"/>
        <v>69.437042230885609</v>
      </c>
      <c r="AQ9" s="88">
        <f t="shared" si="6"/>
        <v>70.372301978914678</v>
      </c>
      <c r="AR9" s="88">
        <f t="shared" si="7"/>
        <v>67.942612880723132</v>
      </c>
      <c r="AS9" s="88">
        <f t="shared" si="8"/>
        <v>68.825474500765651</v>
      </c>
      <c r="AT9" s="88">
        <f t="shared" si="9"/>
        <v>1.442525103064543</v>
      </c>
      <c r="AU9" s="101">
        <f t="shared" si="10"/>
        <v>1.5987317252469579</v>
      </c>
    </row>
    <row r="10" spans="1:47" ht="14.45" customHeight="1" x14ac:dyDescent="0.15">
      <c r="A10" s="68"/>
      <c r="B10" s="86" t="s">
        <v>125</v>
      </c>
      <c r="C10" s="11">
        <v>12193</v>
      </c>
      <c r="D10" s="11">
        <v>1</v>
      </c>
      <c r="E10" s="11">
        <v>3985</v>
      </c>
      <c r="F10" s="12">
        <v>0</v>
      </c>
      <c r="G10" s="22" t="s">
        <v>65</v>
      </c>
      <c r="H10" s="3">
        <v>3073597</v>
      </c>
      <c r="I10" s="3">
        <v>836</v>
      </c>
      <c r="J10" s="18">
        <v>15</v>
      </c>
      <c r="K10" s="3">
        <v>99644</v>
      </c>
      <c r="L10" s="4">
        <v>6602054</v>
      </c>
      <c r="M10" s="70"/>
      <c r="N10" s="70"/>
      <c r="O10" s="87">
        <f t="shared" si="11"/>
        <v>0.58484848484848484</v>
      </c>
      <c r="P10" s="88">
        <f t="shared" si="12"/>
        <v>1.0260479822175776</v>
      </c>
      <c r="Q10" s="89">
        <f t="shared" si="13"/>
        <v>8.2014270483064052E-5</v>
      </c>
      <c r="R10" s="90">
        <f t="shared" si="14"/>
        <v>7.9932198010670218E-5</v>
      </c>
      <c r="S10" s="91">
        <f t="shared" si="15"/>
        <v>0</v>
      </c>
      <c r="T10" s="92">
        <f t="shared" si="19"/>
        <v>3.9959468935621151E-4</v>
      </c>
      <c r="U10" s="93">
        <f t="shared" si="20"/>
        <v>99684.15171674054</v>
      </c>
      <c r="V10" s="93">
        <f t="shared" si="21"/>
        <v>498338.07439739152</v>
      </c>
      <c r="W10" s="94">
        <f>SUM(V10:V$24)</f>
        <v>6480502.1175457751</v>
      </c>
      <c r="X10" s="95">
        <f t="shared" si="0"/>
        <v>498338.07439739152</v>
      </c>
      <c r="Y10" s="93">
        <f>SUM(X10:X$24)</f>
        <v>6328680.519965196</v>
      </c>
      <c r="Z10" s="93">
        <f t="shared" si="1"/>
        <v>0</v>
      </c>
      <c r="AA10" s="94">
        <f>SUM(Z10:Z$24)</f>
        <v>151821.59758057998</v>
      </c>
      <c r="AB10" s="87">
        <f t="shared" si="2"/>
        <v>65.010355266507887</v>
      </c>
      <c r="AC10" s="88">
        <f t="shared" si="3"/>
        <v>63.487328837873669</v>
      </c>
      <c r="AD10" s="96">
        <f t="shared" si="16"/>
        <v>97.657255644288327</v>
      </c>
      <c r="AE10" s="88">
        <f t="shared" si="4"/>
        <v>1.523026428634229</v>
      </c>
      <c r="AF10" s="97">
        <f t="shared" si="17"/>
        <v>2.3427443557116869</v>
      </c>
      <c r="AH10" s="98">
        <f t="shared" ref="AH10:AH22" si="25">IF(D10=0,0,T10*T10*(1-T10)/D10)</f>
        <v>1.5961211011373071E-7</v>
      </c>
      <c r="AI10" s="99">
        <f t="shared" si="18"/>
        <v>0</v>
      </c>
      <c r="AJ10" s="99">
        <f t="shared" si="22"/>
        <v>6118629.6487007178</v>
      </c>
      <c r="AK10" s="99">
        <f>SUM(AJ10:AJ$24)/U10/U10</f>
        <v>5.430664067514946E-2</v>
      </c>
      <c r="AL10" s="99">
        <f t="shared" si="23"/>
        <v>5822120.9875890687</v>
      </c>
      <c r="AM10" s="99">
        <f>SUM(AL10:AL$24)/U10/U10</f>
        <v>4.8212906020789974E-2</v>
      </c>
      <c r="AN10" s="99">
        <f t="shared" si="24"/>
        <v>3681.9688178296774</v>
      </c>
      <c r="AO10" s="100">
        <f>SUM(AN10:AN$24)/U10/U10</f>
        <v>1.5914854691640346E-3</v>
      </c>
      <c r="AP10" s="87">
        <f t="shared" si="5"/>
        <v>64.553601075703185</v>
      </c>
      <c r="AQ10" s="88">
        <f t="shared" si="6"/>
        <v>65.467109457312588</v>
      </c>
      <c r="AR10" s="88">
        <f t="shared" si="7"/>
        <v>63.056963063479998</v>
      </c>
      <c r="AS10" s="88">
        <f t="shared" si="8"/>
        <v>63.91769461226734</v>
      </c>
      <c r="AT10" s="88">
        <f t="shared" si="9"/>
        <v>1.4448353129090998</v>
      </c>
      <c r="AU10" s="101">
        <f t="shared" si="10"/>
        <v>1.6012175443593581</v>
      </c>
    </row>
    <row r="11" spans="1:47" ht="14.45" customHeight="1" x14ac:dyDescent="0.15">
      <c r="A11" s="68"/>
      <c r="B11" s="86" t="s">
        <v>68</v>
      </c>
      <c r="C11" s="11">
        <v>9650</v>
      </c>
      <c r="D11" s="11">
        <v>4</v>
      </c>
      <c r="E11" s="11">
        <v>3219</v>
      </c>
      <c r="F11" s="12">
        <v>0</v>
      </c>
      <c r="G11" s="22" t="s">
        <v>67</v>
      </c>
      <c r="H11" s="3">
        <v>3014733</v>
      </c>
      <c r="I11" s="3">
        <v>1515</v>
      </c>
      <c r="J11" s="18">
        <v>20</v>
      </c>
      <c r="K11" s="3">
        <v>99512</v>
      </c>
      <c r="L11" s="4">
        <v>6104108</v>
      </c>
      <c r="M11" s="70"/>
      <c r="N11" s="70"/>
      <c r="O11" s="87">
        <f t="shared" si="11"/>
        <v>0.51311475409836071</v>
      </c>
      <c r="P11" s="88">
        <f t="shared" si="12"/>
        <v>1.0235301238894476</v>
      </c>
      <c r="Q11" s="89">
        <f t="shared" si="13"/>
        <v>4.1450777202072539E-4</v>
      </c>
      <c r="R11" s="90">
        <f t="shared" si="14"/>
        <v>4.0497857595591074E-4</v>
      </c>
      <c r="S11" s="91">
        <f t="shared" si="15"/>
        <v>0</v>
      </c>
      <c r="T11" s="92">
        <f t="shared" si="19"/>
        <v>2.0228985234082091E-3</v>
      </c>
      <c r="U11" s="93">
        <f t="shared" si="20"/>
        <v>99644.318459101545</v>
      </c>
      <c r="V11" s="93">
        <f t="shared" si="21"/>
        <v>497730.88416133518</v>
      </c>
      <c r="W11" s="94">
        <f>SUM(V11:V$24)</f>
        <v>5982164.0431483835</v>
      </c>
      <c r="X11" s="95">
        <f t="shared" si="0"/>
        <v>497730.88416133518</v>
      </c>
      <c r="Y11" s="93">
        <f>SUM(X11:X$24)</f>
        <v>5830342.4455678035</v>
      </c>
      <c r="Z11" s="93">
        <f t="shared" si="1"/>
        <v>0</v>
      </c>
      <c r="AA11" s="94">
        <f>SUM(Z11:Z$24)</f>
        <v>151821.59758057998</v>
      </c>
      <c r="AB11" s="87">
        <f t="shared" si="2"/>
        <v>60.035174465102386</v>
      </c>
      <c r="AC11" s="88">
        <f t="shared" si="3"/>
        <v>58.511539199907666</v>
      </c>
      <c r="AD11" s="96">
        <f t="shared" si="16"/>
        <v>97.462095715103843</v>
      </c>
      <c r="AE11" s="88">
        <f t="shared" si="4"/>
        <v>1.5236352651947167</v>
      </c>
      <c r="AF11" s="97">
        <f t="shared" si="17"/>
        <v>2.5379042848961566</v>
      </c>
      <c r="AH11" s="98">
        <f t="shared" si="25"/>
        <v>1.0209601239163257E-6</v>
      </c>
      <c r="AI11" s="99">
        <f t="shared" si="18"/>
        <v>0</v>
      </c>
      <c r="AJ11" s="99">
        <f t="shared" si="22"/>
        <v>33616234.779583961</v>
      </c>
      <c r="AK11" s="99">
        <f>SUM(AJ11:AJ$24)/U11/U11</f>
        <v>5.3733829129175036E-2</v>
      </c>
      <c r="AL11" s="99">
        <f t="shared" si="23"/>
        <v>31857394.552448604</v>
      </c>
      <c r="AM11" s="99">
        <f>SUM(AL11:AL$24)/U11/U11</f>
        <v>4.7665084428299427E-2</v>
      </c>
      <c r="AN11" s="99">
        <f t="shared" si="24"/>
        <v>23628.42321816714</v>
      </c>
      <c r="AO11" s="100">
        <f>SUM(AN11:AN$24)/U11/U11</f>
        <v>1.5923873000803102E-3</v>
      </c>
      <c r="AP11" s="87">
        <f t="shared" si="5"/>
        <v>59.580835518959049</v>
      </c>
      <c r="AQ11" s="88">
        <f t="shared" si="6"/>
        <v>60.489513411245724</v>
      </c>
      <c r="AR11" s="88">
        <f t="shared" si="7"/>
        <v>58.083625437170646</v>
      </c>
      <c r="AS11" s="88">
        <f t="shared" si="8"/>
        <v>58.939452962644687</v>
      </c>
      <c r="AT11" s="88">
        <f t="shared" si="9"/>
        <v>1.445421998724197</v>
      </c>
      <c r="AU11" s="101">
        <f t="shared" si="10"/>
        <v>1.6018485316652364</v>
      </c>
    </row>
    <row r="12" spans="1:47" ht="14.45" customHeight="1" x14ac:dyDescent="0.15">
      <c r="A12" s="68"/>
      <c r="B12" s="86" t="s">
        <v>70</v>
      </c>
      <c r="C12" s="11">
        <v>10708</v>
      </c>
      <c r="D12" s="11">
        <v>9</v>
      </c>
      <c r="E12" s="11">
        <v>3710</v>
      </c>
      <c r="F12" s="12">
        <v>0</v>
      </c>
      <c r="G12" s="22" t="s">
        <v>69</v>
      </c>
      <c r="H12" s="3">
        <v>3210180</v>
      </c>
      <c r="I12" s="3">
        <v>1786</v>
      </c>
      <c r="J12" s="18">
        <v>25</v>
      </c>
      <c r="K12" s="3">
        <v>99268</v>
      </c>
      <c r="L12" s="4">
        <v>5607142</v>
      </c>
      <c r="M12" s="70"/>
      <c r="N12" s="70"/>
      <c r="O12" s="87">
        <f t="shared" si="11"/>
        <v>0.50820895522388054</v>
      </c>
      <c r="P12" s="88">
        <f t="shared" si="12"/>
        <v>1.0290098881329293</v>
      </c>
      <c r="Q12" s="89">
        <f t="shared" si="13"/>
        <v>8.4049308927904368E-4</v>
      </c>
      <c r="R12" s="90">
        <f t="shared" si="14"/>
        <v>8.1679787431786796E-4</v>
      </c>
      <c r="S12" s="91">
        <f t="shared" si="15"/>
        <v>0</v>
      </c>
      <c r="T12" s="92">
        <f t="shared" si="19"/>
        <v>4.0758032454907235E-3</v>
      </c>
      <c r="U12" s="93">
        <f t="shared" si="20"/>
        <v>99442.748114424612</v>
      </c>
      <c r="V12" s="93">
        <f t="shared" si="21"/>
        <v>496217.10370362311</v>
      </c>
      <c r="W12" s="94">
        <f>SUM(V12:V$24)</f>
        <v>5484433.1589870481</v>
      </c>
      <c r="X12" s="95">
        <f t="shared" si="0"/>
        <v>496217.10370362311</v>
      </c>
      <c r="Y12" s="93">
        <f>SUM(X12:X$24)</f>
        <v>5332611.561406468</v>
      </c>
      <c r="Z12" s="93">
        <f t="shared" si="1"/>
        <v>0</v>
      </c>
      <c r="AA12" s="94">
        <f>SUM(Z12:Z$24)</f>
        <v>151821.59758057998</v>
      </c>
      <c r="AB12" s="87">
        <f t="shared" si="2"/>
        <v>55.151665284595111</v>
      </c>
      <c r="AC12" s="88">
        <f t="shared" si="3"/>
        <v>53.624941612338134</v>
      </c>
      <c r="AD12" s="96">
        <f t="shared" si="16"/>
        <v>97.231772305734125</v>
      </c>
      <c r="AE12" s="88">
        <f t="shared" si="4"/>
        <v>1.5267236722569777</v>
      </c>
      <c r="AF12" s="97">
        <f t="shared" si="17"/>
        <v>2.7682276942658701</v>
      </c>
      <c r="AH12" s="98">
        <f t="shared" si="25"/>
        <v>1.8382737945565979E-6</v>
      </c>
      <c r="AI12" s="99">
        <f t="shared" si="18"/>
        <v>0</v>
      </c>
      <c r="AJ12" s="99">
        <f t="shared" si="22"/>
        <v>50728347.057585157</v>
      </c>
      <c r="AK12" s="99">
        <f>SUM(AJ12:AJ$24)/U12/U12</f>
        <v>5.0552482329013423E-2</v>
      </c>
      <c r="AL12" s="99">
        <f t="shared" si="23"/>
        <v>47826863.610364236</v>
      </c>
      <c r="AM12" s="99">
        <f>SUM(AL12:AL$24)/U12/U12</f>
        <v>4.4636970779764092E-2</v>
      </c>
      <c r="AN12" s="99">
        <f t="shared" si="24"/>
        <v>42719.360453830472</v>
      </c>
      <c r="AO12" s="100">
        <f>SUM(AN12:AN$24)/U12/U12</f>
        <v>1.5964599794336921E-3</v>
      </c>
      <c r="AP12" s="87">
        <f t="shared" si="5"/>
        <v>54.710981252532299</v>
      </c>
      <c r="AQ12" s="88">
        <f t="shared" si="6"/>
        <v>55.592349316657923</v>
      </c>
      <c r="AR12" s="88">
        <f t="shared" si="7"/>
        <v>53.21084333058905</v>
      </c>
      <c r="AS12" s="88">
        <f t="shared" si="8"/>
        <v>54.039039894087217</v>
      </c>
      <c r="AT12" s="88">
        <f t="shared" si="9"/>
        <v>1.448410450787085</v>
      </c>
      <c r="AU12" s="101">
        <f t="shared" si="10"/>
        <v>1.6050368937268704</v>
      </c>
    </row>
    <row r="13" spans="1:47" ht="14.45" customHeight="1" x14ac:dyDescent="0.15">
      <c r="A13" s="68"/>
      <c r="B13" s="86" t="s">
        <v>72</v>
      </c>
      <c r="C13" s="11">
        <v>13144</v>
      </c>
      <c r="D13" s="11">
        <v>12</v>
      </c>
      <c r="E13" s="11">
        <v>4401</v>
      </c>
      <c r="F13" s="12">
        <v>0</v>
      </c>
      <c r="G13" s="22" t="s">
        <v>71</v>
      </c>
      <c r="H13" s="3">
        <v>3652706</v>
      </c>
      <c r="I13" s="3">
        <v>2325</v>
      </c>
      <c r="J13" s="18">
        <v>30</v>
      </c>
      <c r="K13" s="3">
        <v>99000</v>
      </c>
      <c r="L13" s="4">
        <v>5111461</v>
      </c>
      <c r="M13" s="70"/>
      <c r="N13" s="70"/>
      <c r="O13" s="87">
        <f t="shared" si="11"/>
        <v>0.51578947368421058</v>
      </c>
      <c r="P13" s="88">
        <f t="shared" si="12"/>
        <v>1.0348886767638479</v>
      </c>
      <c r="Q13" s="89">
        <f t="shared" si="13"/>
        <v>9.1296409007912357E-4</v>
      </c>
      <c r="R13" s="90">
        <f t="shared" si="14"/>
        <v>8.8218579503064132E-4</v>
      </c>
      <c r="S13" s="91">
        <f t="shared" si="15"/>
        <v>0</v>
      </c>
      <c r="T13" s="92">
        <f t="shared" si="19"/>
        <v>4.4015281111269445E-3</v>
      </c>
      <c r="U13" s="93">
        <f t="shared" si="20"/>
        <v>99037.439038919329</v>
      </c>
      <c r="V13" s="93">
        <f t="shared" si="21"/>
        <v>494131.81944137265</v>
      </c>
      <c r="W13" s="94">
        <f>SUM(V13:V$24)</f>
        <v>4988216.0552834254</v>
      </c>
      <c r="X13" s="95">
        <f t="shared" si="0"/>
        <v>494131.81944137265</v>
      </c>
      <c r="Y13" s="93">
        <f>SUM(X13:X$24)</f>
        <v>4836394.4577028463</v>
      </c>
      <c r="Z13" s="93">
        <f t="shared" si="1"/>
        <v>0</v>
      </c>
      <c r="AA13" s="94">
        <f>SUM(Z13:Z$24)</f>
        <v>151821.59758057998</v>
      </c>
      <c r="AB13" s="87">
        <f t="shared" si="2"/>
        <v>50.366973375827868</v>
      </c>
      <c r="AC13" s="88">
        <f t="shared" si="3"/>
        <v>48.834001612281796</v>
      </c>
      <c r="AD13" s="96">
        <f t="shared" si="16"/>
        <v>96.956394913572922</v>
      </c>
      <c r="AE13" s="88">
        <f t="shared" si="4"/>
        <v>1.5329717635460844</v>
      </c>
      <c r="AF13" s="97">
        <f t="shared" si="17"/>
        <v>3.0436050864271085</v>
      </c>
      <c r="AH13" s="98">
        <f t="shared" si="25"/>
        <v>1.6073480774599396E-6</v>
      </c>
      <c r="AI13" s="99">
        <f t="shared" si="18"/>
        <v>0</v>
      </c>
      <c r="AJ13" s="99">
        <f t="shared" si="22"/>
        <v>36322729.658327311</v>
      </c>
      <c r="AK13" s="99">
        <f>SUM(AJ13:AJ$24)/U13/U13</f>
        <v>4.5795178087127145E-2</v>
      </c>
      <c r="AL13" s="99">
        <f t="shared" si="23"/>
        <v>34029744.221283823</v>
      </c>
      <c r="AM13" s="99">
        <f>SUM(AL13:AL$24)/U13/U13</f>
        <v>4.012696494729457E-2</v>
      </c>
      <c r="AN13" s="99">
        <f t="shared" si="24"/>
        <v>37377.358544811003</v>
      </c>
      <c r="AO13" s="100">
        <f>SUM(AN13:AN$24)/U13/U13</f>
        <v>1.6051983106916291E-3</v>
      </c>
      <c r="AP13" s="87">
        <f t="shared" si="5"/>
        <v>49.947537139744831</v>
      </c>
      <c r="AQ13" s="88">
        <f t="shared" si="6"/>
        <v>50.786409611910905</v>
      </c>
      <c r="AR13" s="88">
        <f t="shared" si="7"/>
        <v>48.441379976936105</v>
      </c>
      <c r="AS13" s="88">
        <f t="shared" si="8"/>
        <v>49.226623247627487</v>
      </c>
      <c r="AT13" s="88">
        <f t="shared" si="9"/>
        <v>1.4544445082116915</v>
      </c>
      <c r="AU13" s="101">
        <f t="shared" si="10"/>
        <v>1.6114990188804774</v>
      </c>
    </row>
    <row r="14" spans="1:47" ht="14.45" customHeight="1" x14ac:dyDescent="0.15">
      <c r="A14" s="68"/>
      <c r="B14" s="86" t="s">
        <v>126</v>
      </c>
      <c r="C14" s="11">
        <v>14480</v>
      </c>
      <c r="D14" s="11">
        <v>16</v>
      </c>
      <c r="E14" s="11">
        <v>4839</v>
      </c>
      <c r="F14" s="12">
        <v>0</v>
      </c>
      <c r="G14" s="22" t="s">
        <v>73</v>
      </c>
      <c r="H14" s="3">
        <v>4191265</v>
      </c>
      <c r="I14" s="3">
        <v>3455</v>
      </c>
      <c r="J14" s="18">
        <v>35</v>
      </c>
      <c r="K14" s="3">
        <v>98696</v>
      </c>
      <c r="L14" s="4">
        <v>4617197</v>
      </c>
      <c r="M14" s="70"/>
      <c r="N14" s="70"/>
      <c r="O14" s="87">
        <f t="shared" si="11"/>
        <v>0.5252525252525253</v>
      </c>
      <c r="P14" s="88">
        <f t="shared" si="12"/>
        <v>1.0252959717918388</v>
      </c>
      <c r="Q14" s="89">
        <f t="shared" si="13"/>
        <v>1.1049723756906078E-3</v>
      </c>
      <c r="R14" s="90">
        <f t="shared" si="14"/>
        <v>1.0777106377971271E-3</v>
      </c>
      <c r="S14" s="91">
        <f t="shared" si="15"/>
        <v>0</v>
      </c>
      <c r="T14" s="92">
        <f t="shared" si="19"/>
        <v>5.3748033561880348E-3</v>
      </c>
      <c r="U14" s="93">
        <f t="shared" si="20"/>
        <v>98601.522966935503</v>
      </c>
      <c r="V14" s="93">
        <f t="shared" si="21"/>
        <v>491749.61996403645</v>
      </c>
      <c r="W14" s="94">
        <f>SUM(V14:V$24)</f>
        <v>4494084.2358420519</v>
      </c>
      <c r="X14" s="95">
        <f t="shared" si="0"/>
        <v>491749.61996403645</v>
      </c>
      <c r="Y14" s="93">
        <f>SUM(X14:X$24)</f>
        <v>4342262.6382614728</v>
      </c>
      <c r="Z14" s="93">
        <f t="shared" si="1"/>
        <v>0</v>
      </c>
      <c r="AA14" s="94">
        <f>SUM(Z14:Z$24)</f>
        <v>151821.59758057998</v>
      </c>
      <c r="AB14" s="87">
        <f t="shared" si="2"/>
        <v>45.578243627627067</v>
      </c>
      <c r="AC14" s="88">
        <f t="shared" si="3"/>
        <v>44.038494615520122</v>
      </c>
      <c r="AD14" s="96">
        <f t="shared" si="16"/>
        <v>96.621745619057535</v>
      </c>
      <c r="AE14" s="88">
        <f t="shared" si="4"/>
        <v>1.539749012106953</v>
      </c>
      <c r="AF14" s="97">
        <f t="shared" si="17"/>
        <v>3.3782543809424905</v>
      </c>
      <c r="AH14" s="98">
        <f t="shared" si="25"/>
        <v>1.7958275656987204E-6</v>
      </c>
      <c r="AI14" s="99">
        <f t="shared" si="18"/>
        <v>0</v>
      </c>
      <c r="AJ14" s="99">
        <f t="shared" si="22"/>
        <v>32559622.681807008</v>
      </c>
      <c r="AK14" s="99">
        <f>SUM(AJ14:AJ$24)/U14/U14</f>
        <v>4.246495540409867E-2</v>
      </c>
      <c r="AL14" s="99">
        <f t="shared" si="23"/>
        <v>30267060.313723028</v>
      </c>
      <c r="AM14" s="99">
        <f>SUM(AL14:AL$24)/U14/U14</f>
        <v>3.6982362288904912E-2</v>
      </c>
      <c r="AN14" s="99">
        <f t="shared" si="24"/>
        <v>41842.038422657919</v>
      </c>
      <c r="AO14" s="100">
        <f>SUM(AN14:AN$24)/U14/U14</f>
        <v>1.6155782936643354E-3</v>
      </c>
      <c r="AP14" s="87">
        <f t="shared" si="5"/>
        <v>45.174345902106872</v>
      </c>
      <c r="AQ14" s="88">
        <f t="shared" si="6"/>
        <v>45.982141353147263</v>
      </c>
      <c r="AR14" s="88">
        <f t="shared" si="7"/>
        <v>43.661570958834773</v>
      </c>
      <c r="AS14" s="88">
        <f t="shared" si="8"/>
        <v>44.415418272205471</v>
      </c>
      <c r="AT14" s="88">
        <f t="shared" si="9"/>
        <v>1.4609682684385863</v>
      </c>
      <c r="AU14" s="101">
        <f t="shared" si="10"/>
        <v>1.6185297557753198</v>
      </c>
    </row>
    <row r="15" spans="1:47" ht="14.45" customHeight="1" x14ac:dyDescent="0.15">
      <c r="A15" s="68"/>
      <c r="B15" s="86" t="s">
        <v>127</v>
      </c>
      <c r="C15" s="11">
        <v>14875</v>
      </c>
      <c r="D15" s="11">
        <v>33</v>
      </c>
      <c r="E15" s="11">
        <v>4944</v>
      </c>
      <c r="F15" s="12">
        <v>0</v>
      </c>
      <c r="G15" s="22" t="s">
        <v>75</v>
      </c>
      <c r="H15" s="3">
        <v>4922423</v>
      </c>
      <c r="I15" s="3">
        <v>6214</v>
      </c>
      <c r="J15" s="18">
        <v>40</v>
      </c>
      <c r="K15" s="3">
        <v>98300</v>
      </c>
      <c r="L15" s="4">
        <v>4124657</v>
      </c>
      <c r="M15" s="70"/>
      <c r="N15" s="70"/>
      <c r="O15" s="87">
        <f t="shared" si="11"/>
        <v>0.53822525597269621</v>
      </c>
      <c r="P15" s="88">
        <f t="shared" si="12"/>
        <v>1.0558957708401631</v>
      </c>
      <c r="Q15" s="89">
        <f t="shared" si="13"/>
        <v>2.2184873949579833E-3</v>
      </c>
      <c r="R15" s="90">
        <f t="shared" si="14"/>
        <v>2.1010477134431184E-3</v>
      </c>
      <c r="S15" s="91">
        <f t="shared" si="15"/>
        <v>0</v>
      </c>
      <c r="T15" s="92">
        <f t="shared" si="19"/>
        <v>1.0454523112616855E-2</v>
      </c>
      <c r="U15" s="93">
        <f t="shared" si="20"/>
        <v>98071.559170367575</v>
      </c>
      <c r="V15" s="93">
        <f t="shared" si="21"/>
        <v>487990.52752437023</v>
      </c>
      <c r="W15" s="94">
        <f>SUM(V15:V$24)</f>
        <v>4002334.6158780158</v>
      </c>
      <c r="X15" s="95">
        <f t="shared" si="0"/>
        <v>487990.52752437023</v>
      </c>
      <c r="Y15" s="93">
        <f>SUM(X15:X$24)</f>
        <v>3850513.0182974362</v>
      </c>
      <c r="Z15" s="93">
        <f t="shared" si="1"/>
        <v>0</v>
      </c>
      <c r="AA15" s="94">
        <f>SUM(Z15:Z$24)</f>
        <v>151821.59758057998</v>
      </c>
      <c r="AB15" s="87">
        <f t="shared" si="2"/>
        <v>40.810349603244866</v>
      </c>
      <c r="AC15" s="88">
        <f t="shared" si="3"/>
        <v>39.262280021554638</v>
      </c>
      <c r="AD15" s="96">
        <f t="shared" si="16"/>
        <v>96.206674050233715</v>
      </c>
      <c r="AE15" s="88">
        <f t="shared" si="4"/>
        <v>1.5480695816902341</v>
      </c>
      <c r="AF15" s="97">
        <f t="shared" si="17"/>
        <v>3.7933259497662957</v>
      </c>
      <c r="AH15" s="98">
        <f t="shared" si="25"/>
        <v>3.2774062103077385E-6</v>
      </c>
      <c r="AI15" s="99">
        <f t="shared" si="18"/>
        <v>0</v>
      </c>
      <c r="AJ15" s="99">
        <f t="shared" si="22"/>
        <v>46777068.657407589</v>
      </c>
      <c r="AK15" s="99">
        <f>SUM(AJ15:AJ$24)/U15/U15</f>
        <v>3.9539874623414226E-2</v>
      </c>
      <c r="AL15" s="99">
        <f t="shared" si="23"/>
        <v>43054865.740071461</v>
      </c>
      <c r="AM15" s="99">
        <f>SUM(AL15:AL$24)/U15/U15</f>
        <v>3.4236228099086372E-2</v>
      </c>
      <c r="AN15" s="99">
        <f t="shared" si="24"/>
        <v>77148.21292422335</v>
      </c>
      <c r="AO15" s="100">
        <f>SUM(AN15:AN$24)/U15/U15</f>
        <v>1.6287357752817534E-3</v>
      </c>
      <c r="AP15" s="87">
        <f t="shared" si="5"/>
        <v>40.420610738935302</v>
      </c>
      <c r="AQ15" s="88">
        <f t="shared" si="6"/>
        <v>41.20008846755443</v>
      </c>
      <c r="AR15" s="88">
        <f t="shared" si="7"/>
        <v>38.899620547853139</v>
      </c>
      <c r="AS15" s="88">
        <f t="shared" si="8"/>
        <v>39.624939495256136</v>
      </c>
      <c r="AT15" s="88">
        <f t="shared" si="9"/>
        <v>1.4689686881787043</v>
      </c>
      <c r="AU15" s="101">
        <f t="shared" si="10"/>
        <v>1.6271704752017639</v>
      </c>
    </row>
    <row r="16" spans="1:47" ht="14.45" customHeight="1" x14ac:dyDescent="0.15">
      <c r="A16" s="68"/>
      <c r="B16" s="86" t="s">
        <v>78</v>
      </c>
      <c r="C16" s="11">
        <v>12678</v>
      </c>
      <c r="D16" s="11">
        <v>31</v>
      </c>
      <c r="E16" s="11">
        <v>4146</v>
      </c>
      <c r="F16" s="12">
        <v>10.5</v>
      </c>
      <c r="G16" s="22" t="s">
        <v>77</v>
      </c>
      <c r="H16" s="3">
        <v>4365334</v>
      </c>
      <c r="I16" s="3">
        <v>8656</v>
      </c>
      <c r="J16" s="18">
        <v>45</v>
      </c>
      <c r="K16" s="3">
        <v>97714</v>
      </c>
      <c r="L16" s="4">
        <v>3634510</v>
      </c>
      <c r="M16" s="70"/>
      <c r="N16" s="70"/>
      <c r="O16" s="87">
        <f t="shared" si="11"/>
        <v>0.54229166666666673</v>
      </c>
      <c r="P16" s="88">
        <f t="shared" si="12"/>
        <v>1.0046111515560245</v>
      </c>
      <c r="Q16" s="89">
        <f t="shared" si="13"/>
        <v>2.4451806278592836E-3</v>
      </c>
      <c r="R16" s="90">
        <f t="shared" si="14"/>
        <v>2.4339572819513165E-3</v>
      </c>
      <c r="S16" s="91">
        <f t="shared" si="15"/>
        <v>2.532561505065123E-3</v>
      </c>
      <c r="T16" s="92">
        <f t="shared" si="19"/>
        <v>1.2102373615094694E-2</v>
      </c>
      <c r="U16" s="93">
        <f t="shared" si="20"/>
        <v>97046.267788330602</v>
      </c>
      <c r="V16" s="93">
        <f t="shared" si="21"/>
        <v>482543.46920308779</v>
      </c>
      <c r="W16" s="94">
        <f>SUM(V16:V$24)</f>
        <v>3514344.088353646</v>
      </c>
      <c r="X16" s="95">
        <f t="shared" si="0"/>
        <v>481321.39818846347</v>
      </c>
      <c r="Y16" s="93">
        <f>SUM(X16:X$24)</f>
        <v>3362522.4907730664</v>
      </c>
      <c r="Z16" s="93">
        <f t="shared" si="1"/>
        <v>1222.0710146243177</v>
      </c>
      <c r="AA16" s="94">
        <f>SUM(Z16:Z$24)</f>
        <v>151821.59758057998</v>
      </c>
      <c r="AB16" s="87">
        <f t="shared" si="2"/>
        <v>36.213078240358982</v>
      </c>
      <c r="AC16" s="88">
        <f t="shared" si="3"/>
        <v>34.648653342415251</v>
      </c>
      <c r="AD16" s="96">
        <f t="shared" si="16"/>
        <v>95.679944997881449</v>
      </c>
      <c r="AE16" s="88">
        <f t="shared" si="4"/>
        <v>1.5644248979437403</v>
      </c>
      <c r="AF16" s="97">
        <f t="shared" si="17"/>
        <v>4.320055002118572</v>
      </c>
      <c r="AH16" s="98">
        <f t="shared" si="25"/>
        <v>4.6675755919952528E-6</v>
      </c>
      <c r="AI16" s="99">
        <f t="shared" si="18"/>
        <v>6.0929754879116862E-7</v>
      </c>
      <c r="AJ16" s="99">
        <f t="shared" si="22"/>
        <v>50554144.576306753</v>
      </c>
      <c r="AK16" s="99">
        <f>SUM(AJ16:AJ$24)/U16/U16</f>
        <v>3.5412978965897554E-2</v>
      </c>
      <c r="AL16" s="99">
        <f t="shared" si="23"/>
        <v>46104563.053222962</v>
      </c>
      <c r="AM16" s="99">
        <f>SUM(AL16:AL$24)/U16/U16</f>
        <v>3.039189781541321E-2</v>
      </c>
      <c r="AN16" s="99">
        <f t="shared" si="24"/>
        <v>251147.01859755168</v>
      </c>
      <c r="AO16" s="100">
        <f>SUM(AN16:AN$24)/U16/U16</f>
        <v>1.6551410880054065E-3</v>
      </c>
      <c r="AP16" s="87">
        <f t="shared" si="5"/>
        <v>35.844238844421682</v>
      </c>
      <c r="AQ16" s="88">
        <f t="shared" si="6"/>
        <v>36.581917636296282</v>
      </c>
      <c r="AR16" s="88">
        <f t="shared" si="7"/>
        <v>34.306961208107637</v>
      </c>
      <c r="AS16" s="88">
        <f t="shared" si="8"/>
        <v>34.990345476722865</v>
      </c>
      <c r="AT16" s="88">
        <f t="shared" si="9"/>
        <v>1.4846853845035295</v>
      </c>
      <c r="AU16" s="101">
        <f t="shared" si="10"/>
        <v>1.6441644113839511</v>
      </c>
    </row>
    <row r="17" spans="1:47" ht="14.45" customHeight="1" x14ac:dyDescent="0.15">
      <c r="A17" s="68"/>
      <c r="B17" s="86" t="s">
        <v>128</v>
      </c>
      <c r="C17" s="11">
        <v>13669</v>
      </c>
      <c r="D17" s="11">
        <v>60</v>
      </c>
      <c r="E17" s="11">
        <v>4606</v>
      </c>
      <c r="F17" s="12">
        <v>10.5</v>
      </c>
      <c r="G17" s="22" t="s">
        <v>79</v>
      </c>
      <c r="H17" s="3">
        <v>3982000</v>
      </c>
      <c r="I17" s="3">
        <v>12838</v>
      </c>
      <c r="J17" s="18">
        <v>50</v>
      </c>
      <c r="K17" s="3">
        <v>96754</v>
      </c>
      <c r="L17" s="4">
        <v>3148137</v>
      </c>
      <c r="M17" s="70"/>
      <c r="N17" s="70"/>
      <c r="O17" s="87">
        <f t="shared" si="11"/>
        <v>0.53543307086614178</v>
      </c>
      <c r="P17" s="88">
        <f t="shared" si="12"/>
        <v>1.0159221648336147</v>
      </c>
      <c r="Q17" s="89">
        <f t="shared" si="13"/>
        <v>4.3894944765527841E-3</v>
      </c>
      <c r="R17" s="90">
        <f t="shared" si="14"/>
        <v>4.3206995855550453E-3</v>
      </c>
      <c r="S17" s="91">
        <f t="shared" si="15"/>
        <v>2.2796352583586625E-3</v>
      </c>
      <c r="T17" s="92">
        <f t="shared" si="19"/>
        <v>2.1388833801976856E-2</v>
      </c>
      <c r="U17" s="93">
        <f t="shared" si="20"/>
        <v>95871.777597605702</v>
      </c>
      <c r="V17" s="93">
        <f t="shared" si="21"/>
        <v>474595.71690445446</v>
      </c>
      <c r="W17" s="94">
        <f>SUM(V17:V$24)</f>
        <v>3031800.619150558</v>
      </c>
      <c r="X17" s="95">
        <f t="shared" si="0"/>
        <v>473513.81177473307</v>
      </c>
      <c r="Y17" s="93">
        <f>SUM(X17:X$24)</f>
        <v>2881201.0925846025</v>
      </c>
      <c r="Z17" s="93">
        <f t="shared" si="1"/>
        <v>1081.9051297214007</v>
      </c>
      <c r="AA17" s="94">
        <f>SUM(Z17:Z$24)</f>
        <v>150599.52656595566</v>
      </c>
      <c r="AB17" s="87">
        <f t="shared" si="2"/>
        <v>31.623494370529688</v>
      </c>
      <c r="AC17" s="88">
        <f t="shared" si="3"/>
        <v>30.052651205421661</v>
      </c>
      <c r="AD17" s="96">
        <f t="shared" si="16"/>
        <v>95.032670499020142</v>
      </c>
      <c r="AE17" s="88">
        <f t="shared" si="4"/>
        <v>1.5708431651080257</v>
      </c>
      <c r="AF17" s="97">
        <f t="shared" si="17"/>
        <v>4.9673295009798579</v>
      </c>
      <c r="AH17" s="98">
        <f t="shared" si="25"/>
        <v>7.4616200070234773E-6</v>
      </c>
      <c r="AI17" s="99">
        <f t="shared" si="18"/>
        <v>4.9379907109151339E-7</v>
      </c>
      <c r="AJ17" s="99">
        <f t="shared" si="22"/>
        <v>60004157.540165529</v>
      </c>
      <c r="AK17" s="99">
        <f>SUM(AJ17:AJ$24)/U17/U17</f>
        <v>3.0785798144869807E-2</v>
      </c>
      <c r="AL17" s="99">
        <f t="shared" si="23"/>
        <v>53803478.711456947</v>
      </c>
      <c r="AM17" s="99">
        <f>SUM(AL17:AL$24)/U17/U17</f>
        <v>2.6125043386820465E-2</v>
      </c>
      <c r="AN17" s="99">
        <f t="shared" si="24"/>
        <v>286562.96918129874</v>
      </c>
      <c r="AO17" s="100">
        <f>SUM(AN17:AN$24)/U17/U17</f>
        <v>1.6686184105092433E-3</v>
      </c>
      <c r="AP17" s="87">
        <f t="shared" si="5"/>
        <v>31.279595079816065</v>
      </c>
      <c r="AQ17" s="88">
        <f t="shared" si="6"/>
        <v>31.96739366124331</v>
      </c>
      <c r="AR17" s="88">
        <f t="shared" si="7"/>
        <v>29.735851636806409</v>
      </c>
      <c r="AS17" s="88">
        <f t="shared" si="8"/>
        <v>30.369450774036913</v>
      </c>
      <c r="AT17" s="88">
        <f t="shared" si="9"/>
        <v>1.4907796622755096</v>
      </c>
      <c r="AU17" s="101">
        <f t="shared" si="10"/>
        <v>1.6509066679405417</v>
      </c>
    </row>
    <row r="18" spans="1:47" ht="14.45" customHeight="1" x14ac:dyDescent="0.15">
      <c r="A18" s="68"/>
      <c r="B18" s="86" t="s">
        <v>129</v>
      </c>
      <c r="C18" s="11">
        <v>16548</v>
      </c>
      <c r="D18" s="11">
        <v>89</v>
      </c>
      <c r="E18" s="11">
        <v>5516</v>
      </c>
      <c r="F18" s="12">
        <v>21</v>
      </c>
      <c r="G18" s="22" t="s">
        <v>81</v>
      </c>
      <c r="H18" s="3">
        <v>3749854</v>
      </c>
      <c r="I18" s="3">
        <v>19460</v>
      </c>
      <c r="J18" s="18">
        <v>55</v>
      </c>
      <c r="K18" s="3">
        <v>95230</v>
      </c>
      <c r="L18" s="4">
        <v>2667907</v>
      </c>
      <c r="M18" s="70"/>
      <c r="N18" s="70"/>
      <c r="O18" s="87">
        <f t="shared" si="11"/>
        <v>0.53868552412645587</v>
      </c>
      <c r="P18" s="88">
        <f t="shared" si="12"/>
        <v>1.0158990420753615</v>
      </c>
      <c r="Q18" s="89">
        <f t="shared" si="13"/>
        <v>5.3782934493594396E-3</v>
      </c>
      <c r="R18" s="90">
        <f t="shared" si="14"/>
        <v>5.2941219812278027E-3</v>
      </c>
      <c r="S18" s="91">
        <f t="shared" si="15"/>
        <v>3.8071065989847717E-3</v>
      </c>
      <c r="T18" s="92">
        <f t="shared" si="19"/>
        <v>2.6151269548099636E-2</v>
      </c>
      <c r="U18" s="93">
        <f t="shared" si="20"/>
        <v>93821.192080270426</v>
      </c>
      <c r="V18" s="93">
        <f t="shared" si="21"/>
        <v>463446.6852322435</v>
      </c>
      <c r="W18" s="94">
        <f>SUM(V18:V$24)</f>
        <v>2557204.9022461036</v>
      </c>
      <c r="X18" s="95">
        <f t="shared" si="0"/>
        <v>461682.29429861822</v>
      </c>
      <c r="Y18" s="93">
        <f>SUM(X18:X$24)</f>
        <v>2407687.2808098695</v>
      </c>
      <c r="Z18" s="93">
        <f t="shared" si="1"/>
        <v>1764.3909336252925</v>
      </c>
      <c r="AA18" s="94">
        <f>SUM(Z18:Z$24)</f>
        <v>149517.62143623427</v>
      </c>
      <c r="AB18" s="87">
        <f t="shared" si="2"/>
        <v>27.256154452378311</v>
      </c>
      <c r="AC18" s="88">
        <f t="shared" si="3"/>
        <v>25.662510008931978</v>
      </c>
      <c r="AD18" s="96">
        <f t="shared" si="16"/>
        <v>94.153084044813681</v>
      </c>
      <c r="AE18" s="88">
        <f t="shared" si="4"/>
        <v>1.5936444434463353</v>
      </c>
      <c r="AF18" s="97">
        <f t="shared" si="17"/>
        <v>5.8469159551863239</v>
      </c>
      <c r="AH18" s="98">
        <f t="shared" si="25"/>
        <v>7.4831947869579021E-6</v>
      </c>
      <c r="AI18" s="99">
        <f t="shared" si="18"/>
        <v>6.8756572486017737E-7</v>
      </c>
      <c r="AJ18" s="99">
        <f t="shared" si="22"/>
        <v>41904348.733339414</v>
      </c>
      <c r="AK18" s="99">
        <f>SUM(AJ18:AJ$24)/U18/U18</f>
        <v>2.5329449986534937E-2</v>
      </c>
      <c r="AL18" s="99">
        <f t="shared" si="23"/>
        <v>36823588.324603245</v>
      </c>
      <c r="AM18" s="99">
        <f>SUM(AL18:AL$24)/U18/U18</f>
        <v>2.1167164135371241E-2</v>
      </c>
      <c r="AN18" s="99">
        <f t="shared" si="24"/>
        <v>321810.63467655238</v>
      </c>
      <c r="AO18" s="100">
        <f>SUM(AN18:AN$24)/U18/U18</f>
        <v>1.7098001702149084E-3</v>
      </c>
      <c r="AP18" s="87">
        <f t="shared" si="5"/>
        <v>26.944215972757291</v>
      </c>
      <c r="AQ18" s="88">
        <f t="shared" si="6"/>
        <v>27.568092931999331</v>
      </c>
      <c r="AR18" s="88">
        <f t="shared" si="7"/>
        <v>25.377350794207217</v>
      </c>
      <c r="AS18" s="88">
        <f t="shared" si="8"/>
        <v>25.947669223656739</v>
      </c>
      <c r="AT18" s="88">
        <f t="shared" si="9"/>
        <v>1.51259897266667</v>
      </c>
      <c r="AU18" s="101">
        <f t="shared" si="10"/>
        <v>1.6746899142260006</v>
      </c>
    </row>
    <row r="19" spans="1:47" ht="14.45" customHeight="1" x14ac:dyDescent="0.15">
      <c r="A19" s="68"/>
      <c r="B19" s="86" t="s">
        <v>84</v>
      </c>
      <c r="C19" s="11">
        <v>18427</v>
      </c>
      <c r="D19" s="11">
        <v>180</v>
      </c>
      <c r="E19" s="11">
        <v>6132</v>
      </c>
      <c r="F19" s="12">
        <v>63</v>
      </c>
      <c r="G19" s="22" t="s">
        <v>83</v>
      </c>
      <c r="H19" s="3">
        <v>4181397</v>
      </c>
      <c r="I19" s="3">
        <v>36141</v>
      </c>
      <c r="J19" s="18">
        <v>60</v>
      </c>
      <c r="K19" s="3">
        <v>92826</v>
      </c>
      <c r="L19" s="4">
        <v>2197302</v>
      </c>
      <c r="M19" s="70"/>
      <c r="N19" s="70"/>
      <c r="O19" s="87">
        <f t="shared" si="11"/>
        <v>0.53726956986374563</v>
      </c>
      <c r="P19" s="88">
        <f t="shared" si="12"/>
        <v>1.051764992985494</v>
      </c>
      <c r="Q19" s="89">
        <f t="shared" si="13"/>
        <v>9.768274814131438E-3</v>
      </c>
      <c r="R19" s="90">
        <f t="shared" si="14"/>
        <v>9.2875070755146939E-3</v>
      </c>
      <c r="S19" s="91">
        <f t="shared" si="15"/>
        <v>1.0273972602739725E-2</v>
      </c>
      <c r="T19" s="92">
        <f t="shared" si="19"/>
        <v>4.546067366157365E-2</v>
      </c>
      <c r="U19" s="93">
        <f t="shared" si="20"/>
        <v>91367.648796855239</v>
      </c>
      <c r="V19" s="93">
        <f t="shared" si="21"/>
        <v>447228.17774530983</v>
      </c>
      <c r="W19" s="94">
        <f>SUM(V19:V$24)</f>
        <v>2093758.2170138599</v>
      </c>
      <c r="X19" s="95">
        <f t="shared" si="0"/>
        <v>442633.36769998132</v>
      </c>
      <c r="Y19" s="93">
        <f>SUM(X19:X$24)</f>
        <v>1946004.9865112514</v>
      </c>
      <c r="Z19" s="93">
        <f t="shared" si="1"/>
        <v>4594.8100453285251</v>
      </c>
      <c r="AA19" s="94">
        <f>SUM(Z19:Z$24)</f>
        <v>147753.23050260899</v>
      </c>
      <c r="AB19" s="87">
        <f t="shared" si="2"/>
        <v>22.915750209016263</v>
      </c>
      <c r="AC19" s="88">
        <f t="shared" si="3"/>
        <v>21.298621690900188</v>
      </c>
      <c r="AD19" s="96">
        <f t="shared" si="16"/>
        <v>92.943156984318094</v>
      </c>
      <c r="AE19" s="88">
        <f t="shared" si="4"/>
        <v>1.6171285181160804</v>
      </c>
      <c r="AF19" s="97">
        <f t="shared" si="17"/>
        <v>7.0568430156819257</v>
      </c>
      <c r="AH19" s="98">
        <f t="shared" si="25"/>
        <v>1.0959558387642979E-5</v>
      </c>
      <c r="AI19" s="99">
        <f t="shared" si="18"/>
        <v>1.6582547439168097E-6</v>
      </c>
      <c r="AJ19" s="99">
        <f t="shared" si="22"/>
        <v>41091917.42176526</v>
      </c>
      <c r="AK19" s="99">
        <f>SUM(AJ19:AJ$24)/U19/U19</f>
        <v>2.1688426509947564E-2</v>
      </c>
      <c r="AL19" s="99">
        <f t="shared" si="23"/>
        <v>35219683.844704762</v>
      </c>
      <c r="AM19" s="99">
        <f>SUM(AL19:AL$24)/U19/U19</f>
        <v>1.7908211738917532E-2</v>
      </c>
      <c r="AN19" s="99">
        <f t="shared" si="24"/>
        <v>585376.5353297668</v>
      </c>
      <c r="AO19" s="100">
        <f>SUM(AN19:AN$24)/U19/U19</f>
        <v>1.7643122334798809E-3</v>
      </c>
      <c r="AP19" s="87">
        <f t="shared" si="5"/>
        <v>22.627101184627449</v>
      </c>
      <c r="AQ19" s="88">
        <f t="shared" si="6"/>
        <v>23.204399233405077</v>
      </c>
      <c r="AR19" s="88">
        <f t="shared" si="7"/>
        <v>21.036331419986023</v>
      </c>
      <c r="AS19" s="88">
        <f t="shared" si="8"/>
        <v>21.560911961814352</v>
      </c>
      <c r="AT19" s="88">
        <f t="shared" si="9"/>
        <v>1.5348012329905747</v>
      </c>
      <c r="AU19" s="101">
        <f t="shared" si="10"/>
        <v>1.6994558032415861</v>
      </c>
    </row>
    <row r="20" spans="1:47" ht="14.45" customHeight="1" x14ac:dyDescent="0.15">
      <c r="A20" s="68"/>
      <c r="B20" s="86" t="s">
        <v>130</v>
      </c>
      <c r="C20" s="11">
        <v>18831</v>
      </c>
      <c r="D20" s="11">
        <v>283</v>
      </c>
      <c r="E20" s="11">
        <v>6302</v>
      </c>
      <c r="F20" s="12">
        <v>130</v>
      </c>
      <c r="G20" s="22" t="s">
        <v>85</v>
      </c>
      <c r="H20" s="3">
        <v>4699236</v>
      </c>
      <c r="I20" s="3">
        <v>61424</v>
      </c>
      <c r="J20" s="18">
        <v>65</v>
      </c>
      <c r="K20" s="3">
        <v>89083</v>
      </c>
      <c r="L20" s="4">
        <v>1741832</v>
      </c>
      <c r="M20" s="70"/>
      <c r="N20" s="70"/>
      <c r="O20" s="87">
        <f t="shared" si="11"/>
        <v>0.53169541732009062</v>
      </c>
      <c r="P20" s="88">
        <f t="shared" si="12"/>
        <v>0.98386438054770797</v>
      </c>
      <c r="Q20" s="89">
        <f t="shared" si="13"/>
        <v>1.5028410599543306E-2</v>
      </c>
      <c r="R20" s="90">
        <f t="shared" si="14"/>
        <v>1.5274880254509399E-2</v>
      </c>
      <c r="S20" s="91">
        <f t="shared" si="15"/>
        <v>2.0628371945414153E-2</v>
      </c>
      <c r="T20" s="92">
        <f t="shared" si="19"/>
        <v>7.3737085135798103E-2</v>
      </c>
      <c r="U20" s="93">
        <f t="shared" si="20"/>
        <v>87214.013931676134</v>
      </c>
      <c r="V20" s="93">
        <f t="shared" si="21"/>
        <v>421011.95316514338</v>
      </c>
      <c r="W20" s="94">
        <f>SUM(V20:V$24)</f>
        <v>1646530.0392685502</v>
      </c>
      <c r="X20" s="95">
        <f t="shared" si="0"/>
        <v>412327.16200178751</v>
      </c>
      <c r="Y20" s="93">
        <f>SUM(X20:X$24)</f>
        <v>1503371.61881127</v>
      </c>
      <c r="Z20" s="93">
        <f t="shared" si="1"/>
        <v>8684.7911633558615</v>
      </c>
      <c r="AA20" s="94">
        <f>SUM(Z20:Z$24)</f>
        <v>143158.42045728047</v>
      </c>
      <c r="AB20" s="87">
        <f t="shared" si="2"/>
        <v>18.879191141901227</v>
      </c>
      <c r="AC20" s="88">
        <f t="shared" si="3"/>
        <v>17.237729936257931</v>
      </c>
      <c r="AD20" s="96">
        <f t="shared" si="16"/>
        <v>91.305447392816674</v>
      </c>
      <c r="AE20" s="88">
        <f t="shared" si="4"/>
        <v>1.6414612056432978</v>
      </c>
      <c r="AF20" s="97">
        <f t="shared" si="17"/>
        <v>8.694552607183331</v>
      </c>
      <c r="AH20" s="98">
        <f t="shared" si="25"/>
        <v>1.77958924463205E-5</v>
      </c>
      <c r="AI20" s="99">
        <f t="shared" si="18"/>
        <v>3.2057826430174236E-6</v>
      </c>
      <c r="AJ20" s="99">
        <f t="shared" si="22"/>
        <v>41511048.803135499</v>
      </c>
      <c r="AK20" s="99">
        <f>SUM(AJ20:AJ$24)/U20/U20</f>
        <v>1.8401112505013629E-2</v>
      </c>
      <c r="AL20" s="99">
        <f t="shared" si="23"/>
        <v>34355675.967827983</v>
      </c>
      <c r="AM20" s="99">
        <f>SUM(AL20:AL$24)/U20/U20</f>
        <v>1.5024276040502962E-2</v>
      </c>
      <c r="AN20" s="99">
        <f t="shared" si="24"/>
        <v>965392.72743546846</v>
      </c>
      <c r="AO20" s="100">
        <f>SUM(AN20:AN$24)/U20/U20</f>
        <v>1.8594079483838985E-3</v>
      </c>
      <c r="AP20" s="87">
        <f t="shared" si="5"/>
        <v>18.613315769218346</v>
      </c>
      <c r="AQ20" s="88">
        <f t="shared" si="6"/>
        <v>19.145066514584109</v>
      </c>
      <c r="AR20" s="88">
        <f t="shared" si="7"/>
        <v>16.997485771214958</v>
      </c>
      <c r="AS20" s="88">
        <f t="shared" si="8"/>
        <v>17.477974101300905</v>
      </c>
      <c r="AT20" s="88">
        <f t="shared" si="9"/>
        <v>1.5569443341056481</v>
      </c>
      <c r="AU20" s="101">
        <f t="shared" si="10"/>
        <v>1.7259780771809474</v>
      </c>
    </row>
    <row r="21" spans="1:47" ht="14.45" customHeight="1" x14ac:dyDescent="0.15">
      <c r="A21" s="68"/>
      <c r="B21" s="86" t="s">
        <v>131</v>
      </c>
      <c r="C21" s="11">
        <v>12617</v>
      </c>
      <c r="D21" s="11">
        <v>281</v>
      </c>
      <c r="E21" s="11">
        <v>4200</v>
      </c>
      <c r="F21" s="12">
        <v>148</v>
      </c>
      <c r="G21" s="22" t="s">
        <v>87</v>
      </c>
      <c r="H21" s="3">
        <v>3608735</v>
      </c>
      <c r="I21" s="3">
        <v>76916</v>
      </c>
      <c r="J21" s="18">
        <v>70</v>
      </c>
      <c r="K21" s="3">
        <v>83344</v>
      </c>
      <c r="L21" s="4">
        <v>1309855</v>
      </c>
      <c r="M21" s="70"/>
      <c r="N21" s="70"/>
      <c r="O21" s="87">
        <f t="shared" si="11"/>
        <v>0.5290487804878049</v>
      </c>
      <c r="P21" s="88">
        <f t="shared" si="12"/>
        <v>1.0329700518325673</v>
      </c>
      <c r="Q21" s="89">
        <f t="shared" si="13"/>
        <v>2.2271538400570657E-2</v>
      </c>
      <c r="R21" s="90">
        <f t="shared" si="14"/>
        <v>2.1560681610332512E-2</v>
      </c>
      <c r="S21" s="91">
        <f t="shared" si="15"/>
        <v>3.5238095238095235E-2</v>
      </c>
      <c r="T21" s="92">
        <f t="shared" si="19"/>
        <v>0.10259466203129294</v>
      </c>
      <c r="U21" s="93">
        <f t="shared" si="20"/>
        <v>80783.106761361443</v>
      </c>
      <c r="V21" s="93">
        <f t="shared" si="21"/>
        <v>384399.51416229439</v>
      </c>
      <c r="W21" s="94">
        <f>SUM(V21:V$24)</f>
        <v>1225518.086103407</v>
      </c>
      <c r="X21" s="95">
        <f t="shared" si="0"/>
        <v>370854.00747276592</v>
      </c>
      <c r="Y21" s="93">
        <f>SUM(X21:X$24)</f>
        <v>1091044.4568094825</v>
      </c>
      <c r="Z21" s="93">
        <f t="shared" si="1"/>
        <v>13545.506689528467</v>
      </c>
      <c r="AA21" s="94">
        <f>SUM(Z21:Z$24)</f>
        <v>134473.62929392461</v>
      </c>
      <c r="AB21" s="87">
        <f t="shared" si="2"/>
        <v>15.170474808844221</v>
      </c>
      <c r="AC21" s="88">
        <f t="shared" si="3"/>
        <v>13.505849187411162</v>
      </c>
      <c r="AD21" s="96">
        <f t="shared" si="16"/>
        <v>89.027201571419496</v>
      </c>
      <c r="AE21" s="88">
        <f t="shared" si="4"/>
        <v>1.664625621433061</v>
      </c>
      <c r="AF21" s="97">
        <f t="shared" si="17"/>
        <v>10.972798428580512</v>
      </c>
      <c r="AH21" s="98">
        <f t="shared" si="25"/>
        <v>3.3614902729862447E-5</v>
      </c>
      <c r="AI21" s="99">
        <f t="shared" si="18"/>
        <v>8.0943742576395625E-6</v>
      </c>
      <c r="AJ21" s="99">
        <f t="shared" si="22"/>
        <v>42733370.324415155</v>
      </c>
      <c r="AK21" s="99">
        <f>SUM(AJ21:AJ$24)/U21/U21</f>
        <v>1.5086484166419351E-2</v>
      </c>
      <c r="AL21" s="99">
        <f t="shared" si="23"/>
        <v>33879413.371634886</v>
      </c>
      <c r="AM21" s="99">
        <f>SUM(AL21:AL$24)/U21/U21</f>
        <v>1.2247063435983366E-2</v>
      </c>
      <c r="AN21" s="99">
        <f t="shared" si="24"/>
        <v>1868678.4619036834</v>
      </c>
      <c r="AO21" s="100">
        <f>SUM(AN21:AN$24)/U21/U21</f>
        <v>2.0193033519669743E-3</v>
      </c>
      <c r="AP21" s="87">
        <f t="shared" si="5"/>
        <v>14.929733791205521</v>
      </c>
      <c r="AQ21" s="88">
        <f t="shared" si="6"/>
        <v>15.41121582648292</v>
      </c>
      <c r="AR21" s="88">
        <f t="shared" si="7"/>
        <v>13.288942942928266</v>
      </c>
      <c r="AS21" s="88">
        <f t="shared" si="8"/>
        <v>13.722755431894058</v>
      </c>
      <c r="AT21" s="88">
        <f t="shared" si="9"/>
        <v>1.5765497691413215</v>
      </c>
      <c r="AU21" s="101">
        <f t="shared" si="10"/>
        <v>1.7527014737248006</v>
      </c>
    </row>
    <row r="22" spans="1:47" ht="14.45" customHeight="1" x14ac:dyDescent="0.15">
      <c r="A22" s="68"/>
      <c r="B22" s="86" t="s">
        <v>12</v>
      </c>
      <c r="C22" s="11">
        <v>11466</v>
      </c>
      <c r="D22" s="11">
        <v>419</v>
      </c>
      <c r="E22" s="11">
        <v>3789</v>
      </c>
      <c r="F22" s="12">
        <v>249</v>
      </c>
      <c r="G22" s="22" t="s">
        <v>89</v>
      </c>
      <c r="H22" s="3">
        <v>2806665</v>
      </c>
      <c r="I22" s="3">
        <v>96964</v>
      </c>
      <c r="J22" s="18">
        <v>75</v>
      </c>
      <c r="K22" s="3">
        <v>75144</v>
      </c>
      <c r="L22" s="4">
        <v>912444</v>
      </c>
      <c r="M22" s="70"/>
      <c r="N22" s="70"/>
      <c r="O22" s="87">
        <f t="shared" si="11"/>
        <v>0.53289495869162029</v>
      </c>
      <c r="P22" s="88">
        <f t="shared" si="12"/>
        <v>1.0135874751634408</v>
      </c>
      <c r="Q22" s="89">
        <f t="shared" si="13"/>
        <v>3.6542822257107969E-2</v>
      </c>
      <c r="R22" s="90">
        <f t="shared" si="14"/>
        <v>3.6052953644889349E-2</v>
      </c>
      <c r="S22" s="91">
        <f t="shared" si="15"/>
        <v>6.5716547901821062E-2</v>
      </c>
      <c r="T22" s="92">
        <f t="shared" si="19"/>
        <v>0.16626483944596343</v>
      </c>
      <c r="U22" s="93">
        <f t="shared" si="20"/>
        <v>72495.19122534171</v>
      </c>
      <c r="V22" s="93">
        <f t="shared" si="21"/>
        <v>334324.9334966616</v>
      </c>
      <c r="W22" s="94">
        <f>SUM(V22:V$24)</f>
        <v>841118.57194111263</v>
      </c>
      <c r="X22" s="95">
        <f t="shared" si="0"/>
        <v>312354.25298975513</v>
      </c>
      <c r="Y22" s="93">
        <f>SUM(X22:X$24)</f>
        <v>720190.44933671656</v>
      </c>
      <c r="Z22" s="93">
        <f t="shared" si="1"/>
        <v>21970.680506906505</v>
      </c>
      <c r="AA22" s="94">
        <f>SUM(Z22:Z$24)</f>
        <v>120928.12260439612</v>
      </c>
      <c r="AB22" s="87">
        <f t="shared" si="2"/>
        <v>11.602405038516373</v>
      </c>
      <c r="AC22" s="88">
        <f t="shared" si="3"/>
        <v>9.9343202930260546</v>
      </c>
      <c r="AD22" s="96">
        <f t="shared" si="16"/>
        <v>85.62293989950534</v>
      </c>
      <c r="AE22" s="88">
        <f t="shared" si="4"/>
        <v>1.6680847454903189</v>
      </c>
      <c r="AF22" s="97">
        <f t="shared" si="17"/>
        <v>14.377060100494655</v>
      </c>
      <c r="AH22" s="98">
        <f t="shared" si="25"/>
        <v>5.5006616086899929E-5</v>
      </c>
      <c r="AI22" s="99">
        <f t="shared" si="18"/>
        <v>1.6204244717257515E-5</v>
      </c>
      <c r="AJ22" s="99">
        <f t="shared" si="22"/>
        <v>33223930.983655255</v>
      </c>
      <c r="AK22" s="99">
        <f>SUM(AJ22:AJ$24)/U22/U22</f>
        <v>1.0602057538684005E-2</v>
      </c>
      <c r="AL22" s="99">
        <f t="shared" si="23"/>
        <v>24862750.548977543</v>
      </c>
      <c r="AM22" s="99">
        <f>SUM(AL22:AL$24)/U22/U22</f>
        <v>8.7609860844050196E-3</v>
      </c>
      <c r="AN22" s="99">
        <f t="shared" si="24"/>
        <v>2738216.8411077838</v>
      </c>
      <c r="AO22" s="100">
        <f>SUM(AN22:AN$24)/U22/U22</f>
        <v>2.151841051651894E-3</v>
      </c>
      <c r="AP22" s="87">
        <f t="shared" si="5"/>
        <v>11.400591103812626</v>
      </c>
      <c r="AQ22" s="88">
        <f t="shared" si="6"/>
        <v>11.80421897322012</v>
      </c>
      <c r="AR22" s="88">
        <f t="shared" si="7"/>
        <v>9.7508640199203072</v>
      </c>
      <c r="AS22" s="88">
        <f t="shared" si="8"/>
        <v>10.117776566131802</v>
      </c>
      <c r="AT22" s="88">
        <f t="shared" si="9"/>
        <v>1.5771643815225811</v>
      </c>
      <c r="AU22" s="101">
        <f t="shared" si="10"/>
        <v>1.7590051094580568</v>
      </c>
    </row>
    <row r="23" spans="1:47" ht="14.45" customHeight="1" x14ac:dyDescent="0.15">
      <c r="A23" s="68"/>
      <c r="B23" s="86" t="s">
        <v>13</v>
      </c>
      <c r="C23" s="11">
        <v>9247</v>
      </c>
      <c r="D23" s="11">
        <v>620</v>
      </c>
      <c r="E23" s="11">
        <v>3122</v>
      </c>
      <c r="F23" s="12">
        <v>443</v>
      </c>
      <c r="G23" s="22" t="s">
        <v>90</v>
      </c>
      <c r="H23" s="3">
        <v>2009820</v>
      </c>
      <c r="I23" s="3">
        <v>126762</v>
      </c>
      <c r="J23" s="18">
        <v>80</v>
      </c>
      <c r="K23" s="3">
        <v>63282</v>
      </c>
      <c r="L23" s="4">
        <v>564428</v>
      </c>
      <c r="M23" s="70"/>
      <c r="N23" s="70"/>
      <c r="O23" s="87">
        <f>IF(K23&lt;0.5,0.5,((L23-L24)-5*K24)/5/(K23-K24))</f>
        <v>0.5270425643110157</v>
      </c>
      <c r="P23" s="88">
        <f t="shared" si="12"/>
        <v>1.0096904869525449</v>
      </c>
      <c r="Q23" s="89">
        <f t="shared" si="13"/>
        <v>6.7048772574889157E-2</v>
      </c>
      <c r="R23" s="90">
        <f t="shared" si="14"/>
        <v>6.6405273141927124E-2</v>
      </c>
      <c r="S23" s="91">
        <f t="shared" si="15"/>
        <v>0.14189622037155669</v>
      </c>
      <c r="T23" s="92">
        <f>5*R23/(1+5*(1-O23)*R23)</f>
        <v>0.28696327728529236</v>
      </c>
      <c r="U23" s="93">
        <f t="shared" si="20"/>
        <v>60441.789895655857</v>
      </c>
      <c r="V23" s="93">
        <f>5*U23*((1-T23)+O23*T23)</f>
        <v>261192.72299921338</v>
      </c>
      <c r="W23" s="94">
        <f>SUM(V23:V$24)</f>
        <v>506793.63844445103</v>
      </c>
      <c r="X23" s="95">
        <f t="shared" si="0"/>
        <v>224130.46281707005</v>
      </c>
      <c r="Y23" s="93">
        <f>SUM(X23:X$24)</f>
        <v>407836.19634696143</v>
      </c>
      <c r="Z23" s="93">
        <f t="shared" si="1"/>
        <v>37062.260182143349</v>
      </c>
      <c r="AA23" s="94">
        <f>SUM(Z23:Z$24)</f>
        <v>98957.44209748962</v>
      </c>
      <c r="AB23" s="87">
        <f t="shared" si="2"/>
        <v>8.3848218148297402</v>
      </c>
      <c r="AC23" s="88">
        <f t="shared" si="3"/>
        <v>6.7475863479726952</v>
      </c>
      <c r="AD23" s="96">
        <f t="shared" si="16"/>
        <v>80.473819205539186</v>
      </c>
      <c r="AE23" s="88">
        <f t="shared" si="4"/>
        <v>1.6372354668570464</v>
      </c>
      <c r="AF23" s="97">
        <f t="shared" si="17"/>
        <v>19.526180794460828</v>
      </c>
      <c r="AH23" s="98">
        <f>IF(D23=0,0,T23*T23*(1-T23)/D23)</f>
        <v>9.4704988369548592E-5</v>
      </c>
      <c r="AI23" s="99">
        <f t="shared" si="18"/>
        <v>3.9001179697573128E-5</v>
      </c>
      <c r="AJ23" s="99">
        <f t="shared" si="22"/>
        <v>22495741.677903276</v>
      </c>
      <c r="AK23" s="99">
        <f>SUM(AJ23:AJ$24)/U23/U23</f>
        <v>6.1578014646182207E-3</v>
      </c>
      <c r="AL23" s="99">
        <f t="shared" si="23"/>
        <v>16356933.196273647</v>
      </c>
      <c r="AM23" s="99">
        <f>SUM(AL23:AL$24)/U23/U23</f>
        <v>5.7979350119406348E-3</v>
      </c>
      <c r="AN23" s="99">
        <f t="shared" si="24"/>
        <v>3746756.5468290858</v>
      </c>
      <c r="AO23" s="100">
        <f>SUM(AN23:AN$24)/U23/U23</f>
        <v>2.3461277609124176E-3</v>
      </c>
      <c r="AP23" s="87">
        <f t="shared" si="5"/>
        <v>8.231017360711931</v>
      </c>
      <c r="AQ23" s="88">
        <f t="shared" si="6"/>
        <v>8.5386262689475494</v>
      </c>
      <c r="AR23" s="88">
        <f t="shared" si="7"/>
        <v>6.5983437697925016</v>
      </c>
      <c r="AS23" s="88">
        <f t="shared" si="8"/>
        <v>6.8968289261528888</v>
      </c>
      <c r="AT23" s="88">
        <f t="shared" si="9"/>
        <v>1.5422992545546739</v>
      </c>
      <c r="AU23" s="101">
        <f t="shared" si="10"/>
        <v>1.7321716791594188</v>
      </c>
    </row>
    <row r="24" spans="1:47" ht="14.45" customHeight="1" x14ac:dyDescent="0.15">
      <c r="A24" s="44"/>
      <c r="B24" s="102" t="s">
        <v>132</v>
      </c>
      <c r="C24" s="13">
        <v>7186</v>
      </c>
      <c r="D24" s="13">
        <v>1122</v>
      </c>
      <c r="E24" s="13">
        <v>2357</v>
      </c>
      <c r="F24" s="14">
        <v>594</v>
      </c>
      <c r="G24" s="23" t="s">
        <v>91</v>
      </c>
      <c r="H24" s="5">
        <v>1472880</v>
      </c>
      <c r="I24" s="5">
        <v>209063</v>
      </c>
      <c r="J24" s="19">
        <v>85</v>
      </c>
      <c r="K24" s="5">
        <v>46061</v>
      </c>
      <c r="L24" s="6">
        <v>288742</v>
      </c>
      <c r="M24" s="70"/>
      <c r="N24" s="70"/>
      <c r="O24" s="103">
        <v>1</v>
      </c>
      <c r="P24" s="104">
        <f>IF(H24&lt;0.5,1,(I24/H24)/(K24/L24))</f>
        <v>0.88978772677593732</v>
      </c>
      <c r="Q24" s="105">
        <f t="shared" si="13"/>
        <v>0.1561369329251322</v>
      </c>
      <c r="R24" s="106">
        <f t="shared" si="14"/>
        <v>0.17547660888836913</v>
      </c>
      <c r="S24" s="107">
        <f t="shared" si="15"/>
        <v>0.25201527365294868</v>
      </c>
      <c r="T24" s="103">
        <v>1</v>
      </c>
      <c r="U24" s="108">
        <f>U23*(1-T23)</f>
        <v>43097.21578220938</v>
      </c>
      <c r="V24" s="108">
        <f>U24/R24</f>
        <v>245600.91544523762</v>
      </c>
      <c r="W24" s="109">
        <f>SUM(V24:V$24)</f>
        <v>245600.91544523762</v>
      </c>
      <c r="X24" s="103">
        <f t="shared" si="0"/>
        <v>183705.73352989138</v>
      </c>
      <c r="Y24" s="108">
        <f>SUM(X24:X$24)</f>
        <v>183705.73352989138</v>
      </c>
      <c r="Z24" s="108">
        <f t="shared" si="1"/>
        <v>61895.181915346271</v>
      </c>
      <c r="AA24" s="109">
        <f>SUM(Z24:Z$24)</f>
        <v>61895.181915346271</v>
      </c>
      <c r="AB24" s="110">
        <f t="shared" si="2"/>
        <v>5.698765244752126</v>
      </c>
      <c r="AC24" s="104">
        <f t="shared" si="3"/>
        <v>4.2625893621120063</v>
      </c>
      <c r="AD24" s="111">
        <f t="shared" si="16"/>
        <v>74.798472634705135</v>
      </c>
      <c r="AE24" s="104">
        <f t="shared" si="4"/>
        <v>1.4361758826401201</v>
      </c>
      <c r="AF24" s="112">
        <f t="shared" si="17"/>
        <v>25.201527365294869</v>
      </c>
      <c r="AH24" s="113">
        <f>0</f>
        <v>0</v>
      </c>
      <c r="AI24" s="114">
        <f t="shared" si="18"/>
        <v>7.9976060881874447E-5</v>
      </c>
      <c r="AJ24" s="114">
        <v>0</v>
      </c>
      <c r="AK24" s="114">
        <f>(1-R24)/R24/R24/D24</f>
        <v>2.3865561559752793E-2</v>
      </c>
      <c r="AL24" s="114">
        <f>V24*V24*AI24</f>
        <v>4824140.7703541582</v>
      </c>
      <c r="AM24" s="114">
        <f>(1-S24)*(1-S24)*(1-R24)/R24/R24/D24+AI24/R24/R24</f>
        <v>1.5949628427266813E-2</v>
      </c>
      <c r="AN24" s="114">
        <f>V24*V24*AI24</f>
        <v>4824140.7703541582</v>
      </c>
      <c r="AO24" s="115">
        <f>S24*S24*(1-R24)/R24/R24/D24+AI24/R24/R24</f>
        <v>4.1130389222388021E-3</v>
      </c>
      <c r="AP24" s="110">
        <f t="shared" si="5"/>
        <v>5.3959749851862897</v>
      </c>
      <c r="AQ24" s="104">
        <f t="shared" si="6"/>
        <v>6.0015555043179623</v>
      </c>
      <c r="AR24" s="104">
        <f t="shared" si="7"/>
        <v>4.0150573589968772</v>
      </c>
      <c r="AS24" s="104">
        <f t="shared" si="8"/>
        <v>4.5101213652271355</v>
      </c>
      <c r="AT24" s="104">
        <f t="shared" si="9"/>
        <v>1.3104752449182988</v>
      </c>
      <c r="AU24" s="116">
        <f t="shared" si="10"/>
        <v>1.5618765203619414</v>
      </c>
    </row>
    <row r="25" spans="1:47" ht="14.45" customHeight="1" x14ac:dyDescent="0.15">
      <c r="A25" s="68" t="s">
        <v>6</v>
      </c>
      <c r="B25" s="69" t="s">
        <v>59</v>
      </c>
      <c r="C25" s="9">
        <v>11144</v>
      </c>
      <c r="D25" s="9">
        <v>7</v>
      </c>
      <c r="E25" s="9">
        <v>3660</v>
      </c>
      <c r="F25" s="10">
        <v>0</v>
      </c>
      <c r="G25" s="21" t="s">
        <v>59</v>
      </c>
      <c r="H25" s="1">
        <v>2414909</v>
      </c>
      <c r="I25" s="1">
        <v>1219</v>
      </c>
      <c r="J25" s="17">
        <v>0</v>
      </c>
      <c r="K25" s="1">
        <v>100000</v>
      </c>
      <c r="L25" s="2">
        <v>8713724</v>
      </c>
      <c r="M25" s="70"/>
      <c r="N25" s="70"/>
      <c r="O25" s="117">
        <f t="shared" ref="O25:O40" si="26">IF(K25&lt;0.5,0.5,((L25-L26)-5*K26)/5/(K25-K26))</f>
        <v>0.16090225563909774</v>
      </c>
      <c r="P25" s="118">
        <f t="shared" ref="P25:P40" si="27">IF(H25&lt;0.5,1,(I25/H25)/((K25-K26)/(L25-L26)))</f>
        <v>0.94671852343370566</v>
      </c>
      <c r="Q25" s="73">
        <f t="shared" si="13"/>
        <v>6.2814070351758795E-4</v>
      </c>
      <c r="R25" s="119">
        <f t="shared" si="14"/>
        <v>6.6349256718813295E-4</v>
      </c>
      <c r="S25" s="120">
        <f t="shared" si="15"/>
        <v>0</v>
      </c>
      <c r="T25" s="121">
        <f>5*R25/(1+5*(1-O25)*R25)</f>
        <v>3.3082537308090376E-3</v>
      </c>
      <c r="U25" s="122">
        <v>100000</v>
      </c>
      <c r="V25" s="122">
        <f>5*U25*((1-T25)+O25*T25)</f>
        <v>498612.02587835229</v>
      </c>
      <c r="W25" s="123">
        <f>SUM(V25:V$42)</f>
        <v>8688384.7724821046</v>
      </c>
      <c r="X25" s="124">
        <f t="shared" si="0"/>
        <v>498612.02587835229</v>
      </c>
      <c r="Y25" s="122">
        <f>SUM(X25:X$42)</f>
        <v>8361131.5985810533</v>
      </c>
      <c r="Z25" s="122">
        <f t="shared" si="1"/>
        <v>0</v>
      </c>
      <c r="AA25" s="123">
        <f>SUM(Z25:Z$42)</f>
        <v>327253.17390105117</v>
      </c>
      <c r="AB25" s="117">
        <f t="shared" si="2"/>
        <v>86.883847724821052</v>
      </c>
      <c r="AC25" s="118">
        <f t="shared" si="3"/>
        <v>83.611315985810535</v>
      </c>
      <c r="AD25" s="80">
        <f t="shared" si="16"/>
        <v>96.233440593727735</v>
      </c>
      <c r="AE25" s="118">
        <f t="shared" si="4"/>
        <v>3.2725317390105118</v>
      </c>
      <c r="AF25" s="81">
        <f t="shared" si="17"/>
        <v>3.7665594062722576</v>
      </c>
      <c r="AH25" s="82">
        <f>IF(D25=0,0,T25*T25*(1-T25)/D25)</f>
        <v>1.5583336318622559E-6</v>
      </c>
      <c r="AI25" s="83">
        <f t="shared" si="18"/>
        <v>0</v>
      </c>
      <c r="AJ25" s="83">
        <f>U25*U25*((1-O25)*5+AB26)^2*AH25</f>
        <v>116234898.59751624</v>
      </c>
      <c r="AK25" s="83">
        <f>SUM(AJ25:AJ$42)/U25/U25</f>
        <v>4.5781224995791389E-2</v>
      </c>
      <c r="AL25" s="83">
        <f>U25*U25*((1-O25)*5*(1-S25)+AC26)^2*AH25+V25*V25*AI25</f>
        <v>107564948.45495646</v>
      </c>
      <c r="AM25" s="83">
        <f>SUM(AL25:AL$42)/U25/U25</f>
        <v>3.8195299208391549E-2</v>
      </c>
      <c r="AN25" s="83">
        <f>U25*U25*((1-O25)*5*S25+AE26)^2*AH25+V25*V25*AI25</f>
        <v>167998.90638304772</v>
      </c>
      <c r="AO25" s="84">
        <f>SUM(AN25:AN$42)/U25/U25</f>
        <v>2.927474151663929E-3</v>
      </c>
      <c r="AP25" s="117">
        <f t="shared" si="5"/>
        <v>86.464475391513488</v>
      </c>
      <c r="AQ25" s="118">
        <f t="shared" si="6"/>
        <v>87.303220058128616</v>
      </c>
      <c r="AR25" s="118">
        <f t="shared" si="7"/>
        <v>83.228261079251496</v>
      </c>
      <c r="AS25" s="118">
        <f t="shared" si="8"/>
        <v>83.994370892369574</v>
      </c>
      <c r="AT25" s="118">
        <f t="shared" si="9"/>
        <v>3.1664837088494937</v>
      </c>
      <c r="AU25" s="125">
        <f t="shared" si="10"/>
        <v>3.3785797691715298</v>
      </c>
    </row>
    <row r="26" spans="1:47" ht="14.45" customHeight="1" x14ac:dyDescent="0.15">
      <c r="A26" s="126"/>
      <c r="B26" s="86" t="s">
        <v>61</v>
      </c>
      <c r="C26" s="11">
        <v>11644</v>
      </c>
      <c r="D26" s="11">
        <v>1</v>
      </c>
      <c r="E26" s="11">
        <v>3912</v>
      </c>
      <c r="F26" s="12">
        <v>0</v>
      </c>
      <c r="G26" s="22" t="s">
        <v>61</v>
      </c>
      <c r="H26" s="3">
        <v>2569226</v>
      </c>
      <c r="I26" s="3">
        <v>199</v>
      </c>
      <c r="J26" s="18">
        <v>5</v>
      </c>
      <c r="K26" s="3">
        <v>99734</v>
      </c>
      <c r="L26" s="4">
        <v>8214840</v>
      </c>
      <c r="M26" s="70"/>
      <c r="N26" s="70"/>
      <c r="O26" s="87">
        <f t="shared" si="26"/>
        <v>0.45806451612903226</v>
      </c>
      <c r="P26" s="88">
        <f t="shared" si="27"/>
        <v>1.2457450032083215</v>
      </c>
      <c r="Q26" s="89">
        <f t="shared" si="13"/>
        <v>8.5881140501545863E-5</v>
      </c>
      <c r="R26" s="90">
        <f t="shared" si="14"/>
        <v>6.8939582563338022E-5</v>
      </c>
      <c r="S26" s="91">
        <f t="shared" si="15"/>
        <v>0</v>
      </c>
      <c r="T26" s="92">
        <f>5*R26/(1+5*(1-O26)*R26)</f>
        <v>3.4463353388362839E-4</v>
      </c>
      <c r="U26" s="93">
        <f>U25*(1-T25)</f>
        <v>99669.174626919106</v>
      </c>
      <c r="V26" s="93">
        <f>5*U26*((1-T26)+O26*T26)</f>
        <v>498252.79750397749</v>
      </c>
      <c r="W26" s="94">
        <f>SUM(V26:V$42)</f>
        <v>8189772.7466037534</v>
      </c>
      <c r="X26" s="95">
        <f t="shared" si="0"/>
        <v>498252.79750397749</v>
      </c>
      <c r="Y26" s="93">
        <f>SUM(X26:X$42)</f>
        <v>7862519.5727027012</v>
      </c>
      <c r="Z26" s="93">
        <f t="shared" si="1"/>
        <v>0</v>
      </c>
      <c r="AA26" s="94">
        <f>SUM(Z26:Z$42)</f>
        <v>327253.17390105117</v>
      </c>
      <c r="AB26" s="87">
        <f t="shared" si="2"/>
        <v>82.169565236791101</v>
      </c>
      <c r="AC26" s="88">
        <f t="shared" si="3"/>
        <v>78.886171197199374</v>
      </c>
      <c r="AD26" s="96">
        <f t="shared" si="16"/>
        <v>96.004123874661076</v>
      </c>
      <c r="AE26" s="88">
        <f t="shared" si="4"/>
        <v>3.2833940395917067</v>
      </c>
      <c r="AF26" s="97">
        <f t="shared" si="17"/>
        <v>3.9958761253388984</v>
      </c>
      <c r="AH26" s="98">
        <f>IF(D26=0,0,T26*T26*(1-T26)/D26)</f>
        <v>1.1873133976905794E-7</v>
      </c>
      <c r="AI26" s="99">
        <f t="shared" si="18"/>
        <v>0</v>
      </c>
      <c r="AJ26" s="99">
        <f>U26*U26*((1-O26)*5+AB27)^2*AH26</f>
        <v>7531029.7951158965</v>
      </c>
      <c r="AK26" s="99">
        <f>SUM(AJ26:AJ$42)/U26/U26</f>
        <v>3.4384866535396276E-2</v>
      </c>
      <c r="AL26" s="99">
        <f>U26*U26*((1-O26)*5*(1-S26)+AC27)^2*AH26+V26*V26*AI26</f>
        <v>6924636.0574943908</v>
      </c>
      <c r="AM26" s="99">
        <f>SUM(AL26:AL$42)/U26/U26</f>
        <v>2.7621258322644521E-2</v>
      </c>
      <c r="AN26" s="99">
        <f>U26*U26*((1-O26)*5*S26+AE27)^2*AH26+V26*V26*AI26</f>
        <v>12724.258970280956</v>
      </c>
      <c r="AO26" s="100">
        <f>SUM(AN26:AN$42)/U26/U26</f>
        <v>2.9300287502897634E-3</v>
      </c>
      <c r="AP26" s="87">
        <f t="shared" si="5"/>
        <v>81.806119362853352</v>
      </c>
      <c r="AQ26" s="88">
        <f t="shared" si="6"/>
        <v>82.53301111072885</v>
      </c>
      <c r="AR26" s="88">
        <f t="shared" si="7"/>
        <v>78.560426165046508</v>
      </c>
      <c r="AS26" s="88">
        <f t="shared" si="8"/>
        <v>79.211916229352241</v>
      </c>
      <c r="AT26" s="88">
        <f t="shared" si="9"/>
        <v>3.1772997492311359</v>
      </c>
      <c r="AU26" s="101">
        <f t="shared" si="10"/>
        <v>3.3894883299522776</v>
      </c>
    </row>
    <row r="27" spans="1:47" ht="14.45" customHeight="1" x14ac:dyDescent="0.15">
      <c r="A27" s="126"/>
      <c r="B27" s="86" t="s">
        <v>63</v>
      </c>
      <c r="C27" s="11">
        <v>11456</v>
      </c>
      <c r="D27" s="11">
        <v>2</v>
      </c>
      <c r="E27" s="11">
        <v>3808</v>
      </c>
      <c r="F27" s="12">
        <v>0</v>
      </c>
      <c r="G27" s="22" t="s">
        <v>63</v>
      </c>
      <c r="H27" s="3">
        <v>2718493</v>
      </c>
      <c r="I27" s="3">
        <v>203</v>
      </c>
      <c r="J27" s="18">
        <v>10</v>
      </c>
      <c r="K27" s="3">
        <v>99703</v>
      </c>
      <c r="L27" s="4">
        <v>7716254</v>
      </c>
      <c r="M27" s="70"/>
      <c r="N27" s="70"/>
      <c r="O27" s="87">
        <f t="shared" si="26"/>
        <v>0.52</v>
      </c>
      <c r="P27" s="88">
        <f t="shared" si="27"/>
        <v>1.0634199904138066</v>
      </c>
      <c r="Q27" s="89">
        <f t="shared" si="13"/>
        <v>1.7458100558659218E-4</v>
      </c>
      <c r="R27" s="90">
        <f t="shared" si="14"/>
        <v>1.6416938477774694E-4</v>
      </c>
      <c r="S27" s="91">
        <f t="shared" si="15"/>
        <v>0</v>
      </c>
      <c r="T27" s="92">
        <f t="shared" ref="T27:T40" si="28">5*R27/(1+5*(1-O27)*R27)</f>
        <v>8.2052363222497949E-4</v>
      </c>
      <c r="U27" s="93">
        <f t="shared" ref="U27:U41" si="29">U26*(1-T26)</f>
        <v>99634.825287048167</v>
      </c>
      <c r="V27" s="93">
        <f t="shared" ref="V27:V40" si="30">5*U27*((1-T27)+O27*T27)</f>
        <v>497977.91988626338</v>
      </c>
      <c r="W27" s="94">
        <f>SUM(V27:V$42)</f>
        <v>7691519.9490997754</v>
      </c>
      <c r="X27" s="95">
        <f t="shared" si="0"/>
        <v>497977.91988626338</v>
      </c>
      <c r="Y27" s="93">
        <f>SUM(X27:X$42)</f>
        <v>7364266.7751987241</v>
      </c>
      <c r="Z27" s="93">
        <f t="shared" si="1"/>
        <v>0</v>
      </c>
      <c r="AA27" s="94">
        <f>SUM(Z27:Z$42)</f>
        <v>327253.17390105117</v>
      </c>
      <c r="AB27" s="87">
        <f t="shared" si="2"/>
        <v>77.19710379318164</v>
      </c>
      <c r="AC27" s="88">
        <f t="shared" si="3"/>
        <v>73.912577795788309</v>
      </c>
      <c r="AD27" s="96">
        <f t="shared" si="16"/>
        <v>95.745273027090647</v>
      </c>
      <c r="AE27" s="88">
        <f t="shared" si="4"/>
        <v>3.2845259973933212</v>
      </c>
      <c r="AF27" s="97">
        <f t="shared" si="17"/>
        <v>4.254726972909344</v>
      </c>
      <c r="AH27" s="98">
        <f t="shared" ref="AH27:AH40" si="31">IF(D27=0,0,T27*T27*(1-T27)/D27)</f>
        <v>3.3635330304704822E-7</v>
      </c>
      <c r="AI27" s="99">
        <f t="shared" si="18"/>
        <v>0</v>
      </c>
      <c r="AJ27" s="99">
        <f t="shared" ref="AJ27:AJ40" si="32">U27*U27*((1-O27)*5+AB28)^2*AH27</f>
        <v>18611224.476028994</v>
      </c>
      <c r="AK27" s="99">
        <f>SUM(AJ27:AJ$42)/U27/U27</f>
        <v>3.3649945610434821E-2</v>
      </c>
      <c r="AL27" s="99">
        <f t="shared" ref="AL27:AL40" si="33">U27*U27*((1-O27)*5*(1-S27)+AC28)^2*AH27+V27*V27*AI27</f>
        <v>17008393.12769793</v>
      </c>
      <c r="AM27" s="99">
        <f>SUM(AL27:AL$42)/U27/U27</f>
        <v>2.6942757745058669E-2</v>
      </c>
      <c r="AN27" s="99">
        <f t="shared" ref="AN27:AN40" si="34">U27*U27*((1-O27)*5*S27+AE28)^2*AH27+V27*V27*AI27</f>
        <v>36080.821887204496</v>
      </c>
      <c r="AO27" s="100">
        <f>SUM(AN27:AN$42)/U27/U27</f>
        <v>2.9307675969077844E-3</v>
      </c>
      <c r="AP27" s="87">
        <f t="shared" si="5"/>
        <v>76.837562931724918</v>
      </c>
      <c r="AQ27" s="88">
        <f t="shared" si="6"/>
        <v>77.556644654638362</v>
      </c>
      <c r="AR27" s="88">
        <f t="shared" si="7"/>
        <v>73.590858511079702</v>
      </c>
      <c r="AS27" s="88">
        <f t="shared" si="8"/>
        <v>74.234297080496916</v>
      </c>
      <c r="AT27" s="88">
        <f t="shared" si="9"/>
        <v>3.1784183313164491</v>
      </c>
      <c r="AU27" s="101">
        <f t="shared" si="10"/>
        <v>3.3906336634701932</v>
      </c>
    </row>
    <row r="28" spans="1:47" ht="14.45" customHeight="1" x14ac:dyDescent="0.15">
      <c r="A28" s="126"/>
      <c r="B28" s="86" t="s">
        <v>65</v>
      </c>
      <c r="C28" s="11">
        <v>11435</v>
      </c>
      <c r="D28" s="11">
        <v>1</v>
      </c>
      <c r="E28" s="11">
        <v>3704</v>
      </c>
      <c r="F28" s="12">
        <v>0</v>
      </c>
      <c r="G28" s="22" t="s">
        <v>65</v>
      </c>
      <c r="H28" s="3">
        <v>2904186</v>
      </c>
      <c r="I28" s="3">
        <v>384</v>
      </c>
      <c r="J28" s="18">
        <v>15</v>
      </c>
      <c r="K28" s="3">
        <v>99668</v>
      </c>
      <c r="L28" s="4">
        <v>7217823</v>
      </c>
      <c r="M28" s="70"/>
      <c r="N28" s="70"/>
      <c r="O28" s="87">
        <f t="shared" si="26"/>
        <v>0.53898305084745768</v>
      </c>
      <c r="P28" s="88">
        <f t="shared" si="27"/>
        <v>1.1165084012513697</v>
      </c>
      <c r="Q28" s="89">
        <f t="shared" si="13"/>
        <v>8.7450808919982509E-5</v>
      </c>
      <c r="R28" s="90">
        <f t="shared" si="14"/>
        <v>7.8325258298073393E-5</v>
      </c>
      <c r="S28" s="91">
        <f t="shared" si="15"/>
        <v>0</v>
      </c>
      <c r="T28" s="92">
        <f t="shared" si="28"/>
        <v>3.9155559755323083E-4</v>
      </c>
      <c r="U28" s="93">
        <f t="shared" si="29"/>
        <v>99553.07255830754</v>
      </c>
      <c r="V28" s="93">
        <f t="shared" si="30"/>
        <v>497675.50929081434</v>
      </c>
      <c r="W28" s="94">
        <f>SUM(V28:V$42)</f>
        <v>7193542.0292135123</v>
      </c>
      <c r="X28" s="95">
        <f t="shared" si="0"/>
        <v>497675.50929081434</v>
      </c>
      <c r="Y28" s="93">
        <f>SUM(X28:X$42)</f>
        <v>6866288.8553124601</v>
      </c>
      <c r="Z28" s="93">
        <f t="shared" si="1"/>
        <v>0</v>
      </c>
      <c r="AA28" s="94">
        <f>SUM(Z28:Z$42)</f>
        <v>327253.17390105117</v>
      </c>
      <c r="AB28" s="87">
        <f t="shared" si="2"/>
        <v>72.258362744156443</v>
      </c>
      <c r="AC28" s="88">
        <f t="shared" si="3"/>
        <v>68.97113950240886</v>
      </c>
      <c r="AD28" s="96">
        <f t="shared" si="16"/>
        <v>95.450736611087379</v>
      </c>
      <c r="AE28" s="88">
        <f t="shared" si="4"/>
        <v>3.287223241747574</v>
      </c>
      <c r="AF28" s="97">
        <f t="shared" si="17"/>
        <v>4.5492633889126042</v>
      </c>
      <c r="AH28" s="98">
        <f t="shared" si="31"/>
        <v>1.5325575432107577E-7</v>
      </c>
      <c r="AI28" s="99">
        <f t="shared" si="18"/>
        <v>0</v>
      </c>
      <c r="AJ28" s="99">
        <f t="shared" si="32"/>
        <v>7355775.8797846949</v>
      </c>
      <c r="AK28" s="99">
        <f>SUM(AJ28:AJ$42)/U28/U28</f>
        <v>3.1827364427162497E-2</v>
      </c>
      <c r="AL28" s="99">
        <f t="shared" si="33"/>
        <v>6677006.6966682961</v>
      </c>
      <c r="AM28" s="99">
        <f>SUM(AL28:AL$42)/U28/U28</f>
        <v>2.5270881683329371E-2</v>
      </c>
      <c r="AN28" s="99">
        <f t="shared" si="34"/>
        <v>16425.730465723558</v>
      </c>
      <c r="AO28" s="100">
        <f>SUM(AN28:AN$42)/U28/U28</f>
        <v>2.9319425003242832E-3</v>
      </c>
      <c r="AP28" s="87">
        <f t="shared" si="5"/>
        <v>71.908694325245918</v>
      </c>
      <c r="AQ28" s="88">
        <f t="shared" si="6"/>
        <v>72.608031163066968</v>
      </c>
      <c r="AR28" s="88">
        <f t="shared" si="7"/>
        <v>68.659561873117738</v>
      </c>
      <c r="AS28" s="88">
        <f t="shared" si="8"/>
        <v>69.282717131699982</v>
      </c>
      <c r="AT28" s="88">
        <f t="shared" si="9"/>
        <v>3.1810943092680386</v>
      </c>
      <c r="AU28" s="101">
        <f t="shared" si="10"/>
        <v>3.3933521742271093</v>
      </c>
    </row>
    <row r="29" spans="1:47" ht="14.45" customHeight="1" x14ac:dyDescent="0.15">
      <c r="A29" s="126"/>
      <c r="B29" s="86" t="s">
        <v>67</v>
      </c>
      <c r="C29" s="11">
        <v>9417</v>
      </c>
      <c r="D29" s="11">
        <v>0</v>
      </c>
      <c r="E29" s="11">
        <v>3174</v>
      </c>
      <c r="F29" s="12">
        <v>0</v>
      </c>
      <c r="G29" s="22" t="s">
        <v>67</v>
      </c>
      <c r="H29" s="3">
        <v>2868752</v>
      </c>
      <c r="I29" s="3">
        <v>586</v>
      </c>
      <c r="J29" s="18">
        <v>20</v>
      </c>
      <c r="K29" s="3">
        <v>99609</v>
      </c>
      <c r="L29" s="4">
        <v>6719619</v>
      </c>
      <c r="M29" s="70"/>
      <c r="N29" s="70"/>
      <c r="O29" s="87">
        <f t="shared" si="26"/>
        <v>0.54579439252336448</v>
      </c>
      <c r="P29" s="88">
        <f t="shared" si="27"/>
        <v>0.950336631451423</v>
      </c>
      <c r="Q29" s="89">
        <f t="shared" si="13"/>
        <v>0</v>
      </c>
      <c r="R29" s="90">
        <f t="shared" si="14"/>
        <v>0</v>
      </c>
      <c r="S29" s="91">
        <f t="shared" si="15"/>
        <v>0</v>
      </c>
      <c r="T29" s="92">
        <f t="shared" si="28"/>
        <v>0</v>
      </c>
      <c r="U29" s="93">
        <f t="shared" si="29"/>
        <v>99514.091995493713</v>
      </c>
      <c r="V29" s="93">
        <f t="shared" si="30"/>
        <v>497570.45997746859</v>
      </c>
      <c r="W29" s="94">
        <f>SUM(V29:V$42)</f>
        <v>6695866.5199226979</v>
      </c>
      <c r="X29" s="95">
        <f t="shared" si="0"/>
        <v>497570.45997746859</v>
      </c>
      <c r="Y29" s="93">
        <f>SUM(X29:X$42)</f>
        <v>6368613.3460216466</v>
      </c>
      <c r="Z29" s="93">
        <f t="shared" si="1"/>
        <v>0</v>
      </c>
      <c r="AA29" s="94">
        <f>SUM(Z29:Z$42)</f>
        <v>327253.17390105117</v>
      </c>
      <c r="AB29" s="87">
        <f t="shared" si="2"/>
        <v>67.285611370758488</v>
      </c>
      <c r="AC29" s="88">
        <f t="shared" si="3"/>
        <v>63.997100494169572</v>
      </c>
      <c r="AD29" s="96">
        <f t="shared" si="16"/>
        <v>95.112609056238639</v>
      </c>
      <c r="AE29" s="88">
        <f t="shared" si="4"/>
        <v>3.2885108765889171</v>
      </c>
      <c r="AF29" s="97">
        <f t="shared" si="17"/>
        <v>4.8873909437613641</v>
      </c>
      <c r="AH29" s="98">
        <f t="shared" si="31"/>
        <v>0</v>
      </c>
      <c r="AI29" s="99">
        <f t="shared" si="18"/>
        <v>0</v>
      </c>
      <c r="AJ29" s="99">
        <f t="shared" si="32"/>
        <v>0</v>
      </c>
      <c r="AK29" s="99">
        <f>SUM(AJ29:AJ$42)/U29/U29</f>
        <v>3.1109524948340926E-2</v>
      </c>
      <c r="AL29" s="99">
        <f t="shared" si="33"/>
        <v>0</v>
      </c>
      <c r="AM29" s="99">
        <f>SUM(AL29:AL$42)/U29/U29</f>
        <v>2.4616446128524323E-2</v>
      </c>
      <c r="AN29" s="99">
        <f t="shared" si="34"/>
        <v>0</v>
      </c>
      <c r="AO29" s="100">
        <f>SUM(AN29:AN$42)/U29/U29</f>
        <v>2.9325812336238005E-3</v>
      </c>
      <c r="AP29" s="87">
        <f t="shared" si="5"/>
        <v>66.939908679068722</v>
      </c>
      <c r="AQ29" s="88">
        <f t="shared" si="6"/>
        <v>67.631314062448254</v>
      </c>
      <c r="AR29" s="88">
        <f t="shared" si="7"/>
        <v>63.689583763816017</v>
      </c>
      <c r="AS29" s="88">
        <f t="shared" si="8"/>
        <v>64.304617224523128</v>
      </c>
      <c r="AT29" s="88">
        <f t="shared" si="9"/>
        <v>3.1823703844707381</v>
      </c>
      <c r="AU29" s="101">
        <f t="shared" si="10"/>
        <v>3.3946513687070961</v>
      </c>
    </row>
    <row r="30" spans="1:47" ht="14.45" customHeight="1" x14ac:dyDescent="0.15">
      <c r="A30" s="126"/>
      <c r="B30" s="86" t="s">
        <v>69</v>
      </c>
      <c r="C30" s="11">
        <v>11585</v>
      </c>
      <c r="D30" s="11">
        <v>2</v>
      </c>
      <c r="E30" s="11">
        <v>3951</v>
      </c>
      <c r="F30" s="12">
        <v>0</v>
      </c>
      <c r="G30" s="22" t="s">
        <v>69</v>
      </c>
      <c r="H30" s="3">
        <v>3082677</v>
      </c>
      <c r="I30" s="3">
        <v>830</v>
      </c>
      <c r="J30" s="18">
        <v>25</v>
      </c>
      <c r="K30" s="3">
        <v>99502</v>
      </c>
      <c r="L30" s="4">
        <v>6221817</v>
      </c>
      <c r="M30" s="70"/>
      <c r="N30" s="70"/>
      <c r="O30" s="87">
        <f t="shared" si="26"/>
        <v>0.50317460317460316</v>
      </c>
      <c r="P30" s="88">
        <f t="shared" si="27"/>
        <v>1.0624488349903631</v>
      </c>
      <c r="Q30" s="89">
        <f t="shared" si="13"/>
        <v>1.7263703064307294E-4</v>
      </c>
      <c r="R30" s="90">
        <f t="shared" si="14"/>
        <v>1.6248973593597929E-4</v>
      </c>
      <c r="S30" s="91">
        <f t="shared" si="15"/>
        <v>0</v>
      </c>
      <c r="T30" s="92">
        <f t="shared" si="28"/>
        <v>8.1212087103909117E-4</v>
      </c>
      <c r="U30" s="93">
        <f t="shared" si="29"/>
        <v>99514.091995493713</v>
      </c>
      <c r="V30" s="93">
        <f t="shared" si="30"/>
        <v>497369.69911678962</v>
      </c>
      <c r="W30" s="94">
        <f>SUM(V30:V$42)</f>
        <v>6198296.0599452294</v>
      </c>
      <c r="X30" s="95">
        <f t="shared" si="0"/>
        <v>497369.69911678962</v>
      </c>
      <c r="Y30" s="93">
        <f>SUM(X30:X$42)</f>
        <v>5871042.8860441772</v>
      </c>
      <c r="Z30" s="93">
        <f t="shared" si="1"/>
        <v>0</v>
      </c>
      <c r="AA30" s="94">
        <f>SUM(Z30:Z$42)</f>
        <v>327253.17390105117</v>
      </c>
      <c r="AB30" s="87">
        <f t="shared" si="2"/>
        <v>62.285611370758488</v>
      </c>
      <c r="AC30" s="88">
        <f t="shared" si="3"/>
        <v>58.997100494169558</v>
      </c>
      <c r="AD30" s="96">
        <f t="shared" si="16"/>
        <v>94.720271979006682</v>
      </c>
      <c r="AE30" s="88">
        <f t="shared" si="4"/>
        <v>3.2885108765889171</v>
      </c>
      <c r="AF30" s="97">
        <f t="shared" si="17"/>
        <v>5.2797280209932875</v>
      </c>
      <c r="AH30" s="98">
        <f t="shared" si="31"/>
        <v>3.2950234136345882E-7</v>
      </c>
      <c r="AI30" s="99">
        <f t="shared" si="18"/>
        <v>0</v>
      </c>
      <c r="AJ30" s="99">
        <f t="shared" si="32"/>
        <v>11676053.318312397</v>
      </c>
      <c r="AK30" s="99">
        <f>SUM(AJ30:AJ$42)/U30/U30</f>
        <v>3.1109524948340926E-2</v>
      </c>
      <c r="AL30" s="99">
        <f t="shared" si="33"/>
        <v>10426573.595684353</v>
      </c>
      <c r="AM30" s="99">
        <f>SUM(AL30:AL$42)/U30/U30</f>
        <v>2.4616446128524323E-2</v>
      </c>
      <c r="AN30" s="99">
        <f t="shared" si="34"/>
        <v>35345.32060435407</v>
      </c>
      <c r="AO30" s="100">
        <f>SUM(AN30:AN$42)/U30/U30</f>
        <v>2.9325812336238005E-3</v>
      </c>
      <c r="AP30" s="87">
        <f t="shared" si="5"/>
        <v>61.939908679068729</v>
      </c>
      <c r="AQ30" s="88">
        <f t="shared" si="6"/>
        <v>62.631314062448247</v>
      </c>
      <c r="AR30" s="88">
        <f t="shared" si="7"/>
        <v>58.689583763816003</v>
      </c>
      <c r="AS30" s="88">
        <f t="shared" si="8"/>
        <v>59.304617224523113</v>
      </c>
      <c r="AT30" s="88">
        <f t="shared" si="9"/>
        <v>3.1823703844707381</v>
      </c>
      <c r="AU30" s="101">
        <f t="shared" si="10"/>
        <v>3.3946513687070961</v>
      </c>
    </row>
    <row r="31" spans="1:47" ht="14.45" customHeight="1" x14ac:dyDescent="0.15">
      <c r="A31" s="126"/>
      <c r="B31" s="86" t="s">
        <v>71</v>
      </c>
      <c r="C31" s="11">
        <v>14127</v>
      </c>
      <c r="D31" s="11">
        <v>2</v>
      </c>
      <c r="E31" s="11">
        <v>4731</v>
      </c>
      <c r="F31" s="12">
        <v>0</v>
      </c>
      <c r="G31" s="22" t="s">
        <v>71</v>
      </c>
      <c r="H31" s="3">
        <v>3531534</v>
      </c>
      <c r="I31" s="3">
        <v>1224</v>
      </c>
      <c r="J31" s="18">
        <v>30</v>
      </c>
      <c r="K31" s="3">
        <v>99376</v>
      </c>
      <c r="L31" s="4">
        <v>5724620</v>
      </c>
      <c r="M31" s="70"/>
      <c r="N31" s="70"/>
      <c r="O31" s="87">
        <f t="shared" si="26"/>
        <v>0.52874999999999994</v>
      </c>
      <c r="P31" s="88">
        <f t="shared" si="27"/>
        <v>1.0755235401952805</v>
      </c>
      <c r="Q31" s="89">
        <f t="shared" si="13"/>
        <v>1.4157287463721952E-4</v>
      </c>
      <c r="R31" s="90">
        <f t="shared" si="14"/>
        <v>1.3163159089155262E-4</v>
      </c>
      <c r="S31" s="91">
        <f t="shared" si="15"/>
        <v>0</v>
      </c>
      <c r="T31" s="92">
        <f t="shared" si="28"/>
        <v>6.5795388549658303E-4</v>
      </c>
      <c r="U31" s="93">
        <f t="shared" si="29"/>
        <v>99433.274524421664</v>
      </c>
      <c r="V31" s="93">
        <f t="shared" si="30"/>
        <v>497012.2208345207</v>
      </c>
      <c r="W31" s="94">
        <f>SUM(V31:V$42)</f>
        <v>5700926.3608284388</v>
      </c>
      <c r="X31" s="95">
        <f t="shared" si="0"/>
        <v>497012.2208345207</v>
      </c>
      <c r="Y31" s="93">
        <f>SUM(X31:X$42)</f>
        <v>5373673.1869273875</v>
      </c>
      <c r="Z31" s="93">
        <f t="shared" si="1"/>
        <v>0</v>
      </c>
      <c r="AA31" s="94">
        <f>SUM(Z31:Z$42)</f>
        <v>327253.17390105117</v>
      </c>
      <c r="AB31" s="87">
        <f t="shared" si="2"/>
        <v>57.334191075325016</v>
      </c>
      <c r="AC31" s="88">
        <f t="shared" si="3"/>
        <v>54.043007359750256</v>
      </c>
      <c r="AD31" s="96">
        <f t="shared" si="16"/>
        <v>94.259649165973514</v>
      </c>
      <c r="AE31" s="88">
        <f t="shared" si="4"/>
        <v>3.2911837155747596</v>
      </c>
      <c r="AF31" s="97">
        <f t="shared" si="17"/>
        <v>5.7403508340264882</v>
      </c>
      <c r="AH31" s="98">
        <f t="shared" si="31"/>
        <v>2.1630924251080628E-7</v>
      </c>
      <c r="AI31" s="99">
        <f t="shared" si="18"/>
        <v>0</v>
      </c>
      <c r="AJ31" s="99">
        <f t="shared" si="32"/>
        <v>6405205.8482429022</v>
      </c>
      <c r="AK31" s="99">
        <f>SUM(AJ31:AJ$42)/U31/U31</f>
        <v>2.9979163033611859E-2</v>
      </c>
      <c r="AL31" s="99">
        <f t="shared" si="33"/>
        <v>5657491.7316961717</v>
      </c>
      <c r="AM31" s="99">
        <f>SUM(AL31:AL$42)/U31/U31</f>
        <v>2.3601901349891066E-2</v>
      </c>
      <c r="AN31" s="99">
        <f t="shared" si="34"/>
        <v>23196.074270961948</v>
      </c>
      <c r="AO31" s="100">
        <f>SUM(AN31:AN$42)/U31/U31</f>
        <v>2.9337753258281483E-3</v>
      </c>
      <c r="AP31" s="87">
        <f t="shared" si="5"/>
        <v>56.994827033756195</v>
      </c>
      <c r="AQ31" s="88">
        <f t="shared" si="6"/>
        <v>57.673555116893837</v>
      </c>
      <c r="AR31" s="88">
        <f t="shared" si="7"/>
        <v>53.741894317479179</v>
      </c>
      <c r="AS31" s="88">
        <f t="shared" si="8"/>
        <v>54.344120402021332</v>
      </c>
      <c r="AT31" s="88">
        <f t="shared" si="9"/>
        <v>3.1850216164446961</v>
      </c>
      <c r="AU31" s="101">
        <f t="shared" si="10"/>
        <v>3.3973458147048232</v>
      </c>
    </row>
    <row r="32" spans="1:47" ht="14.45" customHeight="1" x14ac:dyDescent="0.15">
      <c r="A32" s="126"/>
      <c r="B32" s="86" t="s">
        <v>73</v>
      </c>
      <c r="C32" s="11">
        <v>14874</v>
      </c>
      <c r="D32" s="11">
        <v>7</v>
      </c>
      <c r="E32" s="11">
        <v>4944</v>
      </c>
      <c r="F32" s="12">
        <v>0</v>
      </c>
      <c r="G32" s="22" t="s">
        <v>73</v>
      </c>
      <c r="H32" s="3">
        <v>4046870</v>
      </c>
      <c r="I32" s="3">
        <v>1947</v>
      </c>
      <c r="J32" s="18">
        <v>35</v>
      </c>
      <c r="K32" s="3">
        <v>99216</v>
      </c>
      <c r="L32" s="4">
        <v>5228117</v>
      </c>
      <c r="M32" s="70"/>
      <c r="N32" s="70"/>
      <c r="O32" s="87">
        <f t="shared" si="26"/>
        <v>0.52719665271966532</v>
      </c>
      <c r="P32" s="88">
        <f t="shared" si="27"/>
        <v>0.99748322979463022</v>
      </c>
      <c r="Q32" s="89">
        <f t="shared" si="13"/>
        <v>4.7061987360494823E-4</v>
      </c>
      <c r="R32" s="90">
        <f t="shared" si="14"/>
        <v>4.7180730417076104E-4</v>
      </c>
      <c r="S32" s="91">
        <f t="shared" si="15"/>
        <v>0</v>
      </c>
      <c r="T32" s="92">
        <f t="shared" si="28"/>
        <v>2.3564082764622133E-3</v>
      </c>
      <c r="U32" s="93">
        <f t="shared" si="29"/>
        <v>99367.852015100667</v>
      </c>
      <c r="V32" s="93">
        <f t="shared" si="30"/>
        <v>496285.72265152843</v>
      </c>
      <c r="W32" s="94">
        <f>SUM(V32:V$42)</f>
        <v>5203914.1399939191</v>
      </c>
      <c r="X32" s="95">
        <f t="shared" si="0"/>
        <v>496285.72265152843</v>
      </c>
      <c r="Y32" s="93">
        <f>SUM(X32:X$42)</f>
        <v>4876660.9660928668</v>
      </c>
      <c r="Z32" s="93">
        <f t="shared" si="1"/>
        <v>0</v>
      </c>
      <c r="AA32" s="94">
        <f>SUM(Z32:Z$42)</f>
        <v>327253.17390105117</v>
      </c>
      <c r="AB32" s="87">
        <f t="shared" si="2"/>
        <v>52.370198554791081</v>
      </c>
      <c r="AC32" s="88">
        <f t="shared" si="3"/>
        <v>49.076847966400379</v>
      </c>
      <c r="AD32" s="96">
        <f t="shared" si="16"/>
        <v>93.711403280350154</v>
      </c>
      <c r="AE32" s="88">
        <f t="shared" si="4"/>
        <v>3.2933505883906937</v>
      </c>
      <c r="AF32" s="97">
        <f t="shared" si="17"/>
        <v>6.2885967196498278</v>
      </c>
      <c r="AH32" s="98">
        <f t="shared" si="31"/>
        <v>7.9136794735440254E-7</v>
      </c>
      <c r="AI32" s="99">
        <f t="shared" si="18"/>
        <v>0</v>
      </c>
      <c r="AJ32" s="99">
        <f t="shared" si="32"/>
        <v>19419138.788706418</v>
      </c>
      <c r="AK32" s="99">
        <f>SUM(AJ32:AJ$42)/U32/U32</f>
        <v>2.9369955714767689E-2</v>
      </c>
      <c r="AL32" s="99">
        <f t="shared" si="33"/>
        <v>16932458.526865609</v>
      </c>
      <c r="AM32" s="99">
        <f>SUM(AL32:AL$42)/U32/U32</f>
        <v>2.3060019636953349E-2</v>
      </c>
      <c r="AN32" s="99">
        <f t="shared" si="34"/>
        <v>85152.098693178108</v>
      </c>
      <c r="AO32" s="100">
        <f>SUM(AN32:AN$42)/U32/U32</f>
        <v>2.9352905024711408E-3</v>
      </c>
      <c r="AP32" s="87">
        <f t="shared" si="5"/>
        <v>52.034300323366963</v>
      </c>
      <c r="AQ32" s="88">
        <f t="shared" si="6"/>
        <v>52.706096786215198</v>
      </c>
      <c r="AR32" s="88">
        <f t="shared" si="7"/>
        <v>48.779211659076623</v>
      </c>
      <c r="AS32" s="88">
        <f t="shared" si="8"/>
        <v>49.374484273724136</v>
      </c>
      <c r="AT32" s="88">
        <f t="shared" si="9"/>
        <v>3.1871610785778448</v>
      </c>
      <c r="AU32" s="101">
        <f t="shared" si="10"/>
        <v>3.3995400982035426</v>
      </c>
    </row>
    <row r="33" spans="1:47" ht="14.45" customHeight="1" x14ac:dyDescent="0.15">
      <c r="A33" s="126"/>
      <c r="B33" s="86" t="s">
        <v>75</v>
      </c>
      <c r="C33" s="11">
        <v>15689</v>
      </c>
      <c r="D33" s="11">
        <v>10</v>
      </c>
      <c r="E33" s="11">
        <v>5256</v>
      </c>
      <c r="F33" s="12">
        <v>0</v>
      </c>
      <c r="G33" s="22" t="s">
        <v>75</v>
      </c>
      <c r="H33" s="3">
        <v>4763673</v>
      </c>
      <c r="I33" s="3">
        <v>3556</v>
      </c>
      <c r="J33" s="18">
        <v>40</v>
      </c>
      <c r="K33" s="3">
        <v>98977</v>
      </c>
      <c r="L33" s="4">
        <v>4732602</v>
      </c>
      <c r="M33" s="70"/>
      <c r="N33" s="70"/>
      <c r="O33" s="87">
        <f t="shared" si="26"/>
        <v>0.53649025069637879</v>
      </c>
      <c r="P33" s="88">
        <f t="shared" si="27"/>
        <v>1.0273038189609276</v>
      </c>
      <c r="Q33" s="89">
        <f t="shared" si="13"/>
        <v>6.3738925361718404E-4</v>
      </c>
      <c r="R33" s="90">
        <f t="shared" si="14"/>
        <v>6.2044863637504544E-4</v>
      </c>
      <c r="S33" s="91">
        <f t="shared" si="15"/>
        <v>0</v>
      </c>
      <c r="T33" s="92">
        <f t="shared" si="28"/>
        <v>3.0977888095156786E-3</v>
      </c>
      <c r="U33" s="93">
        <f t="shared" si="29"/>
        <v>99133.700786198009</v>
      </c>
      <c r="V33" s="93">
        <f t="shared" si="30"/>
        <v>494956.79567539337</v>
      </c>
      <c r="W33" s="94">
        <f>SUM(V33:V$42)</f>
        <v>4707628.4173423899</v>
      </c>
      <c r="X33" s="95">
        <f t="shared" si="0"/>
        <v>494956.79567539337</v>
      </c>
      <c r="Y33" s="93">
        <f>SUM(X33:X$42)</f>
        <v>4380375.2434413387</v>
      </c>
      <c r="Z33" s="93">
        <f t="shared" si="1"/>
        <v>0</v>
      </c>
      <c r="AA33" s="94">
        <f>SUM(Z33:Z$42)</f>
        <v>327253.17390105117</v>
      </c>
      <c r="AB33" s="87">
        <f t="shared" si="2"/>
        <v>47.48766948078886</v>
      </c>
      <c r="AC33" s="88">
        <f t="shared" si="3"/>
        <v>44.186540083765344</v>
      </c>
      <c r="AD33" s="96">
        <f t="shared" si="16"/>
        <v>93.048449348816774</v>
      </c>
      <c r="AE33" s="88">
        <f t="shared" si="4"/>
        <v>3.3011293970235127</v>
      </c>
      <c r="AF33" s="97">
        <f t="shared" si="17"/>
        <v>6.9515506511832195</v>
      </c>
      <c r="AH33" s="98">
        <f t="shared" si="31"/>
        <v>9.5665682115219599E-7</v>
      </c>
      <c r="AI33" s="99">
        <f t="shared" si="18"/>
        <v>0</v>
      </c>
      <c r="AJ33" s="99">
        <f t="shared" si="32"/>
        <v>18991133.478987508</v>
      </c>
      <c r="AK33" s="99">
        <f>SUM(AJ33:AJ$42)/U33/U33</f>
        <v>2.7532859953594304E-2</v>
      </c>
      <c r="AL33" s="99">
        <f t="shared" si="33"/>
        <v>16295791.531470655</v>
      </c>
      <c r="AM33" s="99">
        <f>SUM(AL33:AL$42)/U33/U33</f>
        <v>2.1446113946509762E-2</v>
      </c>
      <c r="AN33" s="99">
        <f t="shared" si="34"/>
        <v>103090.53381741855</v>
      </c>
      <c r="AO33" s="100">
        <f>SUM(AN33:AN$42)/U33/U33</f>
        <v>2.9405083544460715E-3</v>
      </c>
      <c r="AP33" s="87">
        <f t="shared" si="5"/>
        <v>47.16244611939284</v>
      </c>
      <c r="AQ33" s="88">
        <f t="shared" si="6"/>
        <v>47.81289284218488</v>
      </c>
      <c r="AR33" s="88">
        <f t="shared" si="7"/>
        <v>43.899508044897011</v>
      </c>
      <c r="AS33" s="88">
        <f t="shared" si="8"/>
        <v>44.473572122633676</v>
      </c>
      <c r="AT33" s="88">
        <f t="shared" si="9"/>
        <v>3.1948455464419685</v>
      </c>
      <c r="AU33" s="101">
        <f t="shared" si="10"/>
        <v>3.4074132476050569</v>
      </c>
    </row>
    <row r="34" spans="1:47" ht="14.45" customHeight="1" x14ac:dyDescent="0.15">
      <c r="A34" s="126"/>
      <c r="B34" s="86" t="s">
        <v>77</v>
      </c>
      <c r="C34" s="11">
        <v>14196</v>
      </c>
      <c r="D34" s="11">
        <v>14</v>
      </c>
      <c r="E34" s="11">
        <v>4629</v>
      </c>
      <c r="F34" s="12">
        <v>7.4</v>
      </c>
      <c r="G34" s="22" t="s">
        <v>77</v>
      </c>
      <c r="H34" s="3">
        <v>4254117</v>
      </c>
      <c r="I34" s="3">
        <v>4884</v>
      </c>
      <c r="J34" s="18">
        <v>45</v>
      </c>
      <c r="K34" s="3">
        <v>98618</v>
      </c>
      <c r="L34" s="4">
        <v>4238549</v>
      </c>
      <c r="M34" s="70"/>
      <c r="N34" s="70"/>
      <c r="O34" s="87">
        <f t="shared" si="26"/>
        <v>0.54067495559502665</v>
      </c>
      <c r="P34" s="88">
        <f t="shared" si="27"/>
        <v>1.0028678423201143</v>
      </c>
      <c r="Q34" s="89">
        <f t="shared" si="13"/>
        <v>9.8619329388560163E-4</v>
      </c>
      <c r="R34" s="90">
        <f t="shared" si="14"/>
        <v>9.8337313479317841E-4</v>
      </c>
      <c r="S34" s="91">
        <f t="shared" si="15"/>
        <v>1.5986174119680277E-3</v>
      </c>
      <c r="T34" s="92">
        <f t="shared" si="28"/>
        <v>4.9057862522991526E-3</v>
      </c>
      <c r="U34" s="93">
        <f t="shared" si="29"/>
        <v>98826.605517256641</v>
      </c>
      <c r="V34" s="93">
        <f t="shared" si="30"/>
        <v>493019.57268734649</v>
      </c>
      <c r="W34" s="94">
        <f>SUM(V34:V$42)</f>
        <v>4212671.6216669967</v>
      </c>
      <c r="X34" s="95">
        <f t="shared" si="0"/>
        <v>492231.42301400751</v>
      </c>
      <c r="Y34" s="93">
        <f>SUM(X34:X$42)</f>
        <v>3885418.4477659455</v>
      </c>
      <c r="Z34" s="93">
        <f t="shared" si="1"/>
        <v>788.14967333902871</v>
      </c>
      <c r="AA34" s="94">
        <f>SUM(Z34:Z$42)</f>
        <v>327253.17390105117</v>
      </c>
      <c r="AB34" s="87">
        <f t="shared" si="2"/>
        <v>42.62689788461266</v>
      </c>
      <c r="AC34" s="88">
        <f t="shared" si="3"/>
        <v>39.315510508832482</v>
      </c>
      <c r="AD34" s="96">
        <f t="shared" si="16"/>
        <v>92.231695149987644</v>
      </c>
      <c r="AE34" s="88">
        <f t="shared" si="4"/>
        <v>3.3113873757801762</v>
      </c>
      <c r="AF34" s="97">
        <f t="shared" si="17"/>
        <v>7.7683048500123473</v>
      </c>
      <c r="AH34" s="98">
        <f t="shared" si="31"/>
        <v>1.7106194626524289E-6</v>
      </c>
      <c r="AI34" s="99">
        <f t="shared" si="18"/>
        <v>3.4479624850684388E-7</v>
      </c>
      <c r="AJ34" s="99">
        <f t="shared" si="32"/>
        <v>26892456.983015884</v>
      </c>
      <c r="AK34" s="99">
        <f>SUM(AJ34:AJ$42)/U34/U34</f>
        <v>2.5759759424883819E-2</v>
      </c>
      <c r="AL34" s="99">
        <f t="shared" si="33"/>
        <v>22705518.119377088</v>
      </c>
      <c r="AM34" s="99">
        <f>SUM(AL34:AL$42)/U34/U34</f>
        <v>1.9911099247297739E-2</v>
      </c>
      <c r="AN34" s="99">
        <f t="shared" si="34"/>
        <v>268335.39712865563</v>
      </c>
      <c r="AO34" s="100">
        <f>SUM(AN34:AN$42)/U34/U34</f>
        <v>2.9482561962279148E-3</v>
      </c>
      <c r="AP34" s="87">
        <f t="shared" si="5"/>
        <v>42.312320880038847</v>
      </c>
      <c r="AQ34" s="88">
        <f t="shared" si="6"/>
        <v>42.941474889186473</v>
      </c>
      <c r="AR34" s="88">
        <f t="shared" si="7"/>
        <v>39.038941387511215</v>
      </c>
      <c r="AS34" s="88">
        <f t="shared" si="8"/>
        <v>39.592079630153748</v>
      </c>
      <c r="AT34" s="88">
        <f t="shared" si="9"/>
        <v>3.2049635955267517</v>
      </c>
      <c r="AU34" s="101">
        <f t="shared" si="10"/>
        <v>3.4178111560336006</v>
      </c>
    </row>
    <row r="35" spans="1:47" ht="14.45" customHeight="1" x14ac:dyDescent="0.15">
      <c r="A35" s="126"/>
      <c r="B35" s="86" t="s">
        <v>79</v>
      </c>
      <c r="C35" s="11">
        <v>15173</v>
      </c>
      <c r="D35" s="11">
        <v>32</v>
      </c>
      <c r="E35" s="11">
        <v>5101</v>
      </c>
      <c r="F35" s="12">
        <v>7.4</v>
      </c>
      <c r="G35" s="22" t="s">
        <v>79</v>
      </c>
      <c r="H35" s="3">
        <v>3926558</v>
      </c>
      <c r="I35" s="3">
        <v>6879</v>
      </c>
      <c r="J35" s="18">
        <v>50</v>
      </c>
      <c r="K35" s="3">
        <v>98055</v>
      </c>
      <c r="L35" s="4">
        <v>3746752</v>
      </c>
      <c r="M35" s="70"/>
      <c r="N35" s="70"/>
      <c r="O35" s="87">
        <f t="shared" si="26"/>
        <v>0.52857142857142858</v>
      </c>
      <c r="P35" s="88">
        <f t="shared" si="27"/>
        <v>0.98541039571569933</v>
      </c>
      <c r="Q35" s="89">
        <f t="shared" si="13"/>
        <v>2.1090094246358662E-3</v>
      </c>
      <c r="R35" s="90">
        <f t="shared" si="14"/>
        <v>2.1402346005332143E-3</v>
      </c>
      <c r="S35" s="91">
        <f t="shared" si="15"/>
        <v>1.4506959419721625E-3</v>
      </c>
      <c r="T35" s="92">
        <f t="shared" si="28"/>
        <v>1.0647458292999529E-2</v>
      </c>
      <c r="U35" s="93">
        <f t="shared" si="29"/>
        <v>98341.78331454868</v>
      </c>
      <c r="V35" s="93">
        <f t="shared" si="30"/>
        <v>489240.77577289141</v>
      </c>
      <c r="W35" s="94">
        <f>SUM(V35:V$42)</f>
        <v>3719652.0489796503</v>
      </c>
      <c r="X35" s="95">
        <f t="shared" si="0"/>
        <v>488531.03616483038</v>
      </c>
      <c r="Y35" s="93">
        <f>SUM(X35:X$42)</f>
        <v>3393187.0247519379</v>
      </c>
      <c r="Z35" s="93">
        <f t="shared" si="1"/>
        <v>709.73960806104628</v>
      </c>
      <c r="AA35" s="94">
        <f>SUM(Z35:Z$42)</f>
        <v>326465.02422771213</v>
      </c>
      <c r="AB35" s="87">
        <f t="shared" si="2"/>
        <v>37.823719721272994</v>
      </c>
      <c r="AC35" s="88">
        <f t="shared" si="3"/>
        <v>34.504021692374067</v>
      </c>
      <c r="AD35" s="96">
        <f t="shared" si="16"/>
        <v>91.223237552091291</v>
      </c>
      <c r="AE35" s="88">
        <f t="shared" si="4"/>
        <v>3.3196980288989217</v>
      </c>
      <c r="AF35" s="97">
        <f t="shared" si="17"/>
        <v>8.7767624479086912</v>
      </c>
      <c r="AH35" s="98">
        <f t="shared" si="31"/>
        <v>3.505040097814434E-6</v>
      </c>
      <c r="AI35" s="99">
        <f t="shared" si="18"/>
        <v>2.8398185125585337E-7</v>
      </c>
      <c r="AJ35" s="99">
        <f t="shared" si="32"/>
        <v>42862743.84561079</v>
      </c>
      <c r="AK35" s="99">
        <f>SUM(AJ35:AJ$42)/U35/U35</f>
        <v>2.3233674076708705E-2</v>
      </c>
      <c r="AL35" s="99">
        <f t="shared" si="33"/>
        <v>35231692.451009721</v>
      </c>
      <c r="AM35" s="99">
        <f>SUM(AL35:AL$42)/U35/U35</f>
        <v>1.7760137062517178E-2</v>
      </c>
      <c r="AN35" s="99">
        <f t="shared" si="34"/>
        <v>448740.9042167319</v>
      </c>
      <c r="AO35" s="100">
        <f>SUM(AN35:AN$42)/U35/U35</f>
        <v>2.9496514003006739E-3</v>
      </c>
      <c r="AP35" s="87">
        <f t="shared" si="5"/>
        <v>37.524964834563029</v>
      </c>
      <c r="AQ35" s="88">
        <f t="shared" si="6"/>
        <v>38.122474607982959</v>
      </c>
      <c r="AR35" s="88">
        <f t="shared" si="7"/>
        <v>34.242818050478775</v>
      </c>
      <c r="AS35" s="88">
        <f t="shared" si="8"/>
        <v>34.76522533426936</v>
      </c>
      <c r="AT35" s="88">
        <f t="shared" si="9"/>
        <v>3.2132490701468743</v>
      </c>
      <c r="AU35" s="101">
        <f t="shared" si="10"/>
        <v>3.4261469876509691</v>
      </c>
    </row>
    <row r="36" spans="1:47" ht="14.45" customHeight="1" x14ac:dyDescent="0.15">
      <c r="A36" s="126"/>
      <c r="B36" s="86" t="s">
        <v>81</v>
      </c>
      <c r="C36" s="11">
        <v>17609</v>
      </c>
      <c r="D36" s="11">
        <v>39</v>
      </c>
      <c r="E36" s="11">
        <v>5850</v>
      </c>
      <c r="F36" s="12">
        <v>14.8</v>
      </c>
      <c r="G36" s="22" t="s">
        <v>81</v>
      </c>
      <c r="H36" s="3">
        <v>3770396</v>
      </c>
      <c r="I36" s="3">
        <v>9275</v>
      </c>
      <c r="J36" s="18">
        <v>55</v>
      </c>
      <c r="K36" s="3">
        <v>97187</v>
      </c>
      <c r="L36" s="4">
        <v>3258523</v>
      </c>
      <c r="M36" s="70"/>
      <c r="N36" s="70"/>
      <c r="O36" s="87">
        <f t="shared" si="26"/>
        <v>0.52993311036789292</v>
      </c>
      <c r="P36" s="88">
        <f t="shared" si="27"/>
        <v>0.99369792960650705</v>
      </c>
      <c r="Q36" s="89">
        <f t="shared" si="13"/>
        <v>2.2147765347265602E-3</v>
      </c>
      <c r="R36" s="90">
        <f t="shared" si="14"/>
        <v>2.2288227324812745E-3</v>
      </c>
      <c r="S36" s="91">
        <f t="shared" si="15"/>
        <v>2.5299145299145301E-3</v>
      </c>
      <c r="T36" s="92">
        <f t="shared" si="28"/>
        <v>1.108603967805594E-2</v>
      </c>
      <c r="U36" s="93">
        <f t="shared" si="29"/>
        <v>97294.693278247825</v>
      </c>
      <c r="V36" s="93">
        <f t="shared" si="30"/>
        <v>483938.36550031684</v>
      </c>
      <c r="W36" s="94">
        <f>SUM(V36:V$42)</f>
        <v>3230411.2732067588</v>
      </c>
      <c r="X36" s="95">
        <f t="shared" si="0"/>
        <v>482714.04279785446</v>
      </c>
      <c r="Y36" s="93">
        <f>SUM(X36:X$42)</f>
        <v>2904655.9885871075</v>
      </c>
      <c r="Z36" s="93">
        <f t="shared" si="1"/>
        <v>1224.3227024623402</v>
      </c>
      <c r="AA36" s="94">
        <f>SUM(Z36:Z$42)</f>
        <v>325755.28461965109</v>
      </c>
      <c r="AB36" s="87">
        <f t="shared" si="2"/>
        <v>33.202337808582023</v>
      </c>
      <c r="AC36" s="88">
        <f t="shared" si="3"/>
        <v>29.854207775548858</v>
      </c>
      <c r="AD36" s="96">
        <f t="shared" si="16"/>
        <v>89.915981060322352</v>
      </c>
      <c r="AE36" s="88">
        <f t="shared" si="4"/>
        <v>3.3481300330331605</v>
      </c>
      <c r="AF36" s="97">
        <f t="shared" si="17"/>
        <v>10.084018939677639</v>
      </c>
      <c r="AH36" s="98">
        <f t="shared" si="31"/>
        <v>3.11635380538705E-6</v>
      </c>
      <c r="AI36" s="99">
        <f t="shared" si="18"/>
        <v>4.3136992519416369E-7</v>
      </c>
      <c r="AJ36" s="99">
        <f t="shared" si="32"/>
        <v>28158301.304287471</v>
      </c>
      <c r="AK36" s="99">
        <f>SUM(AJ36:AJ$42)/U36/U36</f>
        <v>1.9208498397373104E-2</v>
      </c>
      <c r="AL36" s="99">
        <f t="shared" si="33"/>
        <v>22436999.236304667</v>
      </c>
      <c r="AM36" s="99">
        <f>SUM(AL36:AL$42)/U36/U36</f>
        <v>1.4422646341181407E-2</v>
      </c>
      <c r="AN36" s="99">
        <f t="shared" si="34"/>
        <v>437825.11785004451</v>
      </c>
      <c r="AO36" s="100">
        <f>SUM(AN36:AN$42)/U36/U36</f>
        <v>2.9660773483557593E-3</v>
      </c>
      <c r="AP36" s="87">
        <f t="shared" si="5"/>
        <v>32.93069214334264</v>
      </c>
      <c r="AQ36" s="88">
        <f t="shared" si="6"/>
        <v>33.473983473821406</v>
      </c>
      <c r="AR36" s="88">
        <f t="shared" si="7"/>
        <v>29.618822903086155</v>
      </c>
      <c r="AS36" s="88">
        <f t="shared" si="8"/>
        <v>30.089592648011561</v>
      </c>
      <c r="AT36" s="88">
        <f t="shared" si="9"/>
        <v>3.2413850905700934</v>
      </c>
      <c r="AU36" s="101">
        <f t="shared" si="10"/>
        <v>3.4548749754962276</v>
      </c>
    </row>
    <row r="37" spans="1:47" ht="14.45" customHeight="1" x14ac:dyDescent="0.15">
      <c r="A37" s="126"/>
      <c r="B37" s="86" t="s">
        <v>83</v>
      </c>
      <c r="C37" s="11">
        <v>19880</v>
      </c>
      <c r="D37" s="11">
        <v>80</v>
      </c>
      <c r="E37" s="11">
        <v>6657</v>
      </c>
      <c r="F37" s="12">
        <v>44.4</v>
      </c>
      <c r="G37" s="22" t="s">
        <v>83</v>
      </c>
      <c r="H37" s="3">
        <v>4308137</v>
      </c>
      <c r="I37" s="3">
        <v>16076</v>
      </c>
      <c r="J37" s="18">
        <v>60</v>
      </c>
      <c r="K37" s="3">
        <v>95991</v>
      </c>
      <c r="L37" s="4">
        <v>2775399</v>
      </c>
      <c r="M37" s="70"/>
      <c r="N37" s="70"/>
      <c r="O37" s="87">
        <f t="shared" si="26"/>
        <v>0.52923076923076917</v>
      </c>
      <c r="P37" s="88">
        <f t="shared" si="27"/>
        <v>1.0509637941181051</v>
      </c>
      <c r="Q37" s="89">
        <f t="shared" si="13"/>
        <v>4.0241448692152921E-3</v>
      </c>
      <c r="R37" s="90">
        <f t="shared" si="14"/>
        <v>3.8290042832465712E-3</v>
      </c>
      <c r="S37" s="91">
        <f t="shared" si="15"/>
        <v>6.6696710229833256E-3</v>
      </c>
      <c r="T37" s="92">
        <f t="shared" si="28"/>
        <v>1.8974010800849723E-2</v>
      </c>
      <c r="U37" s="93">
        <f t="shared" si="29"/>
        <v>96216.080448100882</v>
      </c>
      <c r="V37" s="93">
        <f t="shared" si="30"/>
        <v>476783.20905135723</v>
      </c>
      <c r="W37" s="94">
        <f>SUM(V37:V$42)</f>
        <v>2746472.9077064418</v>
      </c>
      <c r="X37" s="95">
        <f t="shared" si="0"/>
        <v>473603.22189770237</v>
      </c>
      <c r="Y37" s="93">
        <f>SUM(X37:X$42)</f>
        <v>2421941.9457892529</v>
      </c>
      <c r="Z37" s="93">
        <f t="shared" si="1"/>
        <v>3179.9871536548385</v>
      </c>
      <c r="AA37" s="94">
        <f>SUM(Z37:Z$42)</f>
        <v>324530.96191718872</v>
      </c>
      <c r="AB37" s="87">
        <f t="shared" si="2"/>
        <v>28.544842971314903</v>
      </c>
      <c r="AC37" s="88">
        <f t="shared" si="3"/>
        <v>25.171904057094203</v>
      </c>
      <c r="AD37" s="96">
        <f t="shared" si="16"/>
        <v>88.183718797787009</v>
      </c>
      <c r="AE37" s="88">
        <f t="shared" si="4"/>
        <v>3.3729389142206978</v>
      </c>
      <c r="AF37" s="97">
        <f t="shared" si="17"/>
        <v>11.816281202212986</v>
      </c>
      <c r="AH37" s="98">
        <f t="shared" si="31"/>
        <v>4.4147774211375359E-6</v>
      </c>
      <c r="AI37" s="99">
        <f t="shared" si="18"/>
        <v>9.9522104723276277E-7</v>
      </c>
      <c r="AJ37" s="99">
        <f t="shared" si="32"/>
        <v>28483848.981960282</v>
      </c>
      <c r="AK37" s="99">
        <f>SUM(AJ37:AJ$42)/U37/U37</f>
        <v>1.6599915849243668E-2</v>
      </c>
      <c r="AL37" s="99">
        <f t="shared" si="33"/>
        <v>21807750.050406769</v>
      </c>
      <c r="AM37" s="99">
        <f>SUM(AL37:AL$42)/U37/U37</f>
        <v>1.2324176272946919E-2</v>
      </c>
      <c r="AN37" s="99">
        <f t="shared" si="34"/>
        <v>704318.77527609689</v>
      </c>
      <c r="AO37" s="100">
        <f>SUM(AN37:AN$42)/U37/U37</f>
        <v>2.9856575135373434E-3</v>
      </c>
      <c r="AP37" s="87">
        <f t="shared" si="5"/>
        <v>28.292315276345708</v>
      </c>
      <c r="AQ37" s="88">
        <f t="shared" si="6"/>
        <v>28.797370666284099</v>
      </c>
      <c r="AR37" s="88">
        <f t="shared" si="7"/>
        <v>24.95431601613112</v>
      </c>
      <c r="AS37" s="88">
        <f t="shared" si="8"/>
        <v>25.389492098057286</v>
      </c>
      <c r="AT37" s="88">
        <f t="shared" si="9"/>
        <v>3.2658422200420021</v>
      </c>
      <c r="AU37" s="101">
        <f t="shared" si="10"/>
        <v>3.4800356083993935</v>
      </c>
    </row>
    <row r="38" spans="1:47" ht="14.45" customHeight="1" x14ac:dyDescent="0.15">
      <c r="A38" s="126"/>
      <c r="B38" s="86" t="s">
        <v>85</v>
      </c>
      <c r="C38" s="11">
        <v>19798</v>
      </c>
      <c r="D38" s="11">
        <v>111</v>
      </c>
      <c r="E38" s="11">
        <v>6568</v>
      </c>
      <c r="F38" s="12">
        <v>100</v>
      </c>
      <c r="G38" s="22" t="s">
        <v>85</v>
      </c>
      <c r="H38" s="3">
        <v>5011036</v>
      </c>
      <c r="I38" s="3">
        <v>26863</v>
      </c>
      <c r="J38" s="18">
        <v>65</v>
      </c>
      <c r="K38" s="3">
        <v>94301</v>
      </c>
      <c r="L38" s="4">
        <v>2299422</v>
      </c>
      <c r="M38" s="70"/>
      <c r="N38" s="70"/>
      <c r="O38" s="87">
        <f t="shared" si="26"/>
        <v>0.53530805687203797</v>
      </c>
      <c r="P38" s="88">
        <f t="shared" si="27"/>
        <v>0.98581808226563206</v>
      </c>
      <c r="Q38" s="89">
        <f t="shared" si="13"/>
        <v>5.6066269320133345E-3</v>
      </c>
      <c r="R38" s="90">
        <f t="shared" si="14"/>
        <v>5.6872835190119892E-3</v>
      </c>
      <c r="S38" s="91">
        <f t="shared" si="15"/>
        <v>1.5225334957369063E-2</v>
      </c>
      <c r="T38" s="92">
        <f t="shared" si="28"/>
        <v>2.8065554470727869E-2</v>
      </c>
      <c r="U38" s="93">
        <f t="shared" si="29"/>
        <v>94390.475498463187</v>
      </c>
      <c r="V38" s="93">
        <f t="shared" si="30"/>
        <v>465797.25149349263</v>
      </c>
      <c r="W38" s="94">
        <f>SUM(V38:V$42)</f>
        <v>2269689.6986550847</v>
      </c>
      <c r="X38" s="95">
        <f t="shared" si="0"/>
        <v>458705.33231728233</v>
      </c>
      <c r="Y38" s="93">
        <f>SUM(X38:X$42)</f>
        <v>1948338.7238915507</v>
      </c>
      <c r="Z38" s="93">
        <f t="shared" si="1"/>
        <v>7091.9191762103019</v>
      </c>
      <c r="AA38" s="94">
        <f>SUM(Z38:Z$42)</f>
        <v>321350.97476353392</v>
      </c>
      <c r="AB38" s="87">
        <f t="shared" si="2"/>
        <v>24.045749178284822</v>
      </c>
      <c r="AC38" s="88">
        <f t="shared" si="3"/>
        <v>20.641264000447507</v>
      </c>
      <c r="AD38" s="96">
        <f t="shared" si="16"/>
        <v>85.841633992789752</v>
      </c>
      <c r="AE38" s="88">
        <f t="shared" si="4"/>
        <v>3.4044851778373122</v>
      </c>
      <c r="AF38" s="97">
        <f t="shared" si="17"/>
        <v>14.158366007210233</v>
      </c>
      <c r="AH38" s="98">
        <f t="shared" si="31"/>
        <v>6.8970162375845321E-6</v>
      </c>
      <c r="AI38" s="99">
        <f t="shared" si="18"/>
        <v>2.2828142711335231E-6</v>
      </c>
      <c r="AJ38" s="99">
        <f t="shared" si="32"/>
        <v>29704383.10759867</v>
      </c>
      <c r="AK38" s="99">
        <f>SUM(AJ38:AJ$42)/U38/U38</f>
        <v>1.4051245230653047E-2</v>
      </c>
      <c r="AL38" s="99">
        <f t="shared" si="33"/>
        <v>21584141.347643752</v>
      </c>
      <c r="AM38" s="99">
        <f>SUM(AL38:AL$42)/U38/U38</f>
        <v>1.0357830598675122E-2</v>
      </c>
      <c r="AN38" s="99">
        <f t="shared" si="34"/>
        <v>1231310.9888278476</v>
      </c>
      <c r="AO38" s="100">
        <f>SUM(AN38:AN$42)/U38/U38</f>
        <v>3.0232134852123502E-3</v>
      </c>
      <c r="AP38" s="87">
        <f t="shared" si="5"/>
        <v>23.813414799257359</v>
      </c>
      <c r="AQ38" s="88">
        <f t="shared" si="6"/>
        <v>24.278083557312286</v>
      </c>
      <c r="AR38" s="88">
        <f t="shared" si="7"/>
        <v>20.441788082031596</v>
      </c>
      <c r="AS38" s="88">
        <f t="shared" si="8"/>
        <v>20.840739918863417</v>
      </c>
      <c r="AT38" s="88">
        <f t="shared" si="9"/>
        <v>3.2967170149839364</v>
      </c>
      <c r="AU38" s="101">
        <f t="shared" si="10"/>
        <v>3.512253340690688</v>
      </c>
    </row>
    <row r="39" spans="1:47" ht="14.45" customHeight="1" x14ac:dyDescent="0.15">
      <c r="A39" s="126"/>
      <c r="B39" s="86" t="s">
        <v>87</v>
      </c>
      <c r="C39" s="11">
        <v>14991</v>
      </c>
      <c r="D39" s="11">
        <v>128</v>
      </c>
      <c r="E39" s="11">
        <v>5028</v>
      </c>
      <c r="F39" s="12">
        <v>145</v>
      </c>
      <c r="G39" s="22" t="s">
        <v>87</v>
      </c>
      <c r="H39" s="3">
        <v>4142913</v>
      </c>
      <c r="I39" s="3">
        <v>37407</v>
      </c>
      <c r="J39" s="18">
        <v>70</v>
      </c>
      <c r="K39" s="3">
        <v>91769</v>
      </c>
      <c r="L39" s="4">
        <v>1833800</v>
      </c>
      <c r="M39" s="70"/>
      <c r="N39" s="70"/>
      <c r="O39" s="87">
        <f t="shared" si="26"/>
        <v>0.53873185637891519</v>
      </c>
      <c r="P39" s="88">
        <f t="shared" si="27"/>
        <v>1.0341749873183577</v>
      </c>
      <c r="Q39" s="89">
        <f t="shared" si="13"/>
        <v>8.5384564071776404E-3</v>
      </c>
      <c r="R39" s="90">
        <f t="shared" si="14"/>
        <v>8.256297543337494E-3</v>
      </c>
      <c r="S39" s="91">
        <f t="shared" si="15"/>
        <v>2.8838504375497214E-2</v>
      </c>
      <c r="T39" s="92">
        <f t="shared" si="28"/>
        <v>4.0510101048386482E-2</v>
      </c>
      <c r="U39" s="93">
        <f t="shared" si="29"/>
        <v>91741.354466843157</v>
      </c>
      <c r="V39" s="93">
        <f t="shared" si="30"/>
        <v>450135.36882118409</v>
      </c>
      <c r="W39" s="94">
        <f>SUM(V39:V$42)</f>
        <v>1803892.4471615921</v>
      </c>
      <c r="X39" s="95">
        <f t="shared" si="0"/>
        <v>437154.13801786833</v>
      </c>
      <c r="Y39" s="93">
        <f>SUM(X39:X$42)</f>
        <v>1489633.3915742682</v>
      </c>
      <c r="Z39" s="93">
        <f t="shared" si="1"/>
        <v>12981.23080331577</v>
      </c>
      <c r="AA39" s="94">
        <f>SUM(Z39:Z$42)</f>
        <v>314259.05558732362</v>
      </c>
      <c r="AB39" s="87">
        <f t="shared" si="2"/>
        <v>19.662805913919101</v>
      </c>
      <c r="AC39" s="88">
        <f t="shared" si="3"/>
        <v>16.237316314232601</v>
      </c>
      <c r="AD39" s="96">
        <f t="shared" si="16"/>
        <v>82.57883633351824</v>
      </c>
      <c r="AE39" s="88">
        <f t="shared" si="4"/>
        <v>3.4254895996864971</v>
      </c>
      <c r="AF39" s="97">
        <f t="shared" si="17"/>
        <v>17.421163666481739</v>
      </c>
      <c r="AH39" s="98">
        <f t="shared" si="31"/>
        <v>1.2301472225147008E-5</v>
      </c>
      <c r="AI39" s="99">
        <f t="shared" si="18"/>
        <v>5.5701760224506055E-6</v>
      </c>
      <c r="AJ39" s="99">
        <f t="shared" si="32"/>
        <v>32383708.138361011</v>
      </c>
      <c r="AK39" s="99">
        <f>SUM(AJ39:AJ$42)/U39/U39</f>
        <v>1.1345134733113027E-2</v>
      </c>
      <c r="AL39" s="99">
        <f t="shared" si="33"/>
        <v>21994971.697617665</v>
      </c>
      <c r="AM39" s="99">
        <f>SUM(AL39:AL$42)/U39/U39</f>
        <v>8.4001415976913338E-3</v>
      </c>
      <c r="AN39" s="99">
        <f t="shared" si="34"/>
        <v>2389095.6502201147</v>
      </c>
      <c r="AO39" s="100">
        <f>SUM(AN39:AN$42)/U39/U39</f>
        <v>3.0540330921828463E-3</v>
      </c>
      <c r="AP39" s="87">
        <f t="shared" si="5"/>
        <v>19.454039370644736</v>
      </c>
      <c r="AQ39" s="88">
        <f t="shared" si="6"/>
        <v>19.871572457193466</v>
      </c>
      <c r="AR39" s="88">
        <f t="shared" si="7"/>
        <v>16.057677832938388</v>
      </c>
      <c r="AS39" s="88">
        <f t="shared" si="8"/>
        <v>16.416954795526813</v>
      </c>
      <c r="AT39" s="88">
        <f t="shared" si="9"/>
        <v>3.3171735181153399</v>
      </c>
      <c r="AU39" s="101">
        <f t="shared" si="10"/>
        <v>3.5338056812576544</v>
      </c>
    </row>
    <row r="40" spans="1:47" ht="14.45" customHeight="1" x14ac:dyDescent="0.15">
      <c r="A40" s="126"/>
      <c r="B40" s="86" t="s">
        <v>89</v>
      </c>
      <c r="C40" s="11">
        <v>15647</v>
      </c>
      <c r="D40" s="11">
        <v>264</v>
      </c>
      <c r="E40" s="11">
        <v>5154</v>
      </c>
      <c r="F40" s="12">
        <v>325</v>
      </c>
      <c r="G40" s="22" t="s">
        <v>89</v>
      </c>
      <c r="H40" s="3">
        <v>3522767</v>
      </c>
      <c r="I40" s="3">
        <v>56501</v>
      </c>
      <c r="J40" s="18">
        <v>75</v>
      </c>
      <c r="K40" s="3">
        <v>87842</v>
      </c>
      <c r="L40" s="4">
        <v>1384012</v>
      </c>
      <c r="M40" s="70"/>
      <c r="N40" s="70"/>
      <c r="O40" s="87">
        <f t="shared" si="26"/>
        <v>0.54889656207776605</v>
      </c>
      <c r="P40" s="88">
        <f t="shared" si="27"/>
        <v>1.021384145334415</v>
      </c>
      <c r="Q40" s="89">
        <f t="shared" si="13"/>
        <v>1.6872243880616093E-2</v>
      </c>
      <c r="R40" s="90">
        <f t="shared" si="14"/>
        <v>1.651899920092444E-2</v>
      </c>
      <c r="S40" s="91">
        <f t="shared" si="15"/>
        <v>6.3057819169577034E-2</v>
      </c>
      <c r="T40" s="92">
        <f t="shared" si="28"/>
        <v>7.9628140156165705E-2</v>
      </c>
      <c r="U40" s="93">
        <f t="shared" si="29"/>
        <v>88024.902927075498</v>
      </c>
      <c r="V40" s="93">
        <f t="shared" si="30"/>
        <v>424315.00978084654</v>
      </c>
      <c r="W40" s="94">
        <f>SUM(V40:V$42)</f>
        <v>1353757.0783404079</v>
      </c>
      <c r="X40" s="95">
        <f t="shared" si="0"/>
        <v>397558.63062314864</v>
      </c>
      <c r="Y40" s="93">
        <f>SUM(X40:X$42)</f>
        <v>1052479.2535564001</v>
      </c>
      <c r="Z40" s="93">
        <f t="shared" si="1"/>
        <v>26756.379157697931</v>
      </c>
      <c r="AA40" s="94">
        <f>SUM(Z40:Z$42)</f>
        <v>301277.82478400785</v>
      </c>
      <c r="AB40" s="87">
        <f t="shared" si="2"/>
        <v>15.379251022428644</v>
      </c>
      <c r="AC40" s="88">
        <f t="shared" si="3"/>
        <v>11.956607943417215</v>
      </c>
      <c r="AD40" s="96">
        <f t="shared" si="16"/>
        <v>77.745060055135667</v>
      </c>
      <c r="AE40" s="88">
        <f t="shared" si="4"/>
        <v>3.4226430790114293</v>
      </c>
      <c r="AF40" s="97">
        <f t="shared" si="17"/>
        <v>22.25493994486434</v>
      </c>
      <c r="AH40" s="98">
        <f t="shared" si="31"/>
        <v>2.2105103325810008E-5</v>
      </c>
      <c r="AI40" s="99">
        <f t="shared" si="18"/>
        <v>1.1463238380123004E-5</v>
      </c>
      <c r="AJ40" s="99">
        <f t="shared" si="32"/>
        <v>32278366.882744692</v>
      </c>
      <c r="AK40" s="99">
        <f>SUM(AJ40:AJ$42)/U40/U40</f>
        <v>8.1439370065681596E-3</v>
      </c>
      <c r="AL40" s="99">
        <f t="shared" si="33"/>
        <v>19873831.92144445</v>
      </c>
      <c r="AM40" s="99">
        <f>SUM(AL40:AL$42)/U40/U40</f>
        <v>6.2857780899721483E-3</v>
      </c>
      <c r="AN40" s="99">
        <f t="shared" si="34"/>
        <v>4199046.1331643704</v>
      </c>
      <c r="AO40" s="100">
        <f>SUM(AN40:AN$42)/U40/U40</f>
        <v>3.009027732267714E-3</v>
      </c>
      <c r="AP40" s="87">
        <f t="shared" si="5"/>
        <v>15.202373244275389</v>
      </c>
      <c r="AQ40" s="88">
        <f t="shared" si="6"/>
        <v>15.556128800581899</v>
      </c>
      <c r="AR40" s="88">
        <f t="shared" si="7"/>
        <v>11.801213461177861</v>
      </c>
      <c r="AS40" s="88">
        <f t="shared" si="8"/>
        <v>12.112002425656568</v>
      </c>
      <c r="AT40" s="88">
        <f t="shared" si="9"/>
        <v>3.3151280524510471</v>
      </c>
      <c r="AU40" s="101">
        <f t="shared" si="10"/>
        <v>3.5301581055718114</v>
      </c>
    </row>
    <row r="41" spans="1:47" ht="14.45" customHeight="1" x14ac:dyDescent="0.15">
      <c r="A41" s="126"/>
      <c r="B41" s="86" t="s">
        <v>90</v>
      </c>
      <c r="C41" s="11">
        <v>14866</v>
      </c>
      <c r="D41" s="11">
        <v>542</v>
      </c>
      <c r="E41" s="11">
        <v>4961</v>
      </c>
      <c r="F41" s="12">
        <v>720</v>
      </c>
      <c r="G41" s="22" t="s">
        <v>90</v>
      </c>
      <c r="H41" s="3">
        <v>3002215</v>
      </c>
      <c r="I41" s="3">
        <v>95693</v>
      </c>
      <c r="J41" s="18">
        <v>80</v>
      </c>
      <c r="K41" s="3">
        <v>81181</v>
      </c>
      <c r="L41" s="4">
        <v>959826</v>
      </c>
      <c r="M41" s="70"/>
      <c r="N41" s="70"/>
      <c r="O41" s="87">
        <f>IF(K41&lt;0.5,0.5,((L41-L42)-5*K42)/5/(K41-K42))</f>
        <v>0.54725826705734615</v>
      </c>
      <c r="P41" s="88">
        <f>IF(H41&lt;0.5,1,(I41/H41)/((K41-K42)/(L41-L42)))</f>
        <v>1.0109663769967436</v>
      </c>
      <c r="Q41" s="89">
        <f t="shared" si="13"/>
        <v>3.6459034037400778E-2</v>
      </c>
      <c r="R41" s="90">
        <f t="shared" si="14"/>
        <v>3.6063547578811528E-2</v>
      </c>
      <c r="S41" s="91">
        <f t="shared" si="15"/>
        <v>0.14513202983269502</v>
      </c>
      <c r="T41" s="92">
        <f>5*R41/(1+5*(1-O41)*R41)</f>
        <v>0.16670812576046956</v>
      </c>
      <c r="U41" s="93">
        <f t="shared" si="29"/>
        <v>81015.643619565453</v>
      </c>
      <c r="V41" s="93">
        <f>5*U41*((1-T41)+O41*T41)</f>
        <v>374504.64560039795</v>
      </c>
      <c r="W41" s="94">
        <f>SUM(V41:V$42)</f>
        <v>929442.06855956127</v>
      </c>
      <c r="X41" s="95">
        <f t="shared" si="0"/>
        <v>320152.02620263811</v>
      </c>
      <c r="Y41" s="93">
        <f>SUM(X41:X$42)</f>
        <v>654920.62293325132</v>
      </c>
      <c r="Z41" s="93">
        <f t="shared" si="1"/>
        <v>54352.61939775983</v>
      </c>
      <c r="AA41" s="94">
        <f>SUM(Z41:Z$42)</f>
        <v>274521.4456263099</v>
      </c>
      <c r="AB41" s="87">
        <f t="shared" si="2"/>
        <v>11.472377766003442</v>
      </c>
      <c r="AC41" s="88">
        <f t="shared" si="3"/>
        <v>8.0838785408980769</v>
      </c>
      <c r="AD41" s="96">
        <f t="shared" si="16"/>
        <v>70.463845471105031</v>
      </c>
      <c r="AE41" s="88">
        <f t="shared" si="4"/>
        <v>3.3884992251053645</v>
      </c>
      <c r="AF41" s="97">
        <f t="shared" si="17"/>
        <v>29.536154528894965</v>
      </c>
      <c r="AH41" s="98">
        <f>IF(D41=0,0,T41*T41*(1-T41)/D41)</f>
        <v>4.2727885204715571E-5</v>
      </c>
      <c r="AI41" s="99">
        <f t="shared" si="18"/>
        <v>2.5008813495129358E-5</v>
      </c>
      <c r="AJ41" s="99">
        <f>U41*U41*((1-O41)*5+AB42)^2*AH41</f>
        <v>30823980.531639948</v>
      </c>
      <c r="AK41" s="99">
        <f>SUM(AJ41:AJ$42)/U41/U41</f>
        <v>4.696247194182818E-3</v>
      </c>
      <c r="AL41" s="99">
        <f>U41*U41*((1-O41)*5*(1-S41)+AC42)^2*AH41+V41*V41*AI41</f>
        <v>16836384.120106861</v>
      </c>
      <c r="AM41" s="99">
        <f>SUM(AL41:AL$42)/U41/U41</f>
        <v>4.3925704190102659E-3</v>
      </c>
      <c r="AN41" s="99">
        <f>U41*U41*((1-O41)*5*S41+AE42)^2*AH41+V41*V41*AI41</f>
        <v>7121651.3873924818</v>
      </c>
      <c r="AO41" s="100">
        <f>SUM(AN41:AN$42)/U41/U41</f>
        <v>2.9124635168074377E-3</v>
      </c>
      <c r="AP41" s="87">
        <f t="shared" si="5"/>
        <v>11.338060592041312</v>
      </c>
      <c r="AQ41" s="88">
        <f t="shared" si="6"/>
        <v>11.606694939965571</v>
      </c>
      <c r="AR41" s="88">
        <f t="shared" si="7"/>
        <v>7.9539766605357443</v>
      </c>
      <c r="AS41" s="88">
        <f t="shared" si="8"/>
        <v>8.2137804212604095</v>
      </c>
      <c r="AT41" s="88">
        <f t="shared" si="9"/>
        <v>3.2827234251974109</v>
      </c>
      <c r="AU41" s="101">
        <f t="shared" si="10"/>
        <v>3.4942750250133181</v>
      </c>
    </row>
    <row r="42" spans="1:47" ht="14.45" customHeight="1" thickBot="1" x14ac:dyDescent="0.2">
      <c r="A42" s="127"/>
      <c r="B42" s="128" t="s">
        <v>91</v>
      </c>
      <c r="C42" s="15">
        <v>18580</v>
      </c>
      <c r="D42" s="15">
        <v>1974</v>
      </c>
      <c r="E42" s="15">
        <v>6145</v>
      </c>
      <c r="F42" s="16">
        <v>2438</v>
      </c>
      <c r="G42" s="24" t="s">
        <v>91</v>
      </c>
      <c r="H42" s="7">
        <v>3458084</v>
      </c>
      <c r="I42" s="7">
        <v>359915</v>
      </c>
      <c r="J42" s="20">
        <v>85</v>
      </c>
      <c r="K42" s="7">
        <v>69236</v>
      </c>
      <c r="L42" s="8">
        <v>580961</v>
      </c>
      <c r="M42" s="70"/>
      <c r="N42" s="70"/>
      <c r="O42" s="129">
        <v>1</v>
      </c>
      <c r="P42" s="130">
        <f>IF(H42&lt;0.5,1,(I42/H42)/(K42/L42))</f>
        <v>0.87333208996837031</v>
      </c>
      <c r="Q42" s="131">
        <f t="shared" si="13"/>
        <v>0.10624327233584499</v>
      </c>
      <c r="R42" s="132">
        <f t="shared" si="14"/>
        <v>0.1216527751083701</v>
      </c>
      <c r="S42" s="133">
        <f t="shared" si="15"/>
        <v>0.3967453213995118</v>
      </c>
      <c r="T42" s="129">
        <v>1</v>
      </c>
      <c r="U42" s="134">
        <f>U41*(1-T41)</f>
        <v>67509.677514469557</v>
      </c>
      <c r="V42" s="134">
        <f>U42/R42</f>
        <v>554937.42295916332</v>
      </c>
      <c r="W42" s="135">
        <f>SUM(V42:V$42)</f>
        <v>554937.42295916332</v>
      </c>
      <c r="X42" s="129">
        <f t="shared" si="0"/>
        <v>334768.59673061327</v>
      </c>
      <c r="Y42" s="134">
        <f>SUM(X42:X$42)</f>
        <v>334768.59673061327</v>
      </c>
      <c r="Z42" s="134">
        <f t="shared" si="1"/>
        <v>220168.82622855008</v>
      </c>
      <c r="AA42" s="135">
        <f>SUM(Z42:Z$42)</f>
        <v>220168.82622855008</v>
      </c>
      <c r="AB42" s="136">
        <f t="shared" si="2"/>
        <v>8.2201166320224512</v>
      </c>
      <c r="AC42" s="130">
        <f t="shared" si="3"/>
        <v>4.9588238169092316</v>
      </c>
      <c r="AD42" s="137">
        <f t="shared" si="16"/>
        <v>60.325467860048818</v>
      </c>
      <c r="AE42" s="130">
        <f t="shared" si="4"/>
        <v>3.2612928151132201</v>
      </c>
      <c r="AF42" s="138">
        <f t="shared" si="17"/>
        <v>39.674532139951182</v>
      </c>
      <c r="AH42" s="139">
        <f>0</f>
        <v>0</v>
      </c>
      <c r="AI42" s="140">
        <f t="shared" si="18"/>
        <v>3.8948490048349861E-5</v>
      </c>
      <c r="AJ42" s="140">
        <v>0</v>
      </c>
      <c r="AK42" s="140">
        <f>(1-R42)/R42/R42/D42</f>
        <v>3.006595785817107E-2</v>
      </c>
      <c r="AL42" s="140">
        <f>V42*V42*AI42</f>
        <v>11994403.417470781</v>
      </c>
      <c r="AM42" s="140">
        <f>(1-S42)*(1-S42)*(1-R42)/R42/R42/D42+AI42/R42/R42</f>
        <v>1.3573251187719026E-2</v>
      </c>
      <c r="AN42" s="140">
        <f>V42*V42*AI42</f>
        <v>11994403.417470781</v>
      </c>
      <c r="AO42" s="141">
        <f>S42*S42*(1-R42)/R42/R42/D42+AI42/R42/R42</f>
        <v>7.3643495567964744E-3</v>
      </c>
      <c r="AP42" s="136">
        <f t="shared" si="5"/>
        <v>7.880261686923884</v>
      </c>
      <c r="AQ42" s="130">
        <f t="shared" si="6"/>
        <v>8.5599715771210185</v>
      </c>
      <c r="AR42" s="130">
        <f t="shared" si="7"/>
        <v>4.7304753950562626</v>
      </c>
      <c r="AS42" s="130">
        <f t="shared" si="8"/>
        <v>5.1871722387622006</v>
      </c>
      <c r="AT42" s="130">
        <f t="shared" si="9"/>
        <v>3.093093869642717</v>
      </c>
      <c r="AU42" s="142">
        <f t="shared" si="10"/>
        <v>3.4294917605837232</v>
      </c>
    </row>
    <row r="43" spans="1:47" ht="14.45" customHeight="1" thickTop="1" x14ac:dyDescent="0.15">
      <c r="G43" s="143"/>
      <c r="H43" s="143"/>
      <c r="I43" s="143"/>
      <c r="J43" s="143"/>
      <c r="K43" s="143"/>
      <c r="L43" s="143"/>
    </row>
    <row r="44" spans="1:47" ht="14.45" customHeight="1" thickBot="1" x14ac:dyDescent="0.2">
      <c r="A44" s="25" t="s">
        <v>36</v>
      </c>
      <c r="G44" s="143"/>
      <c r="H44" s="143"/>
      <c r="I44" s="143"/>
      <c r="J44" s="183" t="s">
        <v>32</v>
      </c>
      <c r="K44" s="184"/>
      <c r="L44" s="184"/>
      <c r="M44" s="184"/>
    </row>
    <row r="45" spans="1:47" ht="14.45" customHeight="1" thickTop="1" x14ac:dyDescent="0.15">
      <c r="A45" s="195" t="s">
        <v>11</v>
      </c>
      <c r="B45" s="197" t="s">
        <v>53</v>
      </c>
      <c r="C45" s="179" t="s">
        <v>5</v>
      </c>
      <c r="D45" s="180"/>
      <c r="E45" s="180"/>
      <c r="F45" s="181" t="s">
        <v>96</v>
      </c>
      <c r="G45" s="180"/>
      <c r="H45" s="180"/>
      <c r="I45" s="180"/>
      <c r="J45" s="181" t="s">
        <v>97</v>
      </c>
      <c r="K45" s="180"/>
      <c r="L45" s="180"/>
      <c r="M45" s="182"/>
    </row>
    <row r="46" spans="1:47" ht="14.45" customHeight="1" x14ac:dyDescent="0.15">
      <c r="A46" s="196"/>
      <c r="B46" s="198"/>
      <c r="C46" s="42" t="s">
        <v>23</v>
      </c>
      <c r="D46" s="204" t="s">
        <v>28</v>
      </c>
      <c r="E46" s="205"/>
      <c r="F46" s="44" t="s">
        <v>23</v>
      </c>
      <c r="G46" s="204" t="s">
        <v>28</v>
      </c>
      <c r="H46" s="206"/>
      <c r="I46" s="144" t="s">
        <v>31</v>
      </c>
      <c r="J46" s="44" t="s">
        <v>23</v>
      </c>
      <c r="K46" s="204" t="s">
        <v>28</v>
      </c>
      <c r="L46" s="206"/>
      <c r="M46" s="145" t="s">
        <v>133</v>
      </c>
    </row>
    <row r="47" spans="1:47" ht="14.45" customHeight="1" x14ac:dyDescent="0.15">
      <c r="A47" s="68" t="s">
        <v>1</v>
      </c>
      <c r="B47" s="69">
        <v>0</v>
      </c>
      <c r="C47" s="146">
        <f>AB7</f>
        <v>79.781663331692712</v>
      </c>
      <c r="D47" s="146">
        <f t="shared" ref="D47:E82" si="35">AP7</f>
        <v>79.299394654467562</v>
      </c>
      <c r="E47" s="147">
        <f t="shared" si="35"/>
        <v>80.263932008917863</v>
      </c>
      <c r="F47" s="148">
        <f>AC7</f>
        <v>78.263447355886925</v>
      </c>
      <c r="G47" s="146">
        <f t="shared" ref="G47:H82" si="36">AR7</f>
        <v>77.807074091701011</v>
      </c>
      <c r="H47" s="146">
        <f t="shared" si="36"/>
        <v>78.719820620072838</v>
      </c>
      <c r="I47" s="149">
        <f t="shared" ref="I47:J82" si="37">AD7</f>
        <v>98.09703644621473</v>
      </c>
      <c r="J47" s="148">
        <f t="shared" si="37"/>
        <v>1.5182159758057998</v>
      </c>
      <c r="K47" s="146">
        <f t="shared" ref="K47:L82" si="38">AT7</f>
        <v>1.44020072955147</v>
      </c>
      <c r="L47" s="146">
        <f t="shared" si="38"/>
        <v>1.5962312220601296</v>
      </c>
      <c r="M47" s="150">
        <f>AF7</f>
        <v>1.9029635537852956</v>
      </c>
    </row>
    <row r="48" spans="1:47" ht="14.45" customHeight="1" x14ac:dyDescent="0.15">
      <c r="A48" s="68"/>
      <c r="B48" s="86">
        <v>5</v>
      </c>
      <c r="C48" s="151">
        <f>AB8</f>
        <v>74.878085133666076</v>
      </c>
      <c r="D48" s="151">
        <f t="shared" si="35"/>
        <v>74.407732087527563</v>
      </c>
      <c r="E48" s="152">
        <f t="shared" si="35"/>
        <v>75.348438179804589</v>
      </c>
      <c r="F48" s="153">
        <f>AC8</f>
        <v>73.358013873812553</v>
      </c>
      <c r="G48" s="151">
        <f t="shared" si="36"/>
        <v>72.913806354063468</v>
      </c>
      <c r="H48" s="151">
        <f t="shared" si="36"/>
        <v>73.802221393561638</v>
      </c>
      <c r="I48" s="154">
        <f t="shared" si="37"/>
        <v>97.969938390999161</v>
      </c>
      <c r="J48" s="153">
        <f t="shared" si="37"/>
        <v>1.5200712598535278</v>
      </c>
      <c r="K48" s="151">
        <f t="shared" si="38"/>
        <v>1.4419889317833441</v>
      </c>
      <c r="L48" s="151">
        <f t="shared" si="38"/>
        <v>1.5981535879237114</v>
      </c>
      <c r="M48" s="155">
        <f>AF8</f>
        <v>2.0300616090008496</v>
      </c>
    </row>
    <row r="49" spans="1:13" ht="14.45" customHeight="1" x14ac:dyDescent="0.15">
      <c r="A49" s="68"/>
      <c r="B49" s="86">
        <v>10</v>
      </c>
      <c r="C49" s="151">
        <f t="shared" ref="C49:C62" si="39">AB9</f>
        <v>69.904672104900143</v>
      </c>
      <c r="D49" s="151">
        <f t="shared" si="35"/>
        <v>69.437042230885609</v>
      </c>
      <c r="E49" s="152">
        <f t="shared" si="35"/>
        <v>70.372301978914678</v>
      </c>
      <c r="F49" s="153">
        <f t="shared" ref="F49:F62" si="40">AC9</f>
        <v>68.384043690744392</v>
      </c>
      <c r="G49" s="151">
        <f t="shared" si="36"/>
        <v>67.942612880723132</v>
      </c>
      <c r="H49" s="151">
        <f t="shared" si="36"/>
        <v>68.825474500765651</v>
      </c>
      <c r="I49" s="154">
        <f t="shared" si="37"/>
        <v>97.824711327057116</v>
      </c>
      <c r="J49" s="153">
        <f t="shared" si="37"/>
        <v>1.5206284141557505</v>
      </c>
      <c r="K49" s="151">
        <f t="shared" si="38"/>
        <v>1.442525103064543</v>
      </c>
      <c r="L49" s="151">
        <f t="shared" si="38"/>
        <v>1.5987317252469579</v>
      </c>
      <c r="M49" s="155">
        <f t="shared" ref="M49:M62" si="41">AF9</f>
        <v>2.1752886729428749</v>
      </c>
    </row>
    <row r="50" spans="1:13" ht="14.45" customHeight="1" x14ac:dyDescent="0.15">
      <c r="A50" s="68"/>
      <c r="B50" s="86">
        <v>15</v>
      </c>
      <c r="C50" s="151">
        <f t="shared" si="39"/>
        <v>65.010355266507887</v>
      </c>
      <c r="D50" s="151">
        <f t="shared" si="35"/>
        <v>64.553601075703185</v>
      </c>
      <c r="E50" s="152">
        <f t="shared" si="35"/>
        <v>65.467109457312588</v>
      </c>
      <c r="F50" s="153">
        <f t="shared" si="40"/>
        <v>63.487328837873669</v>
      </c>
      <c r="G50" s="151">
        <f t="shared" si="36"/>
        <v>63.056963063479998</v>
      </c>
      <c r="H50" s="151">
        <f t="shared" si="36"/>
        <v>63.91769461226734</v>
      </c>
      <c r="I50" s="154">
        <f t="shared" si="37"/>
        <v>97.657255644288327</v>
      </c>
      <c r="J50" s="153">
        <f t="shared" si="37"/>
        <v>1.523026428634229</v>
      </c>
      <c r="K50" s="151">
        <f t="shared" si="38"/>
        <v>1.4448353129090998</v>
      </c>
      <c r="L50" s="151">
        <f t="shared" si="38"/>
        <v>1.6012175443593581</v>
      </c>
      <c r="M50" s="155">
        <f t="shared" si="41"/>
        <v>2.3427443557116869</v>
      </c>
    </row>
    <row r="51" spans="1:13" ht="14.45" customHeight="1" x14ac:dyDescent="0.15">
      <c r="A51" s="68"/>
      <c r="B51" s="86">
        <v>20</v>
      </c>
      <c r="C51" s="151">
        <f t="shared" si="39"/>
        <v>60.035174465102386</v>
      </c>
      <c r="D51" s="151">
        <f t="shared" si="35"/>
        <v>59.580835518959049</v>
      </c>
      <c r="E51" s="152">
        <f t="shared" si="35"/>
        <v>60.489513411245724</v>
      </c>
      <c r="F51" s="153">
        <f t="shared" si="40"/>
        <v>58.511539199907666</v>
      </c>
      <c r="G51" s="151">
        <f t="shared" si="36"/>
        <v>58.083625437170646</v>
      </c>
      <c r="H51" s="151">
        <f t="shared" si="36"/>
        <v>58.939452962644687</v>
      </c>
      <c r="I51" s="154">
        <f t="shared" si="37"/>
        <v>97.462095715103843</v>
      </c>
      <c r="J51" s="153">
        <f t="shared" si="37"/>
        <v>1.5236352651947167</v>
      </c>
      <c r="K51" s="151">
        <f t="shared" si="38"/>
        <v>1.445421998724197</v>
      </c>
      <c r="L51" s="151">
        <f t="shared" si="38"/>
        <v>1.6018485316652364</v>
      </c>
      <c r="M51" s="155">
        <f t="shared" si="41"/>
        <v>2.5379042848961566</v>
      </c>
    </row>
    <row r="52" spans="1:13" ht="14.45" customHeight="1" x14ac:dyDescent="0.15">
      <c r="A52" s="68"/>
      <c r="B52" s="86">
        <v>25</v>
      </c>
      <c r="C52" s="151">
        <f t="shared" si="39"/>
        <v>55.151665284595111</v>
      </c>
      <c r="D52" s="151">
        <f t="shared" si="35"/>
        <v>54.710981252532299</v>
      </c>
      <c r="E52" s="152">
        <f t="shared" si="35"/>
        <v>55.592349316657923</v>
      </c>
      <c r="F52" s="153">
        <f t="shared" si="40"/>
        <v>53.624941612338134</v>
      </c>
      <c r="G52" s="151">
        <f t="shared" si="36"/>
        <v>53.21084333058905</v>
      </c>
      <c r="H52" s="151">
        <f t="shared" si="36"/>
        <v>54.039039894087217</v>
      </c>
      <c r="I52" s="154">
        <f t="shared" si="37"/>
        <v>97.231772305734125</v>
      </c>
      <c r="J52" s="153">
        <f t="shared" si="37"/>
        <v>1.5267236722569777</v>
      </c>
      <c r="K52" s="151">
        <f t="shared" si="38"/>
        <v>1.448410450787085</v>
      </c>
      <c r="L52" s="151">
        <f t="shared" si="38"/>
        <v>1.6050368937268704</v>
      </c>
      <c r="M52" s="155">
        <f t="shared" si="41"/>
        <v>2.7682276942658701</v>
      </c>
    </row>
    <row r="53" spans="1:13" ht="14.45" customHeight="1" x14ac:dyDescent="0.15">
      <c r="A53" s="68"/>
      <c r="B53" s="86">
        <v>30</v>
      </c>
      <c r="C53" s="151">
        <f t="shared" si="39"/>
        <v>50.366973375827868</v>
      </c>
      <c r="D53" s="151">
        <f t="shared" si="35"/>
        <v>49.947537139744831</v>
      </c>
      <c r="E53" s="152">
        <f t="shared" si="35"/>
        <v>50.786409611910905</v>
      </c>
      <c r="F53" s="153">
        <f t="shared" si="40"/>
        <v>48.834001612281796</v>
      </c>
      <c r="G53" s="151">
        <f t="shared" si="36"/>
        <v>48.441379976936105</v>
      </c>
      <c r="H53" s="151">
        <f t="shared" si="36"/>
        <v>49.226623247627487</v>
      </c>
      <c r="I53" s="154">
        <f t="shared" si="37"/>
        <v>96.956394913572922</v>
      </c>
      <c r="J53" s="153">
        <f t="shared" si="37"/>
        <v>1.5329717635460844</v>
      </c>
      <c r="K53" s="151">
        <f t="shared" si="38"/>
        <v>1.4544445082116915</v>
      </c>
      <c r="L53" s="151">
        <f t="shared" si="38"/>
        <v>1.6114990188804774</v>
      </c>
      <c r="M53" s="155">
        <f t="shared" si="41"/>
        <v>3.0436050864271085</v>
      </c>
    </row>
    <row r="54" spans="1:13" ht="14.45" customHeight="1" x14ac:dyDescent="0.15">
      <c r="A54" s="68"/>
      <c r="B54" s="86">
        <v>35</v>
      </c>
      <c r="C54" s="151">
        <f t="shared" si="39"/>
        <v>45.578243627627067</v>
      </c>
      <c r="D54" s="151">
        <f t="shared" si="35"/>
        <v>45.174345902106872</v>
      </c>
      <c r="E54" s="152">
        <f t="shared" si="35"/>
        <v>45.982141353147263</v>
      </c>
      <c r="F54" s="153">
        <f t="shared" si="40"/>
        <v>44.038494615520122</v>
      </c>
      <c r="G54" s="151">
        <f t="shared" si="36"/>
        <v>43.661570958834773</v>
      </c>
      <c r="H54" s="151">
        <f t="shared" si="36"/>
        <v>44.415418272205471</v>
      </c>
      <c r="I54" s="154">
        <f t="shared" si="37"/>
        <v>96.621745619057535</v>
      </c>
      <c r="J54" s="153">
        <f t="shared" si="37"/>
        <v>1.539749012106953</v>
      </c>
      <c r="K54" s="151">
        <f t="shared" si="38"/>
        <v>1.4609682684385863</v>
      </c>
      <c r="L54" s="151">
        <f t="shared" si="38"/>
        <v>1.6185297557753198</v>
      </c>
      <c r="M54" s="155">
        <f t="shared" si="41"/>
        <v>3.3782543809424905</v>
      </c>
    </row>
    <row r="55" spans="1:13" ht="14.45" customHeight="1" x14ac:dyDescent="0.15">
      <c r="A55" s="68"/>
      <c r="B55" s="86">
        <v>40</v>
      </c>
      <c r="C55" s="151">
        <f t="shared" si="39"/>
        <v>40.810349603244866</v>
      </c>
      <c r="D55" s="151">
        <f t="shared" si="35"/>
        <v>40.420610738935302</v>
      </c>
      <c r="E55" s="152">
        <f t="shared" si="35"/>
        <v>41.20008846755443</v>
      </c>
      <c r="F55" s="153">
        <f t="shared" si="40"/>
        <v>39.262280021554638</v>
      </c>
      <c r="G55" s="151">
        <f t="shared" si="36"/>
        <v>38.899620547853139</v>
      </c>
      <c r="H55" s="151">
        <f t="shared" si="36"/>
        <v>39.624939495256136</v>
      </c>
      <c r="I55" s="154">
        <f t="shared" si="37"/>
        <v>96.206674050233715</v>
      </c>
      <c r="J55" s="153">
        <f t="shared" si="37"/>
        <v>1.5480695816902341</v>
      </c>
      <c r="K55" s="151">
        <f t="shared" si="38"/>
        <v>1.4689686881787043</v>
      </c>
      <c r="L55" s="151">
        <f t="shared" si="38"/>
        <v>1.6271704752017639</v>
      </c>
      <c r="M55" s="155">
        <f t="shared" si="41"/>
        <v>3.7933259497662957</v>
      </c>
    </row>
    <row r="56" spans="1:13" ht="14.45" customHeight="1" x14ac:dyDescent="0.15">
      <c r="A56" s="68"/>
      <c r="B56" s="86">
        <v>45</v>
      </c>
      <c r="C56" s="151">
        <f t="shared" si="39"/>
        <v>36.213078240358982</v>
      </c>
      <c r="D56" s="151">
        <f t="shared" si="35"/>
        <v>35.844238844421682</v>
      </c>
      <c r="E56" s="152">
        <f t="shared" si="35"/>
        <v>36.581917636296282</v>
      </c>
      <c r="F56" s="153">
        <f t="shared" si="40"/>
        <v>34.648653342415251</v>
      </c>
      <c r="G56" s="151">
        <f t="shared" si="36"/>
        <v>34.306961208107637</v>
      </c>
      <c r="H56" s="151">
        <f t="shared" si="36"/>
        <v>34.990345476722865</v>
      </c>
      <c r="I56" s="154">
        <f t="shared" si="37"/>
        <v>95.679944997881449</v>
      </c>
      <c r="J56" s="153">
        <f t="shared" si="37"/>
        <v>1.5644248979437403</v>
      </c>
      <c r="K56" s="151">
        <f t="shared" si="38"/>
        <v>1.4846853845035295</v>
      </c>
      <c r="L56" s="151">
        <f t="shared" si="38"/>
        <v>1.6441644113839511</v>
      </c>
      <c r="M56" s="155">
        <f t="shared" si="41"/>
        <v>4.320055002118572</v>
      </c>
    </row>
    <row r="57" spans="1:13" ht="14.45" customHeight="1" x14ac:dyDescent="0.15">
      <c r="A57" s="68"/>
      <c r="B57" s="86">
        <v>50</v>
      </c>
      <c r="C57" s="151">
        <f t="shared" si="39"/>
        <v>31.623494370529688</v>
      </c>
      <c r="D57" s="151">
        <f t="shared" si="35"/>
        <v>31.279595079816065</v>
      </c>
      <c r="E57" s="152">
        <f t="shared" si="35"/>
        <v>31.96739366124331</v>
      </c>
      <c r="F57" s="153">
        <f t="shared" si="40"/>
        <v>30.052651205421661</v>
      </c>
      <c r="G57" s="151">
        <f t="shared" si="36"/>
        <v>29.735851636806409</v>
      </c>
      <c r="H57" s="151">
        <f t="shared" si="36"/>
        <v>30.369450774036913</v>
      </c>
      <c r="I57" s="154">
        <f t="shared" si="37"/>
        <v>95.032670499020142</v>
      </c>
      <c r="J57" s="153">
        <f t="shared" si="37"/>
        <v>1.5708431651080257</v>
      </c>
      <c r="K57" s="151">
        <f t="shared" si="38"/>
        <v>1.4907796622755096</v>
      </c>
      <c r="L57" s="151">
        <f t="shared" si="38"/>
        <v>1.6509066679405417</v>
      </c>
      <c r="M57" s="155">
        <f t="shared" si="41"/>
        <v>4.9673295009798579</v>
      </c>
    </row>
    <row r="58" spans="1:13" ht="14.45" customHeight="1" x14ac:dyDescent="0.15">
      <c r="A58" s="68"/>
      <c r="B58" s="86">
        <v>55</v>
      </c>
      <c r="C58" s="151">
        <f t="shared" si="39"/>
        <v>27.256154452378311</v>
      </c>
      <c r="D58" s="151">
        <f t="shared" si="35"/>
        <v>26.944215972757291</v>
      </c>
      <c r="E58" s="152">
        <f t="shared" si="35"/>
        <v>27.568092931999331</v>
      </c>
      <c r="F58" s="153">
        <f t="shared" si="40"/>
        <v>25.662510008931978</v>
      </c>
      <c r="G58" s="151">
        <f t="shared" si="36"/>
        <v>25.377350794207217</v>
      </c>
      <c r="H58" s="151">
        <f t="shared" si="36"/>
        <v>25.947669223656739</v>
      </c>
      <c r="I58" s="154">
        <f t="shared" si="37"/>
        <v>94.153084044813681</v>
      </c>
      <c r="J58" s="153">
        <f t="shared" si="37"/>
        <v>1.5936444434463353</v>
      </c>
      <c r="K58" s="151">
        <f t="shared" si="38"/>
        <v>1.51259897266667</v>
      </c>
      <c r="L58" s="151">
        <f t="shared" si="38"/>
        <v>1.6746899142260006</v>
      </c>
      <c r="M58" s="155">
        <f t="shared" si="41"/>
        <v>5.8469159551863239</v>
      </c>
    </row>
    <row r="59" spans="1:13" ht="14.45" customHeight="1" x14ac:dyDescent="0.15">
      <c r="A59" s="68"/>
      <c r="B59" s="86">
        <v>60</v>
      </c>
      <c r="C59" s="151">
        <f t="shared" si="39"/>
        <v>22.915750209016263</v>
      </c>
      <c r="D59" s="151">
        <f t="shared" si="35"/>
        <v>22.627101184627449</v>
      </c>
      <c r="E59" s="152">
        <f t="shared" si="35"/>
        <v>23.204399233405077</v>
      </c>
      <c r="F59" s="153">
        <f t="shared" si="40"/>
        <v>21.298621690900188</v>
      </c>
      <c r="G59" s="151">
        <f t="shared" si="36"/>
        <v>21.036331419986023</v>
      </c>
      <c r="H59" s="151">
        <f t="shared" si="36"/>
        <v>21.560911961814352</v>
      </c>
      <c r="I59" s="154">
        <f t="shared" si="37"/>
        <v>92.943156984318094</v>
      </c>
      <c r="J59" s="153">
        <f t="shared" si="37"/>
        <v>1.6171285181160804</v>
      </c>
      <c r="K59" s="151">
        <f t="shared" si="38"/>
        <v>1.5348012329905747</v>
      </c>
      <c r="L59" s="151">
        <f t="shared" si="38"/>
        <v>1.6994558032415861</v>
      </c>
      <c r="M59" s="155">
        <f t="shared" si="41"/>
        <v>7.0568430156819257</v>
      </c>
    </row>
    <row r="60" spans="1:13" ht="14.45" customHeight="1" x14ac:dyDescent="0.15">
      <c r="A60" s="68"/>
      <c r="B60" s="86">
        <v>65</v>
      </c>
      <c r="C60" s="151">
        <f t="shared" si="39"/>
        <v>18.879191141901227</v>
      </c>
      <c r="D60" s="151">
        <f t="shared" si="35"/>
        <v>18.613315769218346</v>
      </c>
      <c r="E60" s="152">
        <f t="shared" si="35"/>
        <v>19.145066514584109</v>
      </c>
      <c r="F60" s="153">
        <f t="shared" si="40"/>
        <v>17.237729936257931</v>
      </c>
      <c r="G60" s="151">
        <f t="shared" si="36"/>
        <v>16.997485771214958</v>
      </c>
      <c r="H60" s="151">
        <f t="shared" si="36"/>
        <v>17.477974101300905</v>
      </c>
      <c r="I60" s="154">
        <f t="shared" si="37"/>
        <v>91.305447392816674</v>
      </c>
      <c r="J60" s="153">
        <f t="shared" si="37"/>
        <v>1.6414612056432978</v>
      </c>
      <c r="K60" s="151">
        <f t="shared" si="38"/>
        <v>1.5569443341056481</v>
      </c>
      <c r="L60" s="151">
        <f t="shared" si="38"/>
        <v>1.7259780771809474</v>
      </c>
      <c r="M60" s="155">
        <f t="shared" si="41"/>
        <v>8.694552607183331</v>
      </c>
    </row>
    <row r="61" spans="1:13" ht="14.45" customHeight="1" x14ac:dyDescent="0.15">
      <c r="A61" s="68"/>
      <c r="B61" s="86">
        <v>70</v>
      </c>
      <c r="C61" s="151">
        <f t="shared" si="39"/>
        <v>15.170474808844221</v>
      </c>
      <c r="D61" s="151">
        <f t="shared" si="35"/>
        <v>14.929733791205521</v>
      </c>
      <c r="E61" s="152">
        <f t="shared" si="35"/>
        <v>15.41121582648292</v>
      </c>
      <c r="F61" s="153">
        <f t="shared" si="40"/>
        <v>13.505849187411162</v>
      </c>
      <c r="G61" s="151">
        <f t="shared" si="36"/>
        <v>13.288942942928266</v>
      </c>
      <c r="H61" s="151">
        <f t="shared" si="36"/>
        <v>13.722755431894058</v>
      </c>
      <c r="I61" s="154">
        <f t="shared" si="37"/>
        <v>89.027201571419496</v>
      </c>
      <c r="J61" s="153">
        <f t="shared" si="37"/>
        <v>1.664625621433061</v>
      </c>
      <c r="K61" s="151">
        <f t="shared" si="38"/>
        <v>1.5765497691413215</v>
      </c>
      <c r="L61" s="151">
        <f t="shared" si="38"/>
        <v>1.7527014737248006</v>
      </c>
      <c r="M61" s="155">
        <f t="shared" si="41"/>
        <v>10.972798428580512</v>
      </c>
    </row>
    <row r="62" spans="1:13" ht="14.45" customHeight="1" x14ac:dyDescent="0.15">
      <c r="A62" s="68"/>
      <c r="B62" s="86">
        <v>75</v>
      </c>
      <c r="C62" s="151">
        <f t="shared" si="39"/>
        <v>11.602405038516373</v>
      </c>
      <c r="D62" s="151">
        <f t="shared" si="35"/>
        <v>11.400591103812626</v>
      </c>
      <c r="E62" s="152">
        <f t="shared" si="35"/>
        <v>11.80421897322012</v>
      </c>
      <c r="F62" s="153">
        <f t="shared" si="40"/>
        <v>9.9343202930260546</v>
      </c>
      <c r="G62" s="151">
        <f t="shared" si="36"/>
        <v>9.7508640199203072</v>
      </c>
      <c r="H62" s="151">
        <f t="shared" si="36"/>
        <v>10.117776566131802</v>
      </c>
      <c r="I62" s="154">
        <f t="shared" si="37"/>
        <v>85.62293989950534</v>
      </c>
      <c r="J62" s="153">
        <f t="shared" si="37"/>
        <v>1.6680847454903189</v>
      </c>
      <c r="K62" s="151">
        <f t="shared" si="38"/>
        <v>1.5771643815225811</v>
      </c>
      <c r="L62" s="151">
        <f t="shared" si="38"/>
        <v>1.7590051094580568</v>
      </c>
      <c r="M62" s="155">
        <f t="shared" si="41"/>
        <v>14.377060100494655</v>
      </c>
    </row>
    <row r="63" spans="1:13" ht="14.45" customHeight="1" x14ac:dyDescent="0.15">
      <c r="A63" s="68"/>
      <c r="B63" s="86">
        <v>80</v>
      </c>
      <c r="C63" s="151">
        <f>AB23</f>
        <v>8.3848218148297402</v>
      </c>
      <c r="D63" s="151">
        <f t="shared" si="35"/>
        <v>8.231017360711931</v>
      </c>
      <c r="E63" s="152">
        <f t="shared" si="35"/>
        <v>8.5386262689475494</v>
      </c>
      <c r="F63" s="153">
        <f>AC23</f>
        <v>6.7475863479726952</v>
      </c>
      <c r="G63" s="151">
        <f t="shared" si="36"/>
        <v>6.5983437697925016</v>
      </c>
      <c r="H63" s="151">
        <f t="shared" si="36"/>
        <v>6.8968289261528888</v>
      </c>
      <c r="I63" s="154">
        <f t="shared" si="37"/>
        <v>80.473819205539186</v>
      </c>
      <c r="J63" s="153">
        <f t="shared" si="37"/>
        <v>1.6372354668570464</v>
      </c>
      <c r="K63" s="151">
        <f t="shared" si="38"/>
        <v>1.5422992545546739</v>
      </c>
      <c r="L63" s="151">
        <f t="shared" si="38"/>
        <v>1.7321716791594188</v>
      </c>
      <c r="M63" s="155">
        <f>AF23</f>
        <v>19.526180794460828</v>
      </c>
    </row>
    <row r="64" spans="1:13" ht="14.45" customHeight="1" x14ac:dyDescent="0.15">
      <c r="A64" s="44"/>
      <c r="B64" s="102">
        <v>85</v>
      </c>
      <c r="C64" s="156">
        <f>AB24</f>
        <v>5.698765244752126</v>
      </c>
      <c r="D64" s="156">
        <f t="shared" si="35"/>
        <v>5.3959749851862897</v>
      </c>
      <c r="E64" s="157">
        <f t="shared" si="35"/>
        <v>6.0015555043179623</v>
      </c>
      <c r="F64" s="158">
        <f>AC24</f>
        <v>4.2625893621120063</v>
      </c>
      <c r="G64" s="156">
        <f t="shared" si="36"/>
        <v>4.0150573589968772</v>
      </c>
      <c r="H64" s="156">
        <f t="shared" si="36"/>
        <v>4.5101213652271355</v>
      </c>
      <c r="I64" s="159">
        <f t="shared" si="37"/>
        <v>74.798472634705135</v>
      </c>
      <c r="J64" s="158">
        <f t="shared" si="37"/>
        <v>1.4361758826401201</v>
      </c>
      <c r="K64" s="156">
        <f t="shared" si="38"/>
        <v>1.3104752449182988</v>
      </c>
      <c r="L64" s="156">
        <f t="shared" si="38"/>
        <v>1.5618765203619414</v>
      </c>
      <c r="M64" s="160">
        <f>AF24</f>
        <v>25.201527365294869</v>
      </c>
    </row>
    <row r="65" spans="1:13" ht="14.45" customHeight="1" x14ac:dyDescent="0.15">
      <c r="A65" s="68" t="s">
        <v>6</v>
      </c>
      <c r="B65" s="161">
        <v>0</v>
      </c>
      <c r="C65" s="162">
        <f>AB25</f>
        <v>86.883847724821052</v>
      </c>
      <c r="D65" s="162">
        <f t="shared" si="35"/>
        <v>86.464475391513488</v>
      </c>
      <c r="E65" s="163">
        <f t="shared" si="35"/>
        <v>87.303220058128616</v>
      </c>
      <c r="F65" s="164">
        <f>AC25</f>
        <v>83.611315985810535</v>
      </c>
      <c r="G65" s="162">
        <f t="shared" si="36"/>
        <v>83.228261079251496</v>
      </c>
      <c r="H65" s="162">
        <f t="shared" si="36"/>
        <v>83.994370892369574</v>
      </c>
      <c r="I65" s="165">
        <f t="shared" si="37"/>
        <v>96.233440593727735</v>
      </c>
      <c r="J65" s="164">
        <f t="shared" si="37"/>
        <v>3.2725317390105118</v>
      </c>
      <c r="K65" s="162">
        <f t="shared" si="38"/>
        <v>3.1664837088494937</v>
      </c>
      <c r="L65" s="162">
        <f t="shared" si="38"/>
        <v>3.3785797691715298</v>
      </c>
      <c r="M65" s="166">
        <f>AF25</f>
        <v>3.7665594062722576</v>
      </c>
    </row>
    <row r="66" spans="1:13" ht="14.45" customHeight="1" x14ac:dyDescent="0.15">
      <c r="A66" s="126"/>
      <c r="B66" s="86">
        <v>5</v>
      </c>
      <c r="C66" s="151">
        <f>AB26</f>
        <v>82.169565236791101</v>
      </c>
      <c r="D66" s="151">
        <f t="shared" si="35"/>
        <v>81.806119362853352</v>
      </c>
      <c r="E66" s="152">
        <f t="shared" si="35"/>
        <v>82.53301111072885</v>
      </c>
      <c r="F66" s="153">
        <f>AC26</f>
        <v>78.886171197199374</v>
      </c>
      <c r="G66" s="151">
        <f t="shared" si="36"/>
        <v>78.560426165046508</v>
      </c>
      <c r="H66" s="151">
        <f t="shared" si="36"/>
        <v>79.211916229352241</v>
      </c>
      <c r="I66" s="154">
        <f t="shared" si="37"/>
        <v>96.004123874661076</v>
      </c>
      <c r="J66" s="153">
        <f t="shared" si="37"/>
        <v>3.2833940395917067</v>
      </c>
      <c r="K66" s="151">
        <f t="shared" si="38"/>
        <v>3.1772997492311359</v>
      </c>
      <c r="L66" s="151">
        <f t="shared" si="38"/>
        <v>3.3894883299522776</v>
      </c>
      <c r="M66" s="155">
        <f>AF26</f>
        <v>3.9958761253388984</v>
      </c>
    </row>
    <row r="67" spans="1:13" ht="14.45" customHeight="1" x14ac:dyDescent="0.15">
      <c r="A67" s="126"/>
      <c r="B67" s="86">
        <v>10</v>
      </c>
      <c r="C67" s="151">
        <f t="shared" ref="C67:C80" si="42">AB27</f>
        <v>77.19710379318164</v>
      </c>
      <c r="D67" s="151">
        <f t="shared" si="35"/>
        <v>76.837562931724918</v>
      </c>
      <c r="E67" s="152">
        <f t="shared" si="35"/>
        <v>77.556644654638362</v>
      </c>
      <c r="F67" s="153">
        <f t="shared" ref="F67:F80" si="43">AC27</f>
        <v>73.912577795788309</v>
      </c>
      <c r="G67" s="151">
        <f t="shared" si="36"/>
        <v>73.590858511079702</v>
      </c>
      <c r="H67" s="151">
        <f t="shared" si="36"/>
        <v>74.234297080496916</v>
      </c>
      <c r="I67" s="154">
        <f t="shared" si="37"/>
        <v>95.745273027090647</v>
      </c>
      <c r="J67" s="153">
        <f t="shared" si="37"/>
        <v>3.2845259973933212</v>
      </c>
      <c r="K67" s="151">
        <f t="shared" si="38"/>
        <v>3.1784183313164491</v>
      </c>
      <c r="L67" s="151">
        <f t="shared" si="38"/>
        <v>3.3906336634701932</v>
      </c>
      <c r="M67" s="155">
        <f t="shared" ref="M67:M80" si="44">AF27</f>
        <v>4.254726972909344</v>
      </c>
    </row>
    <row r="68" spans="1:13" ht="14.45" customHeight="1" x14ac:dyDescent="0.15">
      <c r="A68" s="126"/>
      <c r="B68" s="86">
        <v>15</v>
      </c>
      <c r="C68" s="151">
        <f t="shared" si="42"/>
        <v>72.258362744156443</v>
      </c>
      <c r="D68" s="151">
        <f t="shared" si="35"/>
        <v>71.908694325245918</v>
      </c>
      <c r="E68" s="152">
        <f t="shared" si="35"/>
        <v>72.608031163066968</v>
      </c>
      <c r="F68" s="153">
        <f t="shared" si="43"/>
        <v>68.97113950240886</v>
      </c>
      <c r="G68" s="151">
        <f t="shared" si="36"/>
        <v>68.659561873117738</v>
      </c>
      <c r="H68" s="151">
        <f t="shared" si="36"/>
        <v>69.282717131699982</v>
      </c>
      <c r="I68" s="154">
        <f t="shared" si="37"/>
        <v>95.450736611087379</v>
      </c>
      <c r="J68" s="153">
        <f t="shared" si="37"/>
        <v>3.287223241747574</v>
      </c>
      <c r="K68" s="151">
        <f t="shared" si="38"/>
        <v>3.1810943092680386</v>
      </c>
      <c r="L68" s="151">
        <f t="shared" si="38"/>
        <v>3.3933521742271093</v>
      </c>
      <c r="M68" s="155">
        <f t="shared" si="44"/>
        <v>4.5492633889126042</v>
      </c>
    </row>
    <row r="69" spans="1:13" ht="14.45" customHeight="1" x14ac:dyDescent="0.15">
      <c r="A69" s="126"/>
      <c r="B69" s="86">
        <v>20</v>
      </c>
      <c r="C69" s="151">
        <f t="shared" si="42"/>
        <v>67.285611370758488</v>
      </c>
      <c r="D69" s="151">
        <f t="shared" si="35"/>
        <v>66.939908679068722</v>
      </c>
      <c r="E69" s="152">
        <f t="shared" si="35"/>
        <v>67.631314062448254</v>
      </c>
      <c r="F69" s="153">
        <f t="shared" si="43"/>
        <v>63.997100494169572</v>
      </c>
      <c r="G69" s="151">
        <f t="shared" si="36"/>
        <v>63.689583763816017</v>
      </c>
      <c r="H69" s="151">
        <f t="shared" si="36"/>
        <v>64.304617224523128</v>
      </c>
      <c r="I69" s="154">
        <f t="shared" si="37"/>
        <v>95.112609056238639</v>
      </c>
      <c r="J69" s="153">
        <f t="shared" si="37"/>
        <v>3.2885108765889171</v>
      </c>
      <c r="K69" s="151">
        <f t="shared" si="38"/>
        <v>3.1823703844707381</v>
      </c>
      <c r="L69" s="151">
        <f t="shared" si="38"/>
        <v>3.3946513687070961</v>
      </c>
      <c r="M69" s="155">
        <f t="shared" si="44"/>
        <v>4.8873909437613641</v>
      </c>
    </row>
    <row r="70" spans="1:13" ht="14.45" customHeight="1" x14ac:dyDescent="0.15">
      <c r="A70" s="126"/>
      <c r="B70" s="86">
        <v>25</v>
      </c>
      <c r="C70" s="151">
        <f t="shared" si="42"/>
        <v>62.285611370758488</v>
      </c>
      <c r="D70" s="151">
        <f t="shared" si="35"/>
        <v>61.939908679068729</v>
      </c>
      <c r="E70" s="152">
        <f t="shared" si="35"/>
        <v>62.631314062448247</v>
      </c>
      <c r="F70" s="153">
        <f t="shared" si="43"/>
        <v>58.997100494169558</v>
      </c>
      <c r="G70" s="151">
        <f t="shared" si="36"/>
        <v>58.689583763816003</v>
      </c>
      <c r="H70" s="151">
        <f t="shared" si="36"/>
        <v>59.304617224523113</v>
      </c>
      <c r="I70" s="154">
        <f t="shared" si="37"/>
        <v>94.720271979006682</v>
      </c>
      <c r="J70" s="153">
        <f t="shared" si="37"/>
        <v>3.2885108765889171</v>
      </c>
      <c r="K70" s="151">
        <f t="shared" si="38"/>
        <v>3.1823703844707381</v>
      </c>
      <c r="L70" s="151">
        <f t="shared" si="38"/>
        <v>3.3946513687070961</v>
      </c>
      <c r="M70" s="155">
        <f t="shared" si="44"/>
        <v>5.2797280209932875</v>
      </c>
    </row>
    <row r="71" spans="1:13" ht="14.45" customHeight="1" x14ac:dyDescent="0.15">
      <c r="A71" s="126"/>
      <c r="B71" s="86">
        <v>30</v>
      </c>
      <c r="C71" s="151">
        <f t="shared" si="42"/>
        <v>57.334191075325016</v>
      </c>
      <c r="D71" s="151">
        <f t="shared" si="35"/>
        <v>56.994827033756195</v>
      </c>
      <c r="E71" s="152">
        <f t="shared" si="35"/>
        <v>57.673555116893837</v>
      </c>
      <c r="F71" s="153">
        <f t="shared" si="43"/>
        <v>54.043007359750256</v>
      </c>
      <c r="G71" s="151">
        <f t="shared" si="36"/>
        <v>53.741894317479179</v>
      </c>
      <c r="H71" s="151">
        <f t="shared" si="36"/>
        <v>54.344120402021332</v>
      </c>
      <c r="I71" s="154">
        <f t="shared" si="37"/>
        <v>94.259649165973514</v>
      </c>
      <c r="J71" s="153">
        <f t="shared" si="37"/>
        <v>3.2911837155747596</v>
      </c>
      <c r="K71" s="151">
        <f t="shared" si="38"/>
        <v>3.1850216164446961</v>
      </c>
      <c r="L71" s="151">
        <f t="shared" si="38"/>
        <v>3.3973458147048232</v>
      </c>
      <c r="M71" s="155">
        <f t="shared" si="44"/>
        <v>5.7403508340264882</v>
      </c>
    </row>
    <row r="72" spans="1:13" ht="14.45" customHeight="1" x14ac:dyDescent="0.15">
      <c r="A72" s="126"/>
      <c r="B72" s="86">
        <v>35</v>
      </c>
      <c r="C72" s="151">
        <f t="shared" si="42"/>
        <v>52.370198554791081</v>
      </c>
      <c r="D72" s="151">
        <f t="shared" si="35"/>
        <v>52.034300323366963</v>
      </c>
      <c r="E72" s="152">
        <f t="shared" si="35"/>
        <v>52.706096786215198</v>
      </c>
      <c r="F72" s="153">
        <f t="shared" si="43"/>
        <v>49.076847966400379</v>
      </c>
      <c r="G72" s="151">
        <f t="shared" si="36"/>
        <v>48.779211659076623</v>
      </c>
      <c r="H72" s="151">
        <f t="shared" si="36"/>
        <v>49.374484273724136</v>
      </c>
      <c r="I72" s="154">
        <f t="shared" si="37"/>
        <v>93.711403280350154</v>
      </c>
      <c r="J72" s="153">
        <f t="shared" si="37"/>
        <v>3.2933505883906937</v>
      </c>
      <c r="K72" s="151">
        <f t="shared" si="38"/>
        <v>3.1871610785778448</v>
      </c>
      <c r="L72" s="151">
        <f t="shared" si="38"/>
        <v>3.3995400982035426</v>
      </c>
      <c r="M72" s="155">
        <f t="shared" si="44"/>
        <v>6.2885967196498278</v>
      </c>
    </row>
    <row r="73" spans="1:13" ht="14.45" customHeight="1" x14ac:dyDescent="0.15">
      <c r="A73" s="126"/>
      <c r="B73" s="86">
        <v>40</v>
      </c>
      <c r="C73" s="151">
        <f t="shared" si="42"/>
        <v>47.48766948078886</v>
      </c>
      <c r="D73" s="151">
        <f t="shared" si="35"/>
        <v>47.16244611939284</v>
      </c>
      <c r="E73" s="152">
        <f t="shared" si="35"/>
        <v>47.81289284218488</v>
      </c>
      <c r="F73" s="153">
        <f t="shared" si="43"/>
        <v>44.186540083765344</v>
      </c>
      <c r="G73" s="151">
        <f t="shared" si="36"/>
        <v>43.899508044897011</v>
      </c>
      <c r="H73" s="151">
        <f t="shared" si="36"/>
        <v>44.473572122633676</v>
      </c>
      <c r="I73" s="154">
        <f t="shared" si="37"/>
        <v>93.048449348816774</v>
      </c>
      <c r="J73" s="153">
        <f t="shared" si="37"/>
        <v>3.3011293970235127</v>
      </c>
      <c r="K73" s="151">
        <f t="shared" si="38"/>
        <v>3.1948455464419685</v>
      </c>
      <c r="L73" s="151">
        <f t="shared" si="38"/>
        <v>3.4074132476050569</v>
      </c>
      <c r="M73" s="155">
        <f t="shared" si="44"/>
        <v>6.9515506511832195</v>
      </c>
    </row>
    <row r="74" spans="1:13" ht="14.45" customHeight="1" x14ac:dyDescent="0.15">
      <c r="A74" s="126"/>
      <c r="B74" s="86">
        <v>45</v>
      </c>
      <c r="C74" s="151">
        <f t="shared" si="42"/>
        <v>42.62689788461266</v>
      </c>
      <c r="D74" s="151">
        <f t="shared" si="35"/>
        <v>42.312320880038847</v>
      </c>
      <c r="E74" s="152">
        <f t="shared" si="35"/>
        <v>42.941474889186473</v>
      </c>
      <c r="F74" s="153">
        <f t="shared" si="43"/>
        <v>39.315510508832482</v>
      </c>
      <c r="G74" s="151">
        <f t="shared" si="36"/>
        <v>39.038941387511215</v>
      </c>
      <c r="H74" s="151">
        <f t="shared" si="36"/>
        <v>39.592079630153748</v>
      </c>
      <c r="I74" s="154">
        <f t="shared" si="37"/>
        <v>92.231695149987644</v>
      </c>
      <c r="J74" s="153">
        <f t="shared" si="37"/>
        <v>3.3113873757801762</v>
      </c>
      <c r="K74" s="151">
        <f t="shared" si="38"/>
        <v>3.2049635955267517</v>
      </c>
      <c r="L74" s="151">
        <f t="shared" si="38"/>
        <v>3.4178111560336006</v>
      </c>
      <c r="M74" s="155">
        <f t="shared" si="44"/>
        <v>7.7683048500123473</v>
      </c>
    </row>
    <row r="75" spans="1:13" ht="14.45" customHeight="1" x14ac:dyDescent="0.15">
      <c r="A75" s="126"/>
      <c r="B75" s="86">
        <v>50</v>
      </c>
      <c r="C75" s="151">
        <f t="shared" si="42"/>
        <v>37.823719721272994</v>
      </c>
      <c r="D75" s="151">
        <f t="shared" si="35"/>
        <v>37.524964834563029</v>
      </c>
      <c r="E75" s="152">
        <f t="shared" si="35"/>
        <v>38.122474607982959</v>
      </c>
      <c r="F75" s="153">
        <f t="shared" si="43"/>
        <v>34.504021692374067</v>
      </c>
      <c r="G75" s="151">
        <f t="shared" si="36"/>
        <v>34.242818050478775</v>
      </c>
      <c r="H75" s="151">
        <f t="shared" si="36"/>
        <v>34.76522533426936</v>
      </c>
      <c r="I75" s="154">
        <f t="shared" si="37"/>
        <v>91.223237552091291</v>
      </c>
      <c r="J75" s="153">
        <f t="shared" si="37"/>
        <v>3.3196980288989217</v>
      </c>
      <c r="K75" s="151">
        <f t="shared" si="38"/>
        <v>3.2132490701468743</v>
      </c>
      <c r="L75" s="151">
        <f t="shared" si="38"/>
        <v>3.4261469876509691</v>
      </c>
      <c r="M75" s="155">
        <f t="shared" si="44"/>
        <v>8.7767624479086912</v>
      </c>
    </row>
    <row r="76" spans="1:13" ht="14.45" customHeight="1" x14ac:dyDescent="0.15">
      <c r="A76" s="126"/>
      <c r="B76" s="86">
        <v>55</v>
      </c>
      <c r="C76" s="151">
        <f t="shared" si="42"/>
        <v>33.202337808582023</v>
      </c>
      <c r="D76" s="151">
        <f t="shared" si="35"/>
        <v>32.93069214334264</v>
      </c>
      <c r="E76" s="152">
        <f t="shared" si="35"/>
        <v>33.473983473821406</v>
      </c>
      <c r="F76" s="153">
        <f t="shared" si="43"/>
        <v>29.854207775548858</v>
      </c>
      <c r="G76" s="151">
        <f t="shared" si="36"/>
        <v>29.618822903086155</v>
      </c>
      <c r="H76" s="151">
        <f t="shared" si="36"/>
        <v>30.089592648011561</v>
      </c>
      <c r="I76" s="154">
        <f t="shared" si="37"/>
        <v>89.915981060322352</v>
      </c>
      <c r="J76" s="153">
        <f t="shared" si="37"/>
        <v>3.3481300330331605</v>
      </c>
      <c r="K76" s="151">
        <f t="shared" si="38"/>
        <v>3.2413850905700934</v>
      </c>
      <c r="L76" s="151">
        <f t="shared" si="38"/>
        <v>3.4548749754962276</v>
      </c>
      <c r="M76" s="155">
        <f t="shared" si="44"/>
        <v>10.084018939677639</v>
      </c>
    </row>
    <row r="77" spans="1:13" ht="14.45" customHeight="1" x14ac:dyDescent="0.15">
      <c r="A77" s="126"/>
      <c r="B77" s="86">
        <v>60</v>
      </c>
      <c r="C77" s="151">
        <f t="shared" si="42"/>
        <v>28.544842971314903</v>
      </c>
      <c r="D77" s="151">
        <f t="shared" si="35"/>
        <v>28.292315276345708</v>
      </c>
      <c r="E77" s="152">
        <f t="shared" si="35"/>
        <v>28.797370666284099</v>
      </c>
      <c r="F77" s="153">
        <f t="shared" si="43"/>
        <v>25.171904057094203</v>
      </c>
      <c r="G77" s="151">
        <f t="shared" si="36"/>
        <v>24.95431601613112</v>
      </c>
      <c r="H77" s="151">
        <f t="shared" si="36"/>
        <v>25.389492098057286</v>
      </c>
      <c r="I77" s="154">
        <f t="shared" si="37"/>
        <v>88.183718797787009</v>
      </c>
      <c r="J77" s="153">
        <f t="shared" si="37"/>
        <v>3.3729389142206978</v>
      </c>
      <c r="K77" s="151">
        <f t="shared" si="38"/>
        <v>3.2658422200420021</v>
      </c>
      <c r="L77" s="151">
        <f t="shared" si="38"/>
        <v>3.4800356083993935</v>
      </c>
      <c r="M77" s="155">
        <f t="shared" si="44"/>
        <v>11.816281202212986</v>
      </c>
    </row>
    <row r="78" spans="1:13" ht="14.45" customHeight="1" x14ac:dyDescent="0.15">
      <c r="A78" s="126"/>
      <c r="B78" s="86">
        <v>65</v>
      </c>
      <c r="C78" s="151">
        <f t="shared" si="42"/>
        <v>24.045749178284822</v>
      </c>
      <c r="D78" s="151">
        <f t="shared" si="35"/>
        <v>23.813414799257359</v>
      </c>
      <c r="E78" s="152">
        <f t="shared" si="35"/>
        <v>24.278083557312286</v>
      </c>
      <c r="F78" s="153">
        <f t="shared" si="43"/>
        <v>20.641264000447507</v>
      </c>
      <c r="G78" s="151">
        <f t="shared" si="36"/>
        <v>20.441788082031596</v>
      </c>
      <c r="H78" s="151">
        <f t="shared" si="36"/>
        <v>20.840739918863417</v>
      </c>
      <c r="I78" s="154">
        <f t="shared" si="37"/>
        <v>85.841633992789752</v>
      </c>
      <c r="J78" s="153">
        <f t="shared" si="37"/>
        <v>3.4044851778373122</v>
      </c>
      <c r="K78" s="151">
        <f t="shared" si="38"/>
        <v>3.2967170149839364</v>
      </c>
      <c r="L78" s="151">
        <f t="shared" si="38"/>
        <v>3.512253340690688</v>
      </c>
      <c r="M78" s="155">
        <f t="shared" si="44"/>
        <v>14.158366007210233</v>
      </c>
    </row>
    <row r="79" spans="1:13" ht="14.45" customHeight="1" x14ac:dyDescent="0.15">
      <c r="A79" s="126"/>
      <c r="B79" s="86">
        <v>70</v>
      </c>
      <c r="C79" s="151">
        <f t="shared" si="42"/>
        <v>19.662805913919101</v>
      </c>
      <c r="D79" s="151">
        <f t="shared" si="35"/>
        <v>19.454039370644736</v>
      </c>
      <c r="E79" s="152">
        <f t="shared" si="35"/>
        <v>19.871572457193466</v>
      </c>
      <c r="F79" s="153">
        <f t="shared" si="43"/>
        <v>16.237316314232601</v>
      </c>
      <c r="G79" s="151">
        <f t="shared" si="36"/>
        <v>16.057677832938388</v>
      </c>
      <c r="H79" s="151">
        <f t="shared" si="36"/>
        <v>16.416954795526813</v>
      </c>
      <c r="I79" s="154">
        <f t="shared" si="37"/>
        <v>82.57883633351824</v>
      </c>
      <c r="J79" s="153">
        <f t="shared" si="37"/>
        <v>3.4254895996864971</v>
      </c>
      <c r="K79" s="151">
        <f t="shared" si="38"/>
        <v>3.3171735181153399</v>
      </c>
      <c r="L79" s="151">
        <f t="shared" si="38"/>
        <v>3.5338056812576544</v>
      </c>
      <c r="M79" s="155">
        <f t="shared" si="44"/>
        <v>17.421163666481739</v>
      </c>
    </row>
    <row r="80" spans="1:13" ht="14.45" customHeight="1" x14ac:dyDescent="0.15">
      <c r="A80" s="126"/>
      <c r="B80" s="86">
        <v>75</v>
      </c>
      <c r="C80" s="151">
        <f t="shared" si="42"/>
        <v>15.379251022428644</v>
      </c>
      <c r="D80" s="151">
        <f t="shared" si="35"/>
        <v>15.202373244275389</v>
      </c>
      <c r="E80" s="152">
        <f t="shared" si="35"/>
        <v>15.556128800581899</v>
      </c>
      <c r="F80" s="153">
        <f t="shared" si="43"/>
        <v>11.956607943417215</v>
      </c>
      <c r="G80" s="151">
        <f t="shared" si="36"/>
        <v>11.801213461177861</v>
      </c>
      <c r="H80" s="151">
        <f t="shared" si="36"/>
        <v>12.112002425656568</v>
      </c>
      <c r="I80" s="154">
        <f t="shared" si="37"/>
        <v>77.745060055135667</v>
      </c>
      <c r="J80" s="153">
        <f t="shared" si="37"/>
        <v>3.4226430790114293</v>
      </c>
      <c r="K80" s="151">
        <f t="shared" si="38"/>
        <v>3.3151280524510471</v>
      </c>
      <c r="L80" s="151">
        <f t="shared" si="38"/>
        <v>3.5301581055718114</v>
      </c>
      <c r="M80" s="155">
        <f t="shared" si="44"/>
        <v>22.25493994486434</v>
      </c>
    </row>
    <row r="81" spans="1:13" ht="14.45" customHeight="1" x14ac:dyDescent="0.15">
      <c r="A81" s="126"/>
      <c r="B81" s="86">
        <v>80</v>
      </c>
      <c r="C81" s="151">
        <f>AB41</f>
        <v>11.472377766003442</v>
      </c>
      <c r="D81" s="151">
        <f t="shared" si="35"/>
        <v>11.338060592041312</v>
      </c>
      <c r="E81" s="152">
        <f t="shared" si="35"/>
        <v>11.606694939965571</v>
      </c>
      <c r="F81" s="153">
        <f>AC41</f>
        <v>8.0838785408980769</v>
      </c>
      <c r="G81" s="151">
        <f t="shared" si="36"/>
        <v>7.9539766605357443</v>
      </c>
      <c r="H81" s="151">
        <f t="shared" si="36"/>
        <v>8.2137804212604095</v>
      </c>
      <c r="I81" s="154">
        <f t="shared" si="37"/>
        <v>70.463845471105031</v>
      </c>
      <c r="J81" s="153">
        <f t="shared" si="37"/>
        <v>3.3884992251053645</v>
      </c>
      <c r="K81" s="151">
        <f t="shared" si="38"/>
        <v>3.2827234251974109</v>
      </c>
      <c r="L81" s="151">
        <f t="shared" si="38"/>
        <v>3.4942750250133181</v>
      </c>
      <c r="M81" s="155">
        <f>AF41</f>
        <v>29.536154528894965</v>
      </c>
    </row>
    <row r="82" spans="1:13" ht="14.45" customHeight="1" thickBot="1" x14ac:dyDescent="0.2">
      <c r="A82" s="127"/>
      <c r="B82" s="128">
        <v>85</v>
      </c>
      <c r="C82" s="167">
        <f>AB42</f>
        <v>8.2201166320224512</v>
      </c>
      <c r="D82" s="167">
        <f t="shared" si="35"/>
        <v>7.880261686923884</v>
      </c>
      <c r="E82" s="168">
        <f t="shared" si="35"/>
        <v>8.5599715771210185</v>
      </c>
      <c r="F82" s="169">
        <f>AC42</f>
        <v>4.9588238169092316</v>
      </c>
      <c r="G82" s="167">
        <f t="shared" si="36"/>
        <v>4.7304753950562626</v>
      </c>
      <c r="H82" s="167">
        <f t="shared" si="36"/>
        <v>5.1871722387622006</v>
      </c>
      <c r="I82" s="170">
        <f t="shared" si="37"/>
        <v>60.325467860048818</v>
      </c>
      <c r="J82" s="169">
        <f t="shared" si="37"/>
        <v>3.2612928151132201</v>
      </c>
      <c r="K82" s="167">
        <f t="shared" si="38"/>
        <v>3.093093869642717</v>
      </c>
      <c r="L82" s="167">
        <f t="shared" si="38"/>
        <v>3.4294917605837232</v>
      </c>
      <c r="M82" s="171">
        <f>AF42</f>
        <v>39.674532139951182</v>
      </c>
    </row>
    <row r="83" spans="1:13" ht="14.45" customHeight="1" thickTop="1" x14ac:dyDescent="0.15"/>
    <row r="84" spans="1:13" ht="14.45" customHeight="1" x14ac:dyDescent="0.15"/>
  </sheetData>
  <protectedRanges>
    <protectedRange sqref="C7:F42" name="範囲1"/>
  </protectedRanges>
  <mergeCells count="30">
    <mergeCell ref="A45:A46"/>
    <mergeCell ref="B45:B46"/>
    <mergeCell ref="C45:E45"/>
    <mergeCell ref="F45:I45"/>
    <mergeCell ref="J45:M45"/>
    <mergeCell ref="D46:E46"/>
    <mergeCell ref="G46:H46"/>
    <mergeCell ref="K46:L46"/>
    <mergeCell ref="AL5:AM5"/>
    <mergeCell ref="AN5:AO5"/>
    <mergeCell ref="AP5:AQ5"/>
    <mergeCell ref="AR5:AS5"/>
    <mergeCell ref="AT5:AU5"/>
    <mergeCell ref="J44:M44"/>
    <mergeCell ref="X4:AA4"/>
    <mergeCell ref="AB4:AF4"/>
    <mergeCell ref="AH4:AO4"/>
    <mergeCell ref="AP4:AU4"/>
    <mergeCell ref="V5:W5"/>
    <mergeCell ref="X5:Y5"/>
    <mergeCell ref="Z5:AA5"/>
    <mergeCell ref="AC5:AD5"/>
    <mergeCell ref="AE5:AF5"/>
    <mergeCell ref="AJ5:AK5"/>
    <mergeCell ref="A1:M1"/>
    <mergeCell ref="B4:F4"/>
    <mergeCell ref="G4:L4"/>
    <mergeCell ref="O4:P4"/>
    <mergeCell ref="Q4:S4"/>
    <mergeCell ref="T4:W4"/>
  </mergeCells>
  <phoneticPr fontId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4"/>
  <sheetViews>
    <sheetView workbookViewId="0">
      <selection activeCell="A2" sqref="A2"/>
    </sheetView>
  </sheetViews>
  <sheetFormatPr defaultRowHeight="13.5" x14ac:dyDescent="0.15"/>
  <cols>
    <col min="1" max="1" width="4.625" style="25" customWidth="1"/>
    <col min="2" max="2" width="7.625" style="25" customWidth="1"/>
    <col min="3" max="14" width="9.625" style="25" customWidth="1"/>
    <col min="15" max="16" width="8.625" style="25" customWidth="1"/>
    <col min="17" max="22" width="9.625" style="25" customWidth="1"/>
    <col min="23" max="23" width="10.625" style="25" customWidth="1"/>
    <col min="24" max="24" width="9.625" style="25" customWidth="1"/>
    <col min="25" max="25" width="10.625" style="25" customWidth="1"/>
    <col min="26" max="26" width="9.625" style="25" customWidth="1"/>
    <col min="27" max="32" width="10.625" style="25" customWidth="1"/>
    <col min="33" max="33" width="6.625" style="25" customWidth="1"/>
    <col min="34" max="41" width="10.625" style="25" customWidth="1"/>
    <col min="42" max="47" width="9.625" style="25" customWidth="1"/>
    <col min="48" max="16384" width="9" style="25"/>
  </cols>
  <sheetData>
    <row r="1" spans="1:47" ht="30" customHeight="1" x14ac:dyDescent="0.15">
      <c r="A1" s="192" t="s">
        <v>104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47" ht="15" customHeight="1" x14ac:dyDescent="0.15">
      <c r="A2" s="25" t="s">
        <v>358</v>
      </c>
      <c r="M2" s="25" t="s">
        <v>110</v>
      </c>
    </row>
    <row r="3" spans="1:47" ht="15" customHeight="1" thickBot="1" x14ac:dyDescent="0.2">
      <c r="A3" s="25" t="s">
        <v>33</v>
      </c>
      <c r="G3" s="25" t="s">
        <v>24</v>
      </c>
      <c r="O3" s="25" t="s">
        <v>100</v>
      </c>
      <c r="T3" s="25" t="s">
        <v>25</v>
      </c>
      <c r="X3" s="25" t="s">
        <v>101</v>
      </c>
      <c r="AB3" s="25" t="s">
        <v>102</v>
      </c>
      <c r="AH3" s="25" t="s">
        <v>103</v>
      </c>
    </row>
    <row r="4" spans="1:47" ht="14.45" customHeight="1" thickTop="1" x14ac:dyDescent="0.15">
      <c r="A4" s="26"/>
      <c r="B4" s="201" t="s">
        <v>34</v>
      </c>
      <c r="C4" s="210"/>
      <c r="D4" s="210"/>
      <c r="E4" s="210"/>
      <c r="F4" s="211"/>
      <c r="G4" s="200" t="s">
        <v>35</v>
      </c>
      <c r="H4" s="201"/>
      <c r="I4" s="201"/>
      <c r="J4" s="201"/>
      <c r="K4" s="201"/>
      <c r="L4" s="212"/>
      <c r="M4" s="27"/>
      <c r="N4" s="27"/>
      <c r="O4" s="207" t="s">
        <v>16</v>
      </c>
      <c r="P4" s="175"/>
      <c r="Q4" s="174" t="s">
        <v>18</v>
      </c>
      <c r="R4" s="175"/>
      <c r="S4" s="176"/>
      <c r="T4" s="207" t="s">
        <v>19</v>
      </c>
      <c r="U4" s="208"/>
      <c r="V4" s="208"/>
      <c r="W4" s="209"/>
      <c r="X4" s="207" t="s">
        <v>95</v>
      </c>
      <c r="Y4" s="175"/>
      <c r="Z4" s="175"/>
      <c r="AA4" s="176"/>
      <c r="AB4" s="200" t="s">
        <v>22</v>
      </c>
      <c r="AC4" s="202"/>
      <c r="AD4" s="202"/>
      <c r="AE4" s="202"/>
      <c r="AF4" s="203"/>
      <c r="AH4" s="200" t="s">
        <v>27</v>
      </c>
      <c r="AI4" s="201"/>
      <c r="AJ4" s="201"/>
      <c r="AK4" s="201"/>
      <c r="AL4" s="201"/>
      <c r="AM4" s="201"/>
      <c r="AN4" s="202"/>
      <c r="AO4" s="203"/>
      <c r="AP4" s="200" t="s">
        <v>28</v>
      </c>
      <c r="AQ4" s="201"/>
      <c r="AR4" s="202"/>
      <c r="AS4" s="202"/>
      <c r="AT4" s="202"/>
      <c r="AU4" s="203"/>
    </row>
    <row r="5" spans="1:47" ht="39.950000000000003" customHeight="1" x14ac:dyDescent="0.15">
      <c r="A5" s="28" t="s">
        <v>11</v>
      </c>
      <c r="B5" s="29" t="s">
        <v>15</v>
      </c>
      <c r="C5" s="30" t="s">
        <v>9</v>
      </c>
      <c r="D5" s="30" t="s">
        <v>0</v>
      </c>
      <c r="E5" s="31" t="s">
        <v>92</v>
      </c>
      <c r="F5" s="32" t="s">
        <v>93</v>
      </c>
      <c r="G5" s="33" t="s">
        <v>15</v>
      </c>
      <c r="H5" s="34" t="s">
        <v>9</v>
      </c>
      <c r="I5" s="34" t="s">
        <v>0</v>
      </c>
      <c r="J5" s="34" t="s">
        <v>7</v>
      </c>
      <c r="K5" s="34" t="s">
        <v>3</v>
      </c>
      <c r="L5" s="35" t="s">
        <v>4</v>
      </c>
      <c r="M5" s="36"/>
      <c r="N5" s="36"/>
      <c r="O5" s="28" t="s">
        <v>20</v>
      </c>
      <c r="P5" s="37" t="s">
        <v>21</v>
      </c>
      <c r="Q5" s="38" t="s">
        <v>17</v>
      </c>
      <c r="R5" s="37" t="s">
        <v>26</v>
      </c>
      <c r="S5" s="39" t="s">
        <v>94</v>
      </c>
      <c r="T5" s="28" t="s">
        <v>2</v>
      </c>
      <c r="U5" s="37" t="s">
        <v>3</v>
      </c>
      <c r="V5" s="177" t="s">
        <v>4</v>
      </c>
      <c r="W5" s="188"/>
      <c r="X5" s="185" t="s">
        <v>107</v>
      </c>
      <c r="Y5" s="177"/>
      <c r="Z5" s="177" t="s">
        <v>108</v>
      </c>
      <c r="AA5" s="188"/>
      <c r="AB5" s="172" t="s">
        <v>5</v>
      </c>
      <c r="AC5" s="189" t="s">
        <v>98</v>
      </c>
      <c r="AD5" s="190"/>
      <c r="AE5" s="189" t="s">
        <v>99</v>
      </c>
      <c r="AF5" s="191"/>
      <c r="AH5" s="40" t="s">
        <v>2</v>
      </c>
      <c r="AI5" s="173" t="s">
        <v>94</v>
      </c>
      <c r="AJ5" s="186" t="s">
        <v>5</v>
      </c>
      <c r="AK5" s="187"/>
      <c r="AL5" s="186" t="s">
        <v>98</v>
      </c>
      <c r="AM5" s="186"/>
      <c r="AN5" s="177" t="s">
        <v>99</v>
      </c>
      <c r="AO5" s="188"/>
      <c r="AP5" s="185" t="s">
        <v>5</v>
      </c>
      <c r="AQ5" s="199"/>
      <c r="AR5" s="177" t="s">
        <v>98</v>
      </c>
      <c r="AS5" s="199"/>
      <c r="AT5" s="177" t="s">
        <v>99</v>
      </c>
      <c r="AU5" s="178"/>
    </row>
    <row r="6" spans="1:47" ht="14.45" customHeight="1" x14ac:dyDescent="0.15">
      <c r="A6" s="41"/>
      <c r="B6" s="42" t="s">
        <v>8</v>
      </c>
      <c r="C6" s="173" t="s">
        <v>10</v>
      </c>
      <c r="D6" s="173" t="s">
        <v>10</v>
      </c>
      <c r="E6" s="173" t="s">
        <v>10</v>
      </c>
      <c r="F6" s="43" t="s">
        <v>10</v>
      </c>
      <c r="G6" s="44" t="s">
        <v>8</v>
      </c>
      <c r="H6" s="45" t="s">
        <v>10</v>
      </c>
      <c r="I6" s="45" t="s">
        <v>10</v>
      </c>
      <c r="J6" s="46" t="s">
        <v>111</v>
      </c>
      <c r="K6" s="46" t="s">
        <v>105</v>
      </c>
      <c r="L6" s="47" t="s">
        <v>106</v>
      </c>
      <c r="M6" s="36"/>
      <c r="N6" s="36"/>
      <c r="O6" s="48" t="s">
        <v>112</v>
      </c>
      <c r="P6" s="49" t="s">
        <v>113</v>
      </c>
      <c r="Q6" s="50"/>
      <c r="R6" s="49" t="s">
        <v>114</v>
      </c>
      <c r="S6" s="51" t="s">
        <v>41</v>
      </c>
      <c r="T6" s="52" t="s">
        <v>42</v>
      </c>
      <c r="U6" s="46" t="s">
        <v>115</v>
      </c>
      <c r="V6" s="46" t="s">
        <v>116</v>
      </c>
      <c r="W6" s="53" t="s">
        <v>45</v>
      </c>
      <c r="X6" s="52" t="s">
        <v>117</v>
      </c>
      <c r="Y6" s="54" t="s">
        <v>45</v>
      </c>
      <c r="Z6" s="55" t="s">
        <v>118</v>
      </c>
      <c r="AA6" s="53" t="s">
        <v>45</v>
      </c>
      <c r="AB6" s="56" t="s">
        <v>119</v>
      </c>
      <c r="AC6" s="57" t="s">
        <v>54</v>
      </c>
      <c r="AD6" s="57" t="s">
        <v>58</v>
      </c>
      <c r="AE6" s="58" t="s">
        <v>55</v>
      </c>
      <c r="AF6" s="59" t="s">
        <v>57</v>
      </c>
      <c r="AH6" s="60" t="s">
        <v>121</v>
      </c>
      <c r="AI6" s="61" t="s">
        <v>49</v>
      </c>
      <c r="AJ6" s="62"/>
      <c r="AK6" s="63" t="s">
        <v>50</v>
      </c>
      <c r="AL6" s="62"/>
      <c r="AM6" s="63" t="s">
        <v>52</v>
      </c>
      <c r="AN6" s="62"/>
      <c r="AO6" s="64" t="s">
        <v>122</v>
      </c>
      <c r="AP6" s="65" t="s">
        <v>29</v>
      </c>
      <c r="AQ6" s="66" t="s">
        <v>30</v>
      </c>
      <c r="AR6" s="66" t="s">
        <v>29</v>
      </c>
      <c r="AS6" s="66" t="s">
        <v>30</v>
      </c>
      <c r="AT6" s="66" t="s">
        <v>29</v>
      </c>
      <c r="AU6" s="67" t="s">
        <v>30</v>
      </c>
    </row>
    <row r="7" spans="1:47" ht="14.45" customHeight="1" x14ac:dyDescent="0.15">
      <c r="A7" s="68" t="s">
        <v>1</v>
      </c>
      <c r="B7" s="69" t="s">
        <v>230</v>
      </c>
      <c r="C7" s="9">
        <v>1184</v>
      </c>
      <c r="D7" s="9">
        <v>1</v>
      </c>
      <c r="E7" s="9">
        <v>390</v>
      </c>
      <c r="F7" s="12">
        <v>0</v>
      </c>
      <c r="G7" s="21" t="s">
        <v>59</v>
      </c>
      <c r="H7" s="1">
        <v>2528080</v>
      </c>
      <c r="I7" s="1">
        <v>1473</v>
      </c>
      <c r="J7" s="17">
        <v>0</v>
      </c>
      <c r="K7" s="1">
        <v>100000</v>
      </c>
      <c r="L7" s="2">
        <v>8097832</v>
      </c>
      <c r="M7" s="70"/>
      <c r="N7" s="70"/>
      <c r="O7" s="71">
        <f>IF(K7&lt;0.5,0.5,((L7-L8)-5*K8)/5/(K7-K8))</f>
        <v>0.17555555555555555</v>
      </c>
      <c r="P7" s="72">
        <f>IF(H7&lt;0.5,1,(I7/H7)/((K7-K8)/(L7-L8)))</f>
        <v>1.0765900384657308</v>
      </c>
      <c r="Q7" s="73">
        <f>IF(C7&lt;0.5,0,D7/C7)</f>
        <v>8.4459459459459464E-4</v>
      </c>
      <c r="R7" s="74">
        <f>IF(P7=0,Q7,Q7/P7)</f>
        <v>7.8450901867738133E-4</v>
      </c>
      <c r="S7" s="75">
        <f>IF(E7&lt;0.5,0,F7/E7)</f>
        <v>0</v>
      </c>
      <c r="T7" s="76">
        <f>5*R7/(1+5*(1-O7)*R7)</f>
        <v>3.909900785044813E-3</v>
      </c>
      <c r="U7" s="77">
        <v>100000</v>
      </c>
      <c r="V7" s="77">
        <f>5*U7*((1-T7)+O7*T7)</f>
        <v>498388.25200972043</v>
      </c>
      <c r="W7" s="78">
        <f>SUM(V7:V$24)</f>
        <v>7842264.1300593605</v>
      </c>
      <c r="X7" s="79">
        <f t="shared" ref="X7:X42" si="0">V7*(1-S7)</f>
        <v>498388.25200972043</v>
      </c>
      <c r="Y7" s="77">
        <f>SUM(X7:X$24)</f>
        <v>7735668.1526677106</v>
      </c>
      <c r="Z7" s="77">
        <f t="shared" ref="Z7:Z42" si="1">V7*S7</f>
        <v>0</v>
      </c>
      <c r="AA7" s="78">
        <f>SUM(Z7:Z$24)</f>
        <v>106595.97739165073</v>
      </c>
      <c r="AB7" s="71">
        <f t="shared" ref="AB7:AB42" si="2">W7/U7</f>
        <v>78.422641300593611</v>
      </c>
      <c r="AC7" s="72">
        <f t="shared" ref="AC7:AC42" si="3">Y7/U7</f>
        <v>77.356681526677107</v>
      </c>
      <c r="AD7" s="80">
        <f>AC7/AB7*100</f>
        <v>98.640749971898188</v>
      </c>
      <c r="AE7" s="72">
        <f t="shared" ref="AE7:AE42" si="4">AA7/U7</f>
        <v>1.0659597739165072</v>
      </c>
      <c r="AF7" s="81">
        <f>AE7/AB7*100</f>
        <v>1.3592500281018189</v>
      </c>
      <c r="AH7" s="82">
        <f>IF(D7=0,0,T7*T7*(1-T7)/D7)</f>
        <v>1.5227552228203048E-5</v>
      </c>
      <c r="AI7" s="83">
        <f>IF(E7&lt;0.5,0,S7*(1-S7)/E7)</f>
        <v>0</v>
      </c>
      <c r="AJ7" s="83">
        <f>U7*U7*((1-O7)*5+AB8)^2*AH7</f>
        <v>922866588.16835463</v>
      </c>
      <c r="AK7" s="83">
        <f>SUM(AJ7:AJ$24)/U7/U7</f>
        <v>0.68838244206911836</v>
      </c>
      <c r="AL7" s="83">
        <f>U7*U7*((1-O7)*5*(1-S7)+AC8)^2*AH7+V7*V7*AI7</f>
        <v>897668858.71534562</v>
      </c>
      <c r="AM7" s="83">
        <f>SUM(AL7:AL$24)/U7/U7</f>
        <v>0.64203443932733306</v>
      </c>
      <c r="AN7" s="83">
        <f>U7*U7*((1-O7)*5*S7+AE8)^2*AH7+V7*V7*AI7</f>
        <v>174387.15119567176</v>
      </c>
      <c r="AO7" s="84">
        <f>SUM(AN7:AN$24)/U7/U7</f>
        <v>9.4804463242482481E-3</v>
      </c>
      <c r="AP7" s="71">
        <f t="shared" ref="AP7:AP42" si="5">AB7-1.96*SQRT(AK7)</f>
        <v>76.796452507909095</v>
      </c>
      <c r="AQ7" s="72">
        <f t="shared" ref="AQ7:AQ42" si="6">AB7+1.96*SQRT(AK7)</f>
        <v>80.048830093278127</v>
      </c>
      <c r="AR7" s="72">
        <f t="shared" ref="AR7:AR42" si="7">AC7-1.96*SQRT(AM7)</f>
        <v>75.786191315908539</v>
      </c>
      <c r="AS7" s="72">
        <f t="shared" ref="AS7:AS42" si="8">AC7+1.96*SQRT(AM7)</f>
        <v>78.927171737445676</v>
      </c>
      <c r="AT7" s="72">
        <f t="shared" ref="AT7:AT42" si="9">AE7-1.96*SQRT(AO7)</f>
        <v>0.87511931017982458</v>
      </c>
      <c r="AU7" s="85">
        <f t="shared" ref="AU7:AU42" si="10">AE7+1.96*SQRT(AO7)</f>
        <v>1.2568002376531897</v>
      </c>
    </row>
    <row r="8" spans="1:47" ht="14.45" customHeight="1" x14ac:dyDescent="0.15">
      <c r="A8" s="68"/>
      <c r="B8" s="86" t="s">
        <v>304</v>
      </c>
      <c r="C8" s="11">
        <v>1361</v>
      </c>
      <c r="D8" s="11">
        <v>0</v>
      </c>
      <c r="E8" s="11">
        <v>466</v>
      </c>
      <c r="F8" s="12">
        <v>0</v>
      </c>
      <c r="G8" s="22" t="s">
        <v>61</v>
      </c>
      <c r="H8" s="3">
        <v>2698523</v>
      </c>
      <c r="I8" s="3">
        <v>253</v>
      </c>
      <c r="J8" s="18">
        <v>5</v>
      </c>
      <c r="K8" s="3">
        <v>99730</v>
      </c>
      <c r="L8" s="4">
        <v>7598945</v>
      </c>
      <c r="M8" s="70"/>
      <c r="N8" s="70"/>
      <c r="O8" s="87">
        <f t="shared" ref="O8:O22" si="11">IF(K8&lt;0.5,0.5,((L8-L9)-5*K9)/5/(K8-K9))</f>
        <v>0.46829268292682924</v>
      </c>
      <c r="P8" s="88">
        <f t="shared" ref="P8:P23" si="12">IF(H8&lt;0.5,1,(I8/H8)/((K8-K9)/(L8-L9)))</f>
        <v>1.1400172450253567</v>
      </c>
      <c r="Q8" s="89">
        <f t="shared" ref="Q8:Q42" si="13">IF(C8&lt;0.5,0,D8/C8)</f>
        <v>0</v>
      </c>
      <c r="R8" s="90">
        <f t="shared" ref="R8:R42" si="14">IF(P8=0,Q8,Q8/P8)</f>
        <v>0</v>
      </c>
      <c r="S8" s="91">
        <f t="shared" ref="S8:S42" si="15">IF(E8&lt;0.5,0,F8/E8)</f>
        <v>0</v>
      </c>
      <c r="T8" s="92">
        <f>5*R8/(1+5*(1-O8)*R8)</f>
        <v>0</v>
      </c>
      <c r="U8" s="93">
        <f>U7*(1-T7)</f>
        <v>99609.009921495512</v>
      </c>
      <c r="V8" s="93">
        <f>5*U8*((1-T8)+O8*T8)</f>
        <v>498045.04960747756</v>
      </c>
      <c r="W8" s="94">
        <f>SUM(V8:V$24)</f>
        <v>7343875.87804964</v>
      </c>
      <c r="X8" s="95">
        <f t="shared" si="0"/>
        <v>498045.04960747756</v>
      </c>
      <c r="Y8" s="93">
        <f>SUM(X8:X$24)</f>
        <v>7237279.9006579909</v>
      </c>
      <c r="Z8" s="93">
        <f t="shared" si="1"/>
        <v>0</v>
      </c>
      <c r="AA8" s="94">
        <f>SUM(Z8:Z$24)</f>
        <v>106595.97739165073</v>
      </c>
      <c r="AB8" s="87">
        <f t="shared" si="2"/>
        <v>73.727024130021391</v>
      </c>
      <c r="AC8" s="88">
        <f t="shared" si="3"/>
        <v>72.656880199510894</v>
      </c>
      <c r="AD8" s="96">
        <f t="shared" ref="AD8:AD42" si="16">AC8/AB8*100</f>
        <v>98.548505187699902</v>
      </c>
      <c r="AE8" s="88">
        <f t="shared" si="4"/>
        <v>1.0701439305105214</v>
      </c>
      <c r="AF8" s="97">
        <f t="shared" ref="AF8:AF42" si="17">AE8/AB8*100</f>
        <v>1.4514948123001243</v>
      </c>
      <c r="AH8" s="98">
        <f>IF(D8=0,0,T8*T8*(1-T8)/D8)</f>
        <v>0</v>
      </c>
      <c r="AI8" s="99">
        <f t="shared" ref="AI8:AI42" si="18">IF(E8&lt;0.5,0,S8*(1-S8)/E8)</f>
        <v>0</v>
      </c>
      <c r="AJ8" s="99">
        <f>U8*U8*((1-O8)*5+AB9)^2*AH8</f>
        <v>0</v>
      </c>
      <c r="AK8" s="99">
        <f>SUM(AJ8:AJ$24)/U8/U8</f>
        <v>0.60078461534145744</v>
      </c>
      <c r="AL8" s="99">
        <f>U8*U8*((1-O8)*5*(1-S8)+AC9)^2*AH8+V8*V8*AI8</f>
        <v>0</v>
      </c>
      <c r="AM8" s="99">
        <f>SUM(AL8:AL$24)/U8/U8</f>
        <v>0.55661163690548365</v>
      </c>
      <c r="AN8" s="99">
        <f>U8*U8*((1-O8)*5*S8+AE9)^2*AH8+V8*V8*AI8</f>
        <v>0</v>
      </c>
      <c r="AO8" s="100">
        <f>SUM(AN8:AN$24)/U8/U8</f>
        <v>9.5374427166808606E-3</v>
      </c>
      <c r="AP8" s="87">
        <f t="shared" si="5"/>
        <v>72.207822307255327</v>
      </c>
      <c r="AQ8" s="88">
        <f t="shared" si="6"/>
        <v>75.246225952787455</v>
      </c>
      <c r="AR8" s="88">
        <f t="shared" si="7"/>
        <v>71.194594569294921</v>
      </c>
      <c r="AS8" s="88">
        <f t="shared" si="8"/>
        <v>74.119165829726867</v>
      </c>
      <c r="AT8" s="88">
        <f t="shared" si="9"/>
        <v>0.87873066048881887</v>
      </c>
      <c r="AU8" s="101">
        <f t="shared" si="10"/>
        <v>1.261557200532224</v>
      </c>
    </row>
    <row r="9" spans="1:47" ht="14.45" customHeight="1" x14ac:dyDescent="0.15">
      <c r="A9" s="68"/>
      <c r="B9" s="86" t="s">
        <v>124</v>
      </c>
      <c r="C9" s="11">
        <v>1388</v>
      </c>
      <c r="D9" s="11">
        <v>0</v>
      </c>
      <c r="E9" s="11">
        <v>463</v>
      </c>
      <c r="F9" s="12">
        <v>0</v>
      </c>
      <c r="G9" s="22" t="s">
        <v>63</v>
      </c>
      <c r="H9" s="3">
        <v>2855328</v>
      </c>
      <c r="I9" s="3">
        <v>267</v>
      </c>
      <c r="J9" s="18">
        <v>10</v>
      </c>
      <c r="K9" s="3">
        <v>99689</v>
      </c>
      <c r="L9" s="4">
        <v>7100404</v>
      </c>
      <c r="M9" s="70"/>
      <c r="N9" s="70"/>
      <c r="O9" s="87">
        <f t="shared" si="11"/>
        <v>0.57777777777777772</v>
      </c>
      <c r="P9" s="88">
        <f t="shared" si="12"/>
        <v>1.0355646239824872</v>
      </c>
      <c r="Q9" s="89">
        <f t="shared" si="13"/>
        <v>0</v>
      </c>
      <c r="R9" s="90">
        <f t="shared" si="14"/>
        <v>0</v>
      </c>
      <c r="S9" s="91">
        <f t="shared" si="15"/>
        <v>0</v>
      </c>
      <c r="T9" s="92">
        <f t="shared" ref="T9:T22" si="19">5*R9/(1+5*(1-O9)*R9)</f>
        <v>0</v>
      </c>
      <c r="U9" s="93">
        <f t="shared" ref="U9:U23" si="20">U8*(1-T8)</f>
        <v>99609.009921495512</v>
      </c>
      <c r="V9" s="93">
        <f t="shared" ref="V9:V22" si="21">5*U9*((1-T9)+O9*T9)</f>
        <v>498045.04960747756</v>
      </c>
      <c r="W9" s="94">
        <f>SUM(V9:V$24)</f>
        <v>6845830.8284421628</v>
      </c>
      <c r="X9" s="95">
        <f t="shared" si="0"/>
        <v>498045.04960747756</v>
      </c>
      <c r="Y9" s="93">
        <f>SUM(X9:X$24)</f>
        <v>6739234.8510505129</v>
      </c>
      <c r="Z9" s="93">
        <f t="shared" si="1"/>
        <v>0</v>
      </c>
      <c r="AA9" s="94">
        <f>SUM(Z9:Z$24)</f>
        <v>106595.97739165073</v>
      </c>
      <c r="AB9" s="87">
        <f t="shared" si="2"/>
        <v>68.727024130021391</v>
      </c>
      <c r="AC9" s="88">
        <f t="shared" si="3"/>
        <v>67.65688019951088</v>
      </c>
      <c r="AD9" s="96">
        <f t="shared" si="16"/>
        <v>98.442906638171962</v>
      </c>
      <c r="AE9" s="88">
        <f t="shared" si="4"/>
        <v>1.0701439305105214</v>
      </c>
      <c r="AF9" s="97">
        <f t="shared" si="17"/>
        <v>1.5570933618280445</v>
      </c>
      <c r="AH9" s="98">
        <f>IF(D9=0,0,T9*T9*(1-T9)/D9)</f>
        <v>0</v>
      </c>
      <c r="AI9" s="99">
        <f t="shared" si="18"/>
        <v>0</v>
      </c>
      <c r="AJ9" s="99">
        <f t="shared" ref="AJ9:AJ23" si="22">U9*U9*((1-O9)*5+AB10)^2*AH9</f>
        <v>0</v>
      </c>
      <c r="AK9" s="99">
        <f>SUM(AJ9:AJ$24)/U9/U9</f>
        <v>0.60078461534145744</v>
      </c>
      <c r="AL9" s="99">
        <f t="shared" ref="AL9:AL23" si="23">U9*U9*((1-O9)*5*(1-S9)+AC10)^2*AH9+V9*V9*AI9</f>
        <v>0</v>
      </c>
      <c r="AM9" s="99">
        <f>SUM(AL9:AL$24)/U9/U9</f>
        <v>0.55661163690548365</v>
      </c>
      <c r="AN9" s="99">
        <f t="shared" ref="AN9:AN23" si="24">U9*U9*((1-O9)*5*S9+AE10)^2*AH9+V9*V9*AI9</f>
        <v>0</v>
      </c>
      <c r="AO9" s="100">
        <f>SUM(AN9:AN$24)/U9/U9</f>
        <v>9.5374427166808606E-3</v>
      </c>
      <c r="AP9" s="87">
        <f t="shared" si="5"/>
        <v>67.207822307255327</v>
      </c>
      <c r="AQ9" s="88">
        <f t="shared" si="6"/>
        <v>70.246225952787455</v>
      </c>
      <c r="AR9" s="88">
        <f t="shared" si="7"/>
        <v>66.194594569294907</v>
      </c>
      <c r="AS9" s="88">
        <f t="shared" si="8"/>
        <v>69.119165829726853</v>
      </c>
      <c r="AT9" s="88">
        <f t="shared" si="9"/>
        <v>0.87873066048881887</v>
      </c>
      <c r="AU9" s="101">
        <f t="shared" si="10"/>
        <v>1.261557200532224</v>
      </c>
    </row>
    <row r="10" spans="1:47" ht="14.45" customHeight="1" x14ac:dyDescent="0.15">
      <c r="A10" s="68"/>
      <c r="B10" s="86" t="s">
        <v>125</v>
      </c>
      <c r="C10" s="11">
        <v>1475</v>
      </c>
      <c r="D10" s="11">
        <v>0</v>
      </c>
      <c r="E10" s="11">
        <v>456</v>
      </c>
      <c r="F10" s="12">
        <v>0</v>
      </c>
      <c r="G10" s="22" t="s">
        <v>65</v>
      </c>
      <c r="H10" s="3">
        <v>3073597</v>
      </c>
      <c r="I10" s="3">
        <v>836</v>
      </c>
      <c r="J10" s="18">
        <v>15</v>
      </c>
      <c r="K10" s="3">
        <v>99644</v>
      </c>
      <c r="L10" s="4">
        <v>6602054</v>
      </c>
      <c r="M10" s="70"/>
      <c r="N10" s="70"/>
      <c r="O10" s="87">
        <f t="shared" si="11"/>
        <v>0.58484848484848484</v>
      </c>
      <c r="P10" s="88">
        <f t="shared" si="12"/>
        <v>1.0260479822175776</v>
      </c>
      <c r="Q10" s="89">
        <f t="shared" si="13"/>
        <v>0</v>
      </c>
      <c r="R10" s="90">
        <f t="shared" si="14"/>
        <v>0</v>
      </c>
      <c r="S10" s="91">
        <f t="shared" si="15"/>
        <v>0</v>
      </c>
      <c r="T10" s="92">
        <f t="shared" si="19"/>
        <v>0</v>
      </c>
      <c r="U10" s="93">
        <f t="shared" si="20"/>
        <v>99609.009921495512</v>
      </c>
      <c r="V10" s="93">
        <f t="shared" si="21"/>
        <v>498045.04960747756</v>
      </c>
      <c r="W10" s="94">
        <f>SUM(V10:V$24)</f>
        <v>6347785.7788346857</v>
      </c>
      <c r="X10" s="95">
        <f t="shared" si="0"/>
        <v>498045.04960747756</v>
      </c>
      <c r="Y10" s="93">
        <f>SUM(X10:X$24)</f>
        <v>6241189.8014430357</v>
      </c>
      <c r="Z10" s="93">
        <f t="shared" si="1"/>
        <v>0</v>
      </c>
      <c r="AA10" s="94">
        <f>SUM(Z10:Z$24)</f>
        <v>106595.97739165073</v>
      </c>
      <c r="AB10" s="87">
        <f t="shared" si="2"/>
        <v>63.727024130021398</v>
      </c>
      <c r="AC10" s="88">
        <f t="shared" si="3"/>
        <v>62.656880199510887</v>
      </c>
      <c r="AD10" s="96">
        <f t="shared" si="16"/>
        <v>98.320737638200228</v>
      </c>
      <c r="AE10" s="88">
        <f t="shared" si="4"/>
        <v>1.0701439305105214</v>
      </c>
      <c r="AF10" s="97">
        <f t="shared" si="17"/>
        <v>1.679262361799793</v>
      </c>
      <c r="AH10" s="98">
        <f t="shared" ref="AH10:AH22" si="25">IF(D10=0,0,T10*T10*(1-T10)/D10)</f>
        <v>0</v>
      </c>
      <c r="AI10" s="99">
        <f t="shared" si="18"/>
        <v>0</v>
      </c>
      <c r="AJ10" s="99">
        <f t="shared" si="22"/>
        <v>0</v>
      </c>
      <c r="AK10" s="99">
        <f>SUM(AJ10:AJ$24)/U10/U10</f>
        <v>0.60078461534145744</v>
      </c>
      <c r="AL10" s="99">
        <f t="shared" si="23"/>
        <v>0</v>
      </c>
      <c r="AM10" s="99">
        <f>SUM(AL10:AL$24)/U10/U10</f>
        <v>0.55661163690548365</v>
      </c>
      <c r="AN10" s="99">
        <f t="shared" si="24"/>
        <v>0</v>
      </c>
      <c r="AO10" s="100">
        <f>SUM(AN10:AN$24)/U10/U10</f>
        <v>9.5374427166808606E-3</v>
      </c>
      <c r="AP10" s="87">
        <f t="shared" si="5"/>
        <v>62.207822307255327</v>
      </c>
      <c r="AQ10" s="88">
        <f t="shared" si="6"/>
        <v>65.246225952787469</v>
      </c>
      <c r="AR10" s="88">
        <f t="shared" si="7"/>
        <v>61.194594569294921</v>
      </c>
      <c r="AS10" s="88">
        <f t="shared" si="8"/>
        <v>64.119165829726853</v>
      </c>
      <c r="AT10" s="88">
        <f t="shared" si="9"/>
        <v>0.87873066048881887</v>
      </c>
      <c r="AU10" s="101">
        <f t="shared" si="10"/>
        <v>1.261557200532224</v>
      </c>
    </row>
    <row r="11" spans="1:47" ht="14.45" customHeight="1" x14ac:dyDescent="0.15">
      <c r="A11" s="68"/>
      <c r="B11" s="86" t="s">
        <v>217</v>
      </c>
      <c r="C11" s="11">
        <v>908</v>
      </c>
      <c r="D11" s="11">
        <v>1</v>
      </c>
      <c r="E11" s="11">
        <v>326</v>
      </c>
      <c r="F11" s="12">
        <v>0</v>
      </c>
      <c r="G11" s="22" t="s">
        <v>67</v>
      </c>
      <c r="H11" s="3">
        <v>3014733</v>
      </c>
      <c r="I11" s="3">
        <v>1515</v>
      </c>
      <c r="J11" s="18">
        <v>20</v>
      </c>
      <c r="K11" s="3">
        <v>99512</v>
      </c>
      <c r="L11" s="4">
        <v>6104108</v>
      </c>
      <c r="M11" s="70"/>
      <c r="N11" s="70"/>
      <c r="O11" s="87">
        <f t="shared" si="11"/>
        <v>0.51311475409836071</v>
      </c>
      <c r="P11" s="88">
        <f t="shared" si="12"/>
        <v>1.0235301238894476</v>
      </c>
      <c r="Q11" s="89">
        <f t="shared" si="13"/>
        <v>1.1013215859030838E-3</v>
      </c>
      <c r="R11" s="90">
        <f t="shared" si="14"/>
        <v>1.0760030996625934E-3</v>
      </c>
      <c r="S11" s="91">
        <f t="shared" si="15"/>
        <v>0</v>
      </c>
      <c r="T11" s="92">
        <f t="shared" si="19"/>
        <v>5.3659596344424795E-3</v>
      </c>
      <c r="U11" s="93">
        <f t="shared" si="20"/>
        <v>99609.009921495512</v>
      </c>
      <c r="V11" s="93">
        <f t="shared" si="21"/>
        <v>496743.85383567214</v>
      </c>
      <c r="W11" s="94">
        <f>SUM(V11:V$24)</f>
        <v>5849740.7292272076</v>
      </c>
      <c r="X11" s="95">
        <f t="shared" si="0"/>
        <v>496743.85383567214</v>
      </c>
      <c r="Y11" s="93">
        <f>SUM(X11:X$24)</f>
        <v>5743144.7518355586</v>
      </c>
      <c r="Z11" s="93">
        <f t="shared" si="1"/>
        <v>0</v>
      </c>
      <c r="AA11" s="94">
        <f>SUM(Z11:Z$24)</f>
        <v>106595.97739165073</v>
      </c>
      <c r="AB11" s="87">
        <f t="shared" si="2"/>
        <v>58.727024130021398</v>
      </c>
      <c r="AC11" s="88">
        <f t="shared" si="3"/>
        <v>57.656880199510894</v>
      </c>
      <c r="AD11" s="96">
        <f t="shared" si="16"/>
        <v>98.17776577927529</v>
      </c>
      <c r="AE11" s="88">
        <f t="shared" si="4"/>
        <v>1.0701439305105214</v>
      </c>
      <c r="AF11" s="97">
        <f t="shared" si="17"/>
        <v>1.8222342207247328</v>
      </c>
      <c r="AH11" s="98">
        <f t="shared" si="25"/>
        <v>2.8639017917396097E-5</v>
      </c>
      <c r="AI11" s="99">
        <f t="shared" si="18"/>
        <v>0</v>
      </c>
      <c r="AJ11" s="99">
        <f t="shared" si="22"/>
        <v>905952360.1305722</v>
      </c>
      <c r="AK11" s="99">
        <f>SUM(AJ11:AJ$24)/U11/U11</f>
        <v>0.60078461534145744</v>
      </c>
      <c r="AL11" s="99">
        <f t="shared" si="23"/>
        <v>871755856.45756817</v>
      </c>
      <c r="AM11" s="99">
        <f>SUM(AL11:AL$24)/U11/U11</f>
        <v>0.55661163690548365</v>
      </c>
      <c r="AN11" s="99">
        <f t="shared" si="24"/>
        <v>328937.29473958764</v>
      </c>
      <c r="AO11" s="100">
        <f>SUM(AN11:AN$24)/U11/U11</f>
        <v>9.5374427166808606E-3</v>
      </c>
      <c r="AP11" s="87">
        <f t="shared" si="5"/>
        <v>57.207822307255327</v>
      </c>
      <c r="AQ11" s="88">
        <f t="shared" si="6"/>
        <v>60.246225952787469</v>
      </c>
      <c r="AR11" s="88">
        <f t="shared" si="7"/>
        <v>56.194594569294928</v>
      </c>
      <c r="AS11" s="88">
        <f t="shared" si="8"/>
        <v>59.11916582972686</v>
      </c>
      <c r="AT11" s="88">
        <f t="shared" si="9"/>
        <v>0.87873066048881887</v>
      </c>
      <c r="AU11" s="101">
        <f t="shared" si="10"/>
        <v>1.261557200532224</v>
      </c>
    </row>
    <row r="12" spans="1:47" ht="14.45" customHeight="1" x14ac:dyDescent="0.15">
      <c r="A12" s="68"/>
      <c r="B12" s="86" t="s">
        <v>143</v>
      </c>
      <c r="C12" s="11">
        <v>1056</v>
      </c>
      <c r="D12" s="11">
        <v>1</v>
      </c>
      <c r="E12" s="11">
        <v>355</v>
      </c>
      <c r="F12" s="12">
        <v>0</v>
      </c>
      <c r="G12" s="22" t="s">
        <v>69</v>
      </c>
      <c r="H12" s="3">
        <v>3210180</v>
      </c>
      <c r="I12" s="3">
        <v>1786</v>
      </c>
      <c r="J12" s="18">
        <v>25</v>
      </c>
      <c r="K12" s="3">
        <v>99268</v>
      </c>
      <c r="L12" s="4">
        <v>5607142</v>
      </c>
      <c r="M12" s="70"/>
      <c r="N12" s="70"/>
      <c r="O12" s="87">
        <f t="shared" si="11"/>
        <v>0.50820895522388054</v>
      </c>
      <c r="P12" s="88">
        <f t="shared" si="12"/>
        <v>1.0290098881329293</v>
      </c>
      <c r="Q12" s="89">
        <f t="shared" si="13"/>
        <v>9.46969696969697E-4</v>
      </c>
      <c r="R12" s="90">
        <f t="shared" si="14"/>
        <v>9.2027268920409622E-4</v>
      </c>
      <c r="S12" s="91">
        <f t="shared" si="15"/>
        <v>0</v>
      </c>
      <c r="T12" s="92">
        <f t="shared" si="19"/>
        <v>4.5909744869901776E-3</v>
      </c>
      <c r="U12" s="93">
        <f t="shared" si="20"/>
        <v>99074.511995029985</v>
      </c>
      <c r="V12" s="93">
        <f t="shared" si="21"/>
        <v>494254.10774013487</v>
      </c>
      <c r="W12" s="94">
        <f>SUM(V12:V$24)</f>
        <v>5352996.8753915355</v>
      </c>
      <c r="X12" s="95">
        <f t="shared" si="0"/>
        <v>494254.10774013487</v>
      </c>
      <c r="Y12" s="93">
        <f>SUM(X12:X$24)</f>
        <v>5246400.8979998864</v>
      </c>
      <c r="Z12" s="93">
        <f t="shared" si="1"/>
        <v>0</v>
      </c>
      <c r="AA12" s="94">
        <f>SUM(Z12:Z$24)</f>
        <v>106595.97739165073</v>
      </c>
      <c r="AB12" s="87">
        <f t="shared" si="2"/>
        <v>54.030010015694707</v>
      </c>
      <c r="AC12" s="88">
        <f t="shared" si="3"/>
        <v>52.954092756601909</v>
      </c>
      <c r="AD12" s="96">
        <f t="shared" si="16"/>
        <v>98.008667296600052</v>
      </c>
      <c r="AE12" s="88">
        <f t="shared" si="4"/>
        <v>1.0759172590928134</v>
      </c>
      <c r="AF12" s="97">
        <f t="shared" si="17"/>
        <v>1.9913327033999801</v>
      </c>
      <c r="AH12" s="98">
        <f t="shared" si="25"/>
        <v>2.098028255634939E-5</v>
      </c>
      <c r="AI12" s="99">
        <f t="shared" si="18"/>
        <v>0</v>
      </c>
      <c r="AJ12" s="99">
        <f t="shared" si="22"/>
        <v>551011161.36007237</v>
      </c>
      <c r="AK12" s="99">
        <f>SUM(AJ12:AJ$24)/U12/U12</f>
        <v>0.51498875532284016</v>
      </c>
      <c r="AL12" s="99">
        <f t="shared" si="23"/>
        <v>528223817.46892196</v>
      </c>
      <c r="AM12" s="99">
        <f>SUM(AL12:AL$24)/U12/U12</f>
        <v>0.47382170983050081</v>
      </c>
      <c r="AN12" s="99">
        <f t="shared" si="24"/>
        <v>240596.7831904075</v>
      </c>
      <c r="AO12" s="100">
        <f>SUM(AN12:AN$24)/U12/U12</f>
        <v>9.607116423432387E-3</v>
      </c>
      <c r="AP12" s="87">
        <f t="shared" si="5"/>
        <v>52.623460762220724</v>
      </c>
      <c r="AQ12" s="88">
        <f t="shared" si="6"/>
        <v>55.43655926916869</v>
      </c>
      <c r="AR12" s="88">
        <f t="shared" si="7"/>
        <v>51.604932469428867</v>
      </c>
      <c r="AS12" s="88">
        <f t="shared" si="8"/>
        <v>54.303253043774951</v>
      </c>
      <c r="AT12" s="88">
        <f t="shared" si="9"/>
        <v>0.88380609738621752</v>
      </c>
      <c r="AU12" s="101">
        <f t="shared" si="10"/>
        <v>1.2680284207994095</v>
      </c>
    </row>
    <row r="13" spans="1:47" ht="14.45" customHeight="1" x14ac:dyDescent="0.15">
      <c r="A13" s="68"/>
      <c r="B13" s="86" t="s">
        <v>232</v>
      </c>
      <c r="C13" s="11">
        <v>1214</v>
      </c>
      <c r="D13" s="11">
        <v>1</v>
      </c>
      <c r="E13" s="11">
        <v>396</v>
      </c>
      <c r="F13" s="12">
        <v>0</v>
      </c>
      <c r="G13" s="22" t="s">
        <v>71</v>
      </c>
      <c r="H13" s="3">
        <v>3652706</v>
      </c>
      <c r="I13" s="3">
        <v>2325</v>
      </c>
      <c r="J13" s="18">
        <v>30</v>
      </c>
      <c r="K13" s="3">
        <v>99000</v>
      </c>
      <c r="L13" s="4">
        <v>5111461</v>
      </c>
      <c r="M13" s="70"/>
      <c r="N13" s="70"/>
      <c r="O13" s="87">
        <f t="shared" si="11"/>
        <v>0.51578947368421058</v>
      </c>
      <c r="P13" s="88">
        <f t="shared" si="12"/>
        <v>1.0348886767638479</v>
      </c>
      <c r="Q13" s="89">
        <f t="shared" si="13"/>
        <v>8.2372322899505767E-4</v>
      </c>
      <c r="R13" s="90">
        <f t="shared" si="14"/>
        <v>7.959534658074375E-4</v>
      </c>
      <c r="S13" s="91">
        <f t="shared" si="15"/>
        <v>0</v>
      </c>
      <c r="T13" s="92">
        <f t="shared" si="19"/>
        <v>3.9721128878317238E-3</v>
      </c>
      <c r="U13" s="93">
        <f t="shared" si="20"/>
        <v>98619.663438149801</v>
      </c>
      <c r="V13" s="93">
        <f t="shared" si="21"/>
        <v>492149.9220295769</v>
      </c>
      <c r="W13" s="94">
        <f>SUM(V13:V$24)</f>
        <v>4858742.7676514005</v>
      </c>
      <c r="X13" s="95">
        <f t="shared" si="0"/>
        <v>492149.9220295769</v>
      </c>
      <c r="Y13" s="93">
        <f>SUM(X13:X$24)</f>
        <v>4752146.7902597506</v>
      </c>
      <c r="Z13" s="93">
        <f t="shared" si="1"/>
        <v>0</v>
      </c>
      <c r="AA13" s="94">
        <f>SUM(Z13:Z$24)</f>
        <v>106595.97739165073</v>
      </c>
      <c r="AB13" s="87">
        <f t="shared" si="2"/>
        <v>49.267484782064827</v>
      </c>
      <c r="AC13" s="88">
        <f t="shared" si="3"/>
        <v>48.186605232536628</v>
      </c>
      <c r="AD13" s="96">
        <f t="shared" si="16"/>
        <v>97.806099592237189</v>
      </c>
      <c r="AE13" s="88">
        <f t="shared" si="4"/>
        <v>1.0808795495282069</v>
      </c>
      <c r="AF13" s="97">
        <f t="shared" si="17"/>
        <v>2.1939004077628228</v>
      </c>
      <c r="AH13" s="98">
        <f t="shared" si="25"/>
        <v>1.571501006445821E-5</v>
      </c>
      <c r="AI13" s="99">
        <f t="shared" si="18"/>
        <v>0</v>
      </c>
      <c r="AJ13" s="99">
        <f t="shared" si="22"/>
        <v>335829805.46312976</v>
      </c>
      <c r="AK13" s="99">
        <f>SUM(AJ13:AJ$24)/U13/U13</f>
        <v>0.46309575620319959</v>
      </c>
      <c r="AL13" s="99">
        <f t="shared" si="23"/>
        <v>320460303.38941467</v>
      </c>
      <c r="AM13" s="99">
        <f>SUM(AL13:AL$24)/U13/U13</f>
        <v>0.42389106764600004</v>
      </c>
      <c r="AN13" s="99">
        <f t="shared" si="24"/>
        <v>179992.04006097437</v>
      </c>
      <c r="AO13" s="100">
        <f>SUM(AN13:AN$24)/U13/U13</f>
        <v>9.6712017876807305E-3</v>
      </c>
      <c r="AP13" s="87">
        <f t="shared" si="5"/>
        <v>47.933682451496232</v>
      </c>
      <c r="AQ13" s="88">
        <f t="shared" si="6"/>
        <v>50.601287112633422</v>
      </c>
      <c r="AR13" s="88">
        <f t="shared" si="7"/>
        <v>46.910509654035991</v>
      </c>
      <c r="AS13" s="88">
        <f t="shared" si="8"/>
        <v>49.462700811037266</v>
      </c>
      <c r="AT13" s="88">
        <f t="shared" si="9"/>
        <v>0.88812870312914616</v>
      </c>
      <c r="AU13" s="101">
        <f t="shared" si="10"/>
        <v>1.2736303959272677</v>
      </c>
    </row>
    <row r="14" spans="1:47" ht="14.45" customHeight="1" x14ac:dyDescent="0.15">
      <c r="A14" s="68"/>
      <c r="B14" s="86" t="s">
        <v>219</v>
      </c>
      <c r="C14" s="11">
        <v>1577</v>
      </c>
      <c r="D14" s="11">
        <v>2</v>
      </c>
      <c r="E14" s="11">
        <v>541</v>
      </c>
      <c r="F14" s="12">
        <v>0</v>
      </c>
      <c r="G14" s="22" t="s">
        <v>73</v>
      </c>
      <c r="H14" s="3">
        <v>4191265</v>
      </c>
      <c r="I14" s="3">
        <v>3455</v>
      </c>
      <c r="J14" s="18">
        <v>35</v>
      </c>
      <c r="K14" s="3">
        <v>98696</v>
      </c>
      <c r="L14" s="4">
        <v>4617197</v>
      </c>
      <c r="M14" s="70"/>
      <c r="N14" s="70"/>
      <c r="O14" s="87">
        <f t="shared" si="11"/>
        <v>0.5252525252525253</v>
      </c>
      <c r="P14" s="88">
        <f t="shared" si="12"/>
        <v>1.0252959717918388</v>
      </c>
      <c r="Q14" s="89">
        <f t="shared" si="13"/>
        <v>1.2682308180088776E-3</v>
      </c>
      <c r="R14" s="90">
        <f t="shared" si="14"/>
        <v>1.2369411885940391E-3</v>
      </c>
      <c r="S14" s="91">
        <f t="shared" si="15"/>
        <v>0</v>
      </c>
      <c r="T14" s="92">
        <f t="shared" si="19"/>
        <v>6.1665997360644265E-3</v>
      </c>
      <c r="U14" s="93">
        <f t="shared" si="20"/>
        <v>98227.935002013503</v>
      </c>
      <c r="V14" s="93">
        <f t="shared" si="21"/>
        <v>489701.82547326415</v>
      </c>
      <c r="W14" s="94">
        <f>SUM(V14:V$24)</f>
        <v>4366592.8456218243</v>
      </c>
      <c r="X14" s="95">
        <f t="shared" si="0"/>
        <v>489701.82547326415</v>
      </c>
      <c r="Y14" s="93">
        <f>SUM(X14:X$24)</f>
        <v>4259996.8682301734</v>
      </c>
      <c r="Z14" s="93">
        <f t="shared" si="1"/>
        <v>0</v>
      </c>
      <c r="AA14" s="94">
        <f>SUM(Z14:Z$24)</f>
        <v>106595.97739165073</v>
      </c>
      <c r="AB14" s="87">
        <f t="shared" si="2"/>
        <v>44.453676497753072</v>
      </c>
      <c r="AC14" s="88">
        <f t="shared" si="3"/>
        <v>43.36848645085383</v>
      </c>
      <c r="AD14" s="96">
        <f t="shared" si="16"/>
        <v>97.558829477345725</v>
      </c>
      <c r="AE14" s="88">
        <f t="shared" si="4"/>
        <v>1.0851900468992419</v>
      </c>
      <c r="AF14" s="97">
        <f t="shared" si="17"/>
        <v>2.4411705226542808</v>
      </c>
      <c r="AH14" s="98">
        <f t="shared" si="25"/>
        <v>1.8896227655391778E-5</v>
      </c>
      <c r="AI14" s="99">
        <f t="shared" si="18"/>
        <v>0</v>
      </c>
      <c r="AJ14" s="99">
        <f t="shared" si="22"/>
        <v>322953497.1296646</v>
      </c>
      <c r="AK14" s="99">
        <f>SUM(AJ14:AJ$24)/U14/U14</f>
        <v>0.43199112305641274</v>
      </c>
      <c r="AL14" s="99">
        <f t="shared" si="23"/>
        <v>306413168.0701912</v>
      </c>
      <c r="AM14" s="99">
        <f>SUM(AL14:AL$24)/U14/U14</f>
        <v>0.39406602265900398</v>
      </c>
      <c r="AN14" s="99">
        <f t="shared" si="24"/>
        <v>217384.99730186607</v>
      </c>
      <c r="AO14" s="100">
        <f>SUM(AN14:AN$24)/U14/U14</f>
        <v>9.7298377168011842E-3</v>
      </c>
      <c r="AP14" s="87">
        <f t="shared" si="5"/>
        <v>43.165446278291689</v>
      </c>
      <c r="AQ14" s="88">
        <f t="shared" si="6"/>
        <v>45.741906717214455</v>
      </c>
      <c r="AR14" s="88">
        <f t="shared" si="7"/>
        <v>42.138102757591099</v>
      </c>
      <c r="AS14" s="88">
        <f t="shared" si="8"/>
        <v>44.59887014411656</v>
      </c>
      <c r="AT14" s="88">
        <f t="shared" si="9"/>
        <v>0.89185576496025565</v>
      </c>
      <c r="AU14" s="101">
        <f t="shared" si="10"/>
        <v>1.2785243288382282</v>
      </c>
    </row>
    <row r="15" spans="1:47" ht="14.45" customHeight="1" x14ac:dyDescent="0.15">
      <c r="A15" s="68"/>
      <c r="B15" s="86" t="s">
        <v>182</v>
      </c>
      <c r="C15" s="11">
        <v>1659</v>
      </c>
      <c r="D15" s="11">
        <v>6</v>
      </c>
      <c r="E15" s="11">
        <v>549</v>
      </c>
      <c r="F15" s="12">
        <v>0</v>
      </c>
      <c r="G15" s="22" t="s">
        <v>75</v>
      </c>
      <c r="H15" s="3">
        <v>4922423</v>
      </c>
      <c r="I15" s="3">
        <v>6214</v>
      </c>
      <c r="J15" s="18">
        <v>40</v>
      </c>
      <c r="K15" s="3">
        <v>98300</v>
      </c>
      <c r="L15" s="4">
        <v>4124657</v>
      </c>
      <c r="M15" s="70"/>
      <c r="N15" s="70"/>
      <c r="O15" s="87">
        <f t="shared" si="11"/>
        <v>0.53822525597269621</v>
      </c>
      <c r="P15" s="88">
        <f t="shared" si="12"/>
        <v>1.0558957708401631</v>
      </c>
      <c r="Q15" s="89">
        <f t="shared" si="13"/>
        <v>3.616636528028933E-3</v>
      </c>
      <c r="R15" s="90">
        <f t="shared" si="14"/>
        <v>3.4251832689425592E-3</v>
      </c>
      <c r="S15" s="91">
        <f t="shared" si="15"/>
        <v>0</v>
      </c>
      <c r="T15" s="92">
        <f t="shared" si="19"/>
        <v>1.699154186846932E-2</v>
      </c>
      <c r="U15" s="93">
        <f t="shared" si="20"/>
        <v>97622.202643955927</v>
      </c>
      <c r="V15" s="93">
        <f t="shared" si="21"/>
        <v>484281.16491094267</v>
      </c>
      <c r="W15" s="94">
        <f>SUM(V15:V$24)</f>
        <v>3876891.0201485604</v>
      </c>
      <c r="X15" s="95">
        <f t="shared" si="0"/>
        <v>484281.16491094267</v>
      </c>
      <c r="Y15" s="93">
        <f>SUM(X15:X$24)</f>
        <v>3770295.042756909</v>
      </c>
      <c r="Z15" s="93">
        <f t="shared" si="1"/>
        <v>0</v>
      </c>
      <c r="AA15" s="94">
        <f>SUM(Z15:Z$24)</f>
        <v>106595.97739165073</v>
      </c>
      <c r="AB15" s="87">
        <f t="shared" si="2"/>
        <v>39.713209855428211</v>
      </c>
      <c r="AC15" s="88">
        <f t="shared" si="3"/>
        <v>38.621286353349241</v>
      </c>
      <c r="AD15" s="96">
        <f t="shared" si="16"/>
        <v>97.250477848418697</v>
      </c>
      <c r="AE15" s="88">
        <f t="shared" si="4"/>
        <v>1.0919235020789648</v>
      </c>
      <c r="AF15" s="97">
        <f t="shared" si="17"/>
        <v>2.7495221515812953</v>
      </c>
      <c r="AH15" s="98">
        <f t="shared" si="25"/>
        <v>4.7301137436674773E-5</v>
      </c>
      <c r="AI15" s="99">
        <f t="shared" si="18"/>
        <v>0</v>
      </c>
      <c r="AJ15" s="99">
        <f t="shared" si="22"/>
        <v>639404949.05731249</v>
      </c>
      <c r="AK15" s="99">
        <f>SUM(AJ15:AJ$24)/U15/U15</f>
        <v>0.40348089192543435</v>
      </c>
      <c r="AL15" s="99">
        <f t="shared" si="23"/>
        <v>602244141.22235382</v>
      </c>
      <c r="AM15" s="99">
        <f>SUM(AL15:AL$24)/U15/U15</f>
        <v>0.3668192805284925</v>
      </c>
      <c r="AN15" s="99">
        <f t="shared" si="24"/>
        <v>556209.89021849807</v>
      </c>
      <c r="AO15" s="100">
        <f>SUM(AN15:AN$24)/U15/U15</f>
        <v>9.8281465600014127E-3</v>
      </c>
      <c r="AP15" s="87">
        <f t="shared" si="5"/>
        <v>38.468214998241749</v>
      </c>
      <c r="AQ15" s="88">
        <f t="shared" si="6"/>
        <v>40.958204712614673</v>
      </c>
      <c r="AR15" s="88">
        <f t="shared" si="7"/>
        <v>37.434200447410561</v>
      </c>
      <c r="AS15" s="88">
        <f t="shared" si="8"/>
        <v>39.808372259287921</v>
      </c>
      <c r="AT15" s="88">
        <f t="shared" si="9"/>
        <v>0.89761496437436106</v>
      </c>
      <c r="AU15" s="101">
        <f t="shared" si="10"/>
        <v>1.2862320397835685</v>
      </c>
    </row>
    <row r="16" spans="1:47" ht="14.45" customHeight="1" x14ac:dyDescent="0.15">
      <c r="A16" s="68"/>
      <c r="B16" s="86" t="s">
        <v>305</v>
      </c>
      <c r="C16" s="11">
        <v>1579</v>
      </c>
      <c r="D16" s="11">
        <v>5</v>
      </c>
      <c r="E16" s="11">
        <v>506</v>
      </c>
      <c r="F16" s="12">
        <v>1</v>
      </c>
      <c r="G16" s="22" t="s">
        <v>77</v>
      </c>
      <c r="H16" s="3">
        <v>4365334</v>
      </c>
      <c r="I16" s="3">
        <v>8656</v>
      </c>
      <c r="J16" s="18">
        <v>45</v>
      </c>
      <c r="K16" s="3">
        <v>97714</v>
      </c>
      <c r="L16" s="4">
        <v>3634510</v>
      </c>
      <c r="M16" s="70"/>
      <c r="N16" s="70"/>
      <c r="O16" s="87">
        <f t="shared" si="11"/>
        <v>0.54229166666666673</v>
      </c>
      <c r="P16" s="88">
        <f t="shared" si="12"/>
        <v>1.0046111515560245</v>
      </c>
      <c r="Q16" s="89">
        <f t="shared" si="13"/>
        <v>3.1665611146295125E-3</v>
      </c>
      <c r="R16" s="90">
        <f t="shared" si="14"/>
        <v>3.1520266420742809E-3</v>
      </c>
      <c r="S16" s="91">
        <f t="shared" si="15"/>
        <v>1.976284584980237E-3</v>
      </c>
      <c r="T16" s="92">
        <f t="shared" si="19"/>
        <v>1.5647260999899385E-2</v>
      </c>
      <c r="U16" s="93">
        <f t="shared" si="20"/>
        <v>95963.450900438955</v>
      </c>
      <c r="V16" s="93">
        <f t="shared" si="21"/>
        <v>476380.86006216309</v>
      </c>
      <c r="W16" s="94">
        <f>SUM(V16:V$24)</f>
        <v>3392609.8552376176</v>
      </c>
      <c r="X16" s="95">
        <f t="shared" si="0"/>
        <v>475439.39591184264</v>
      </c>
      <c r="Y16" s="93">
        <f>SUM(X16:X$24)</f>
        <v>3286013.8778459667</v>
      </c>
      <c r="Z16" s="93">
        <f t="shared" si="1"/>
        <v>941.46415032048037</v>
      </c>
      <c r="AA16" s="94">
        <f>SUM(Z16:Z$24)</f>
        <v>106595.97739165073</v>
      </c>
      <c r="AB16" s="87">
        <f t="shared" si="2"/>
        <v>35.353145634137455</v>
      </c>
      <c r="AC16" s="88">
        <f t="shared" si="3"/>
        <v>34.242347966989755</v>
      </c>
      <c r="AD16" s="96">
        <f t="shared" si="16"/>
        <v>96.857994819914694</v>
      </c>
      <c r="AE16" s="88">
        <f t="shared" si="4"/>
        <v>1.1107976671477029</v>
      </c>
      <c r="AF16" s="97">
        <f t="shared" si="17"/>
        <v>3.1420051800853113</v>
      </c>
      <c r="AH16" s="98">
        <f t="shared" si="25"/>
        <v>4.8201150370004935E-5</v>
      </c>
      <c r="AI16" s="99">
        <f t="shared" si="18"/>
        <v>3.8979819846233329E-6</v>
      </c>
      <c r="AJ16" s="99">
        <f t="shared" si="22"/>
        <v>488104497.41526234</v>
      </c>
      <c r="AK16" s="99">
        <f>SUM(AJ16:AJ$24)/U16/U16</f>
        <v>0.34811723976910874</v>
      </c>
      <c r="AL16" s="99">
        <f t="shared" si="23"/>
        <v>456488741.67022753</v>
      </c>
      <c r="AM16" s="99">
        <f>SUM(AL16:AL$24)/U16/U16</f>
        <v>0.31421254251615105</v>
      </c>
      <c r="AN16" s="99">
        <f t="shared" si="24"/>
        <v>1444408.6285656404</v>
      </c>
      <c r="AO16" s="100">
        <f>SUM(AN16:AN$24)/U16/U16</f>
        <v>1.0110448232796092E-2</v>
      </c>
      <c r="AP16" s="87">
        <f t="shared" si="5"/>
        <v>34.196716998943302</v>
      </c>
      <c r="AQ16" s="88">
        <f t="shared" si="6"/>
        <v>36.509574269331608</v>
      </c>
      <c r="AR16" s="88">
        <f t="shared" si="7"/>
        <v>33.143676540525021</v>
      </c>
      <c r="AS16" s="88">
        <f t="shared" si="8"/>
        <v>35.341019393454488</v>
      </c>
      <c r="AT16" s="88">
        <f t="shared" si="9"/>
        <v>0.91371824678345104</v>
      </c>
      <c r="AU16" s="101">
        <f t="shared" si="10"/>
        <v>1.3078770875119548</v>
      </c>
    </row>
    <row r="17" spans="1:47" ht="14.45" customHeight="1" x14ac:dyDescent="0.15">
      <c r="A17" s="68"/>
      <c r="B17" s="86" t="s">
        <v>233</v>
      </c>
      <c r="C17" s="11">
        <v>1560</v>
      </c>
      <c r="D17" s="11">
        <v>6</v>
      </c>
      <c r="E17" s="11">
        <v>540</v>
      </c>
      <c r="F17" s="12">
        <v>1</v>
      </c>
      <c r="G17" s="22" t="s">
        <v>79</v>
      </c>
      <c r="H17" s="3">
        <v>3982000</v>
      </c>
      <c r="I17" s="3">
        <v>12838</v>
      </c>
      <c r="J17" s="18">
        <v>50</v>
      </c>
      <c r="K17" s="3">
        <v>96754</v>
      </c>
      <c r="L17" s="4">
        <v>3148137</v>
      </c>
      <c r="M17" s="70"/>
      <c r="N17" s="70"/>
      <c r="O17" s="87">
        <f t="shared" si="11"/>
        <v>0.53543307086614178</v>
      </c>
      <c r="P17" s="88">
        <f t="shared" si="12"/>
        <v>1.0159221648336147</v>
      </c>
      <c r="Q17" s="89">
        <f t="shared" si="13"/>
        <v>3.8461538461538464E-3</v>
      </c>
      <c r="R17" s="90">
        <f t="shared" si="14"/>
        <v>3.785874527881533E-3</v>
      </c>
      <c r="S17" s="91">
        <f t="shared" si="15"/>
        <v>1.8518518518518519E-3</v>
      </c>
      <c r="T17" s="92">
        <f t="shared" si="19"/>
        <v>1.8764359601931731E-2</v>
      </c>
      <c r="U17" s="93">
        <f t="shared" si="20"/>
        <v>94461.885737748758</v>
      </c>
      <c r="V17" s="93">
        <f t="shared" si="21"/>
        <v>468192.16527272324</v>
      </c>
      <c r="W17" s="94">
        <f>SUM(V17:V$24)</f>
        <v>2916228.9951754543</v>
      </c>
      <c r="X17" s="95">
        <f t="shared" si="0"/>
        <v>467325.14274444041</v>
      </c>
      <c r="Y17" s="93">
        <f>SUM(X17:X$24)</f>
        <v>2810574.4819341241</v>
      </c>
      <c r="Z17" s="93">
        <f t="shared" si="1"/>
        <v>867.02252828282087</v>
      </c>
      <c r="AA17" s="94">
        <f>SUM(Z17:Z$24)</f>
        <v>105654.51324133025</v>
      </c>
      <c r="AB17" s="87">
        <f t="shared" si="2"/>
        <v>30.872017559247961</v>
      </c>
      <c r="AC17" s="88">
        <f t="shared" si="3"/>
        <v>29.753529267211796</v>
      </c>
      <c r="AD17" s="96">
        <f t="shared" si="16"/>
        <v>96.377015885373794</v>
      </c>
      <c r="AE17" s="88">
        <f t="shared" si="4"/>
        <v>1.1184882920361678</v>
      </c>
      <c r="AF17" s="97">
        <f t="shared" si="17"/>
        <v>3.6229841146262096</v>
      </c>
      <c r="AH17" s="98">
        <f t="shared" si="25"/>
        <v>5.7582372983556216E-5</v>
      </c>
      <c r="AI17" s="99">
        <f t="shared" si="18"/>
        <v>3.423004623278972E-6</v>
      </c>
      <c r="AJ17" s="99">
        <f t="shared" si="22"/>
        <v>424224549.20121968</v>
      </c>
      <c r="AK17" s="99">
        <f>SUM(AJ17:AJ$24)/U17/U17</f>
        <v>0.30457099474085708</v>
      </c>
      <c r="AL17" s="99">
        <f t="shared" si="23"/>
        <v>392127842.5891335</v>
      </c>
      <c r="AM17" s="99">
        <f>SUM(AL17:AL$24)/U17/U17</f>
        <v>0.27312298950986014</v>
      </c>
      <c r="AN17" s="99">
        <f t="shared" si="24"/>
        <v>1412034.9282121647</v>
      </c>
      <c r="AO17" s="100">
        <f>SUM(AN17:AN$24)/U17/U17</f>
        <v>1.0272560219874988E-2</v>
      </c>
      <c r="AP17" s="87">
        <f t="shared" si="5"/>
        <v>29.79033371754722</v>
      </c>
      <c r="AQ17" s="88">
        <f t="shared" si="6"/>
        <v>31.953701400948702</v>
      </c>
      <c r="AR17" s="88">
        <f t="shared" si="7"/>
        <v>28.729210334212372</v>
      </c>
      <c r="AS17" s="88">
        <f t="shared" si="8"/>
        <v>30.777848200211221</v>
      </c>
      <c r="AT17" s="88">
        <f t="shared" si="9"/>
        <v>0.91983515880975297</v>
      </c>
      <c r="AU17" s="101">
        <f t="shared" si="10"/>
        <v>1.3171414252625828</v>
      </c>
    </row>
    <row r="18" spans="1:47" ht="14.45" customHeight="1" x14ac:dyDescent="0.15">
      <c r="A18" s="68"/>
      <c r="B18" s="86" t="s">
        <v>82</v>
      </c>
      <c r="C18" s="11">
        <v>1741</v>
      </c>
      <c r="D18" s="11">
        <v>20</v>
      </c>
      <c r="E18" s="11">
        <v>580</v>
      </c>
      <c r="F18" s="12">
        <v>2</v>
      </c>
      <c r="G18" s="22" t="s">
        <v>81</v>
      </c>
      <c r="H18" s="3">
        <v>3749854</v>
      </c>
      <c r="I18" s="3">
        <v>19460</v>
      </c>
      <c r="J18" s="18">
        <v>55</v>
      </c>
      <c r="K18" s="3">
        <v>95230</v>
      </c>
      <c r="L18" s="4">
        <v>2667907</v>
      </c>
      <c r="M18" s="70"/>
      <c r="N18" s="70"/>
      <c r="O18" s="87">
        <f t="shared" si="11"/>
        <v>0.53868552412645587</v>
      </c>
      <c r="P18" s="88">
        <f t="shared" si="12"/>
        <v>1.0158990420753615</v>
      </c>
      <c r="Q18" s="89">
        <f t="shared" si="13"/>
        <v>1.1487650775416428E-2</v>
      </c>
      <c r="R18" s="90">
        <f t="shared" si="14"/>
        <v>1.1307866529678497E-2</v>
      </c>
      <c r="S18" s="91">
        <f t="shared" si="15"/>
        <v>3.4482758620689655E-3</v>
      </c>
      <c r="T18" s="92">
        <f t="shared" si="19"/>
        <v>5.5102136001673484E-2</v>
      </c>
      <c r="U18" s="93">
        <f t="shared" si="20"/>
        <v>92689.368945089052</v>
      </c>
      <c r="V18" s="93">
        <f t="shared" si="21"/>
        <v>451666.29798086238</v>
      </c>
      <c r="W18" s="94">
        <f>SUM(V18:V$24)</f>
        <v>2448036.8299027313</v>
      </c>
      <c r="X18" s="95">
        <f t="shared" si="0"/>
        <v>450108.82798782492</v>
      </c>
      <c r="Y18" s="93">
        <f>SUM(X18:X$24)</f>
        <v>2343249.3391896836</v>
      </c>
      <c r="Z18" s="93">
        <f t="shared" si="1"/>
        <v>1557.4699930374566</v>
      </c>
      <c r="AA18" s="94">
        <f>SUM(Z18:Z$24)</f>
        <v>104787.49071304743</v>
      </c>
      <c r="AB18" s="87">
        <f t="shared" si="2"/>
        <v>26.411193190375425</v>
      </c>
      <c r="AC18" s="88">
        <f t="shared" si="3"/>
        <v>25.280669896219372</v>
      </c>
      <c r="AD18" s="96">
        <f t="shared" si="16"/>
        <v>95.719529647876612</v>
      </c>
      <c r="AE18" s="88">
        <f t="shared" si="4"/>
        <v>1.1305232941560486</v>
      </c>
      <c r="AF18" s="97">
        <f t="shared" si="17"/>
        <v>4.2804703521233778</v>
      </c>
      <c r="AH18" s="98">
        <f t="shared" si="25"/>
        <v>1.4344708927127036E-4</v>
      </c>
      <c r="AI18" s="99">
        <f t="shared" si="18"/>
        <v>5.9248021649104107E-6</v>
      </c>
      <c r="AJ18" s="99">
        <f t="shared" si="22"/>
        <v>776478438.76457131</v>
      </c>
      <c r="AK18" s="99">
        <f>SUM(AJ18:AJ$24)/U18/U18</f>
        <v>0.26695283715444273</v>
      </c>
      <c r="AL18" s="99">
        <f t="shared" si="23"/>
        <v>706007805.14290249</v>
      </c>
      <c r="AM18" s="99">
        <f>SUM(AL18:AL$24)/U18/U18</f>
        <v>0.23802650515161525</v>
      </c>
      <c r="AN18" s="99">
        <f t="shared" si="24"/>
        <v>2943978.3476410625</v>
      </c>
      <c r="AO18" s="100">
        <f>SUM(AN18:AN$24)/U18/U18</f>
        <v>1.0504849175816899E-2</v>
      </c>
      <c r="AP18" s="87">
        <f t="shared" si="5"/>
        <v>25.39851060475814</v>
      </c>
      <c r="AQ18" s="88">
        <f t="shared" si="6"/>
        <v>27.423875775992709</v>
      </c>
      <c r="AR18" s="88">
        <f t="shared" si="7"/>
        <v>24.324425878099287</v>
      </c>
      <c r="AS18" s="88">
        <f t="shared" si="8"/>
        <v>26.236913914339457</v>
      </c>
      <c r="AT18" s="88">
        <f t="shared" si="9"/>
        <v>0.92963668784836506</v>
      </c>
      <c r="AU18" s="101">
        <f t="shared" si="10"/>
        <v>1.3314099004637321</v>
      </c>
    </row>
    <row r="19" spans="1:47" ht="14.45" customHeight="1" x14ac:dyDescent="0.15">
      <c r="A19" s="68"/>
      <c r="B19" s="86" t="s">
        <v>84</v>
      </c>
      <c r="C19" s="11">
        <v>2221</v>
      </c>
      <c r="D19" s="11">
        <v>29</v>
      </c>
      <c r="E19" s="11">
        <v>735</v>
      </c>
      <c r="F19" s="12">
        <v>6</v>
      </c>
      <c r="G19" s="22" t="s">
        <v>83</v>
      </c>
      <c r="H19" s="3">
        <v>4181397</v>
      </c>
      <c r="I19" s="3">
        <v>36141</v>
      </c>
      <c r="J19" s="18">
        <v>60</v>
      </c>
      <c r="K19" s="3">
        <v>92826</v>
      </c>
      <c r="L19" s="4">
        <v>2197302</v>
      </c>
      <c r="M19" s="70"/>
      <c r="N19" s="70"/>
      <c r="O19" s="87">
        <f t="shared" si="11"/>
        <v>0.53726956986374563</v>
      </c>
      <c r="P19" s="88">
        <f t="shared" si="12"/>
        <v>1.051764992985494</v>
      </c>
      <c r="Q19" s="89">
        <f t="shared" si="13"/>
        <v>1.3057181449797388E-2</v>
      </c>
      <c r="R19" s="90">
        <f t="shared" si="14"/>
        <v>1.2414542732339707E-2</v>
      </c>
      <c r="S19" s="91">
        <f t="shared" si="15"/>
        <v>8.1632653061224497E-3</v>
      </c>
      <c r="T19" s="92">
        <f t="shared" si="19"/>
        <v>6.0339583808993569E-2</v>
      </c>
      <c r="U19" s="93">
        <f t="shared" si="20"/>
        <v>87581.986731567464</v>
      </c>
      <c r="V19" s="93">
        <f t="shared" si="21"/>
        <v>425683.06722897763</v>
      </c>
      <c r="W19" s="94">
        <f>SUM(V19:V$24)</f>
        <v>1996370.5319218689</v>
      </c>
      <c r="X19" s="95">
        <f t="shared" si="0"/>
        <v>422208.10341486352</v>
      </c>
      <c r="Y19" s="93">
        <f>SUM(X19:X$24)</f>
        <v>1893140.511201859</v>
      </c>
      <c r="Z19" s="93">
        <f t="shared" si="1"/>
        <v>3474.9638141141036</v>
      </c>
      <c r="AA19" s="94">
        <f>SUM(Z19:Z$24)</f>
        <v>103230.02072000997</v>
      </c>
      <c r="AB19" s="87">
        <f t="shared" si="2"/>
        <v>22.794305158212524</v>
      </c>
      <c r="AC19" s="88">
        <f t="shared" si="3"/>
        <v>21.615637893716656</v>
      </c>
      <c r="AD19" s="96">
        <f t="shared" si="16"/>
        <v>94.829115183310563</v>
      </c>
      <c r="AE19" s="88">
        <f t="shared" si="4"/>
        <v>1.1786672644958673</v>
      </c>
      <c r="AF19" s="97">
        <f t="shared" si="17"/>
        <v>5.1708848166894317</v>
      </c>
      <c r="AH19" s="98">
        <f t="shared" si="25"/>
        <v>1.179716232019375E-4</v>
      </c>
      <c r="AI19" s="99">
        <f t="shared" si="18"/>
        <v>1.1015818238999057E-5</v>
      </c>
      <c r="AJ19" s="99">
        <f t="shared" si="22"/>
        <v>414382288.61095029</v>
      </c>
      <c r="AK19" s="99">
        <f>SUM(AJ19:AJ$24)/U19/U19</f>
        <v>0.19776780223876414</v>
      </c>
      <c r="AL19" s="99">
        <f t="shared" si="23"/>
        <v>370073908.46563208</v>
      </c>
      <c r="AM19" s="99">
        <f>SUM(AL19:AL$24)/U19/U19</f>
        <v>0.17455650021186381</v>
      </c>
      <c r="AN19" s="99">
        <f t="shared" si="24"/>
        <v>3367441.7791631236</v>
      </c>
      <c r="AO19" s="100">
        <f>SUM(AN19:AN$24)/U19/U19</f>
        <v>1.1381962702063143E-2</v>
      </c>
      <c r="AP19" s="87">
        <f t="shared" si="5"/>
        <v>21.922671755295656</v>
      </c>
      <c r="AQ19" s="88">
        <f t="shared" si="6"/>
        <v>23.665938561129391</v>
      </c>
      <c r="AR19" s="88">
        <f t="shared" si="7"/>
        <v>20.796750690730864</v>
      </c>
      <c r="AS19" s="88">
        <f t="shared" si="8"/>
        <v>22.434525096702448</v>
      </c>
      <c r="AT19" s="88">
        <f t="shared" si="9"/>
        <v>0.96956215237221366</v>
      </c>
      <c r="AU19" s="101">
        <f t="shared" si="10"/>
        <v>1.3877723766195209</v>
      </c>
    </row>
    <row r="20" spans="1:47" ht="14.45" customHeight="1" x14ac:dyDescent="0.15">
      <c r="A20" s="68"/>
      <c r="B20" s="86" t="s">
        <v>86</v>
      </c>
      <c r="C20" s="11">
        <v>2129</v>
      </c>
      <c r="D20" s="11">
        <v>33</v>
      </c>
      <c r="E20" s="11">
        <v>707</v>
      </c>
      <c r="F20" s="12">
        <v>11</v>
      </c>
      <c r="G20" s="22" t="s">
        <v>85</v>
      </c>
      <c r="H20" s="3">
        <v>4699236</v>
      </c>
      <c r="I20" s="3">
        <v>61424</v>
      </c>
      <c r="J20" s="18">
        <v>65</v>
      </c>
      <c r="K20" s="3">
        <v>89083</v>
      </c>
      <c r="L20" s="4">
        <v>1741832</v>
      </c>
      <c r="M20" s="70"/>
      <c r="N20" s="70"/>
      <c r="O20" s="87">
        <f t="shared" si="11"/>
        <v>0.53169541732009062</v>
      </c>
      <c r="P20" s="88">
        <f t="shared" si="12"/>
        <v>0.98386438054770797</v>
      </c>
      <c r="Q20" s="89">
        <f t="shared" si="13"/>
        <v>1.5500234852043212E-2</v>
      </c>
      <c r="R20" s="90">
        <f t="shared" si="14"/>
        <v>1.57544425415771E-2</v>
      </c>
      <c r="S20" s="91">
        <f t="shared" si="15"/>
        <v>1.5558698727015558E-2</v>
      </c>
      <c r="T20" s="92">
        <f t="shared" si="19"/>
        <v>7.5969735638544422E-2</v>
      </c>
      <c r="U20" s="93">
        <f t="shared" si="20"/>
        <v>82297.326103019892</v>
      </c>
      <c r="V20" s="93">
        <f t="shared" si="21"/>
        <v>396847.1808066676</v>
      </c>
      <c r="W20" s="94">
        <f>SUM(V20:V$24)</f>
        <v>1570687.4646928913</v>
      </c>
      <c r="X20" s="95">
        <f t="shared" si="0"/>
        <v>390672.75507983117</v>
      </c>
      <c r="Y20" s="93">
        <f>SUM(X20:X$24)</f>
        <v>1470932.4077869954</v>
      </c>
      <c r="Z20" s="93">
        <f t="shared" si="1"/>
        <v>6174.4257268364127</v>
      </c>
      <c r="AA20" s="94">
        <f>SUM(Z20:Z$24)</f>
        <v>99755.056905895864</v>
      </c>
      <c r="AB20" s="87">
        <f t="shared" si="2"/>
        <v>19.085522447311384</v>
      </c>
      <c r="AC20" s="88">
        <f t="shared" si="3"/>
        <v>17.873392459260224</v>
      </c>
      <c r="AD20" s="96">
        <f t="shared" si="16"/>
        <v>93.648955686712597</v>
      </c>
      <c r="AE20" s="88">
        <f t="shared" si="4"/>
        <v>1.2121299880511593</v>
      </c>
      <c r="AF20" s="97">
        <f t="shared" si="17"/>
        <v>6.3510443132873977</v>
      </c>
      <c r="AH20" s="98">
        <f t="shared" si="25"/>
        <v>1.6160451348608938E-4</v>
      </c>
      <c r="AI20" s="99">
        <f t="shared" si="18"/>
        <v>2.1664251231877683E-5</v>
      </c>
      <c r="AJ20" s="99">
        <f t="shared" si="22"/>
        <v>345916642.72434491</v>
      </c>
      <c r="AK20" s="99">
        <f>SUM(AJ20:AJ$24)/U20/U20</f>
        <v>0.16279945729235759</v>
      </c>
      <c r="AL20" s="99">
        <f t="shared" si="23"/>
        <v>301778120.50622547</v>
      </c>
      <c r="AM20" s="99">
        <f>SUM(AL20:AL$24)/U20/U20</f>
        <v>0.14305351022358234</v>
      </c>
      <c r="AN20" s="99">
        <f t="shared" si="24"/>
        <v>5168942.3117589746</v>
      </c>
      <c r="AO20" s="100">
        <f>SUM(AN20:AN$24)/U20/U20</f>
        <v>1.2393466981177706E-2</v>
      </c>
      <c r="AP20" s="87">
        <f t="shared" si="5"/>
        <v>18.294693518190602</v>
      </c>
      <c r="AQ20" s="88">
        <f t="shared" si="6"/>
        <v>19.876351376432165</v>
      </c>
      <c r="AR20" s="88">
        <f t="shared" si="7"/>
        <v>17.132073118574368</v>
      </c>
      <c r="AS20" s="88">
        <f t="shared" si="8"/>
        <v>18.614711799946079</v>
      </c>
      <c r="AT20" s="88">
        <f t="shared" si="9"/>
        <v>0.99393112747922086</v>
      </c>
      <c r="AU20" s="101">
        <f t="shared" si="10"/>
        <v>1.4303288486230978</v>
      </c>
    </row>
    <row r="21" spans="1:47" ht="14.45" customHeight="1" x14ac:dyDescent="0.15">
      <c r="A21" s="68"/>
      <c r="B21" s="86" t="s">
        <v>88</v>
      </c>
      <c r="C21" s="11">
        <v>1656</v>
      </c>
      <c r="D21" s="11">
        <v>29</v>
      </c>
      <c r="E21" s="11">
        <v>566</v>
      </c>
      <c r="F21" s="12">
        <v>16</v>
      </c>
      <c r="G21" s="22" t="s">
        <v>87</v>
      </c>
      <c r="H21" s="3">
        <v>3608735</v>
      </c>
      <c r="I21" s="3">
        <v>76916</v>
      </c>
      <c r="J21" s="18">
        <v>70</v>
      </c>
      <c r="K21" s="3">
        <v>83344</v>
      </c>
      <c r="L21" s="4">
        <v>1309855</v>
      </c>
      <c r="M21" s="70"/>
      <c r="N21" s="70"/>
      <c r="O21" s="87">
        <f t="shared" si="11"/>
        <v>0.5290487804878049</v>
      </c>
      <c r="P21" s="88">
        <f t="shared" si="12"/>
        <v>1.0329700518325673</v>
      </c>
      <c r="Q21" s="89">
        <f t="shared" si="13"/>
        <v>1.7512077294685992E-2</v>
      </c>
      <c r="R21" s="90">
        <f t="shared" si="14"/>
        <v>1.6953131664967671E-2</v>
      </c>
      <c r="S21" s="91">
        <f t="shared" si="15"/>
        <v>2.8268551236749116E-2</v>
      </c>
      <c r="T21" s="92">
        <f t="shared" si="19"/>
        <v>8.1511672408462965E-2</v>
      </c>
      <c r="U21" s="93">
        <f t="shared" si="20"/>
        <v>76045.219995214386</v>
      </c>
      <c r="V21" s="93">
        <f t="shared" si="21"/>
        <v>365629.97226573079</v>
      </c>
      <c r="W21" s="94">
        <f>SUM(V21:V$24)</f>
        <v>1173840.2838862236</v>
      </c>
      <c r="X21" s="95">
        <f t="shared" si="0"/>
        <v>355294.14266104583</v>
      </c>
      <c r="Y21" s="93">
        <f>SUM(X21:X$24)</f>
        <v>1080259.6527071644</v>
      </c>
      <c r="Z21" s="93">
        <f t="shared" si="1"/>
        <v>10335.829604684968</v>
      </c>
      <c r="AA21" s="94">
        <f>SUM(Z21:Z$24)</f>
        <v>93580.631179059463</v>
      </c>
      <c r="AB21" s="87">
        <f t="shared" si="2"/>
        <v>15.436082425168797</v>
      </c>
      <c r="AC21" s="88">
        <f t="shared" si="3"/>
        <v>14.205490532805959</v>
      </c>
      <c r="AD21" s="96">
        <f t="shared" si="16"/>
        <v>92.027822484568119</v>
      </c>
      <c r="AE21" s="88">
        <f t="shared" si="4"/>
        <v>1.2305918923628414</v>
      </c>
      <c r="AF21" s="97">
        <f t="shared" si="17"/>
        <v>7.9721775154318966</v>
      </c>
      <c r="AH21" s="98">
        <f t="shared" si="25"/>
        <v>2.1043368059812831E-4</v>
      </c>
      <c r="AI21" s="99">
        <f t="shared" si="18"/>
        <v>4.8532579942975989E-5</v>
      </c>
      <c r="AJ21" s="99">
        <f t="shared" si="22"/>
        <v>235998825.68290421</v>
      </c>
      <c r="AK21" s="99">
        <f>SUM(AJ21:AJ$24)/U21/U21</f>
        <v>0.13085179591772</v>
      </c>
      <c r="AL21" s="99">
        <f t="shared" si="23"/>
        <v>201762964.66576219</v>
      </c>
      <c r="AM21" s="99">
        <f>SUM(AL21:AL$24)/U21/U21</f>
        <v>0.11535815208320448</v>
      </c>
      <c r="AN21" s="99">
        <f t="shared" si="24"/>
        <v>8415120.2459827214</v>
      </c>
      <c r="AO21" s="100">
        <f>SUM(AN21:AN$24)/U21/U21</f>
        <v>1.3621277045776422E-2</v>
      </c>
      <c r="AP21" s="87">
        <f t="shared" si="5"/>
        <v>14.727082947596696</v>
      </c>
      <c r="AQ21" s="88">
        <f t="shared" si="6"/>
        <v>16.145081902740898</v>
      </c>
      <c r="AR21" s="88">
        <f t="shared" si="7"/>
        <v>13.539787988839933</v>
      </c>
      <c r="AS21" s="88">
        <f t="shared" si="8"/>
        <v>14.871193076771984</v>
      </c>
      <c r="AT21" s="88">
        <f t="shared" si="9"/>
        <v>1.001839847783881</v>
      </c>
      <c r="AU21" s="101">
        <f t="shared" si="10"/>
        <v>1.4593439369418018</v>
      </c>
    </row>
    <row r="22" spans="1:47" ht="14.45" customHeight="1" x14ac:dyDescent="0.15">
      <c r="A22" s="68"/>
      <c r="B22" s="86" t="s">
        <v>12</v>
      </c>
      <c r="C22" s="11">
        <v>1320</v>
      </c>
      <c r="D22" s="11">
        <v>59</v>
      </c>
      <c r="E22" s="11">
        <v>431</v>
      </c>
      <c r="F22" s="12">
        <v>31</v>
      </c>
      <c r="G22" s="22" t="s">
        <v>89</v>
      </c>
      <c r="H22" s="3">
        <v>2806665</v>
      </c>
      <c r="I22" s="3">
        <v>96964</v>
      </c>
      <c r="J22" s="18">
        <v>75</v>
      </c>
      <c r="K22" s="3">
        <v>75144</v>
      </c>
      <c r="L22" s="4">
        <v>912444</v>
      </c>
      <c r="M22" s="70"/>
      <c r="N22" s="70"/>
      <c r="O22" s="87">
        <f t="shared" si="11"/>
        <v>0.53289495869162029</v>
      </c>
      <c r="P22" s="88">
        <f t="shared" si="12"/>
        <v>1.0135874751634408</v>
      </c>
      <c r="Q22" s="89">
        <f t="shared" si="13"/>
        <v>4.46969696969697E-2</v>
      </c>
      <c r="R22" s="90">
        <f t="shared" si="14"/>
        <v>4.4097792042825233E-2</v>
      </c>
      <c r="S22" s="91">
        <f t="shared" si="15"/>
        <v>7.1925754060324823E-2</v>
      </c>
      <c r="T22" s="92">
        <f t="shared" si="19"/>
        <v>0.19990086890138009</v>
      </c>
      <c r="U22" s="93">
        <f t="shared" si="20"/>
        <v>69846.646934734963</v>
      </c>
      <c r="V22" s="93">
        <f t="shared" si="21"/>
        <v>316623.68488975486</v>
      </c>
      <c r="W22" s="94">
        <f>SUM(V22:V$24)</f>
        <v>808210.31162049295</v>
      </c>
      <c r="X22" s="95">
        <f t="shared" si="0"/>
        <v>293850.28760070057</v>
      </c>
      <c r="Y22" s="93">
        <f>SUM(X22:X$24)</f>
        <v>724965.5100461184</v>
      </c>
      <c r="Z22" s="93">
        <f t="shared" si="1"/>
        <v>22773.397289054294</v>
      </c>
      <c r="AA22" s="94">
        <f>SUM(Z22:Z$24)</f>
        <v>83244.801574374491</v>
      </c>
      <c r="AB22" s="87">
        <f t="shared" si="2"/>
        <v>11.57121131921606</v>
      </c>
      <c r="AC22" s="88">
        <f t="shared" si="3"/>
        <v>10.379388873506405</v>
      </c>
      <c r="AD22" s="96">
        <f t="shared" si="16"/>
        <v>89.700106472600496</v>
      </c>
      <c r="AE22" s="88">
        <f t="shared" si="4"/>
        <v>1.1918224457096533</v>
      </c>
      <c r="AF22" s="97">
        <f t="shared" si="17"/>
        <v>10.299893527399501</v>
      </c>
      <c r="AH22" s="98">
        <f t="shared" si="25"/>
        <v>5.4190249532458411E-4</v>
      </c>
      <c r="AI22" s="99">
        <f t="shared" si="18"/>
        <v>1.548780509586508E-4</v>
      </c>
      <c r="AJ22" s="99">
        <f t="shared" si="22"/>
        <v>327613574.71159178</v>
      </c>
      <c r="AK22" s="99">
        <f>SUM(AJ22:AJ$24)/U22/U22</f>
        <v>0.10673261125891628</v>
      </c>
      <c r="AL22" s="99">
        <f t="shared" si="23"/>
        <v>273692968.97723436</v>
      </c>
      <c r="AM22" s="99">
        <f>SUM(AL22:AL$24)/U22/U22</f>
        <v>9.5384586603607047E-2</v>
      </c>
      <c r="AN22" s="99">
        <f t="shared" si="24"/>
        <v>19657840.756726712</v>
      </c>
      <c r="AO22" s="100">
        <f>SUM(AN22:AN$24)/U22/U22</f>
        <v>1.4421287040178397E-2</v>
      </c>
      <c r="AP22" s="87">
        <f t="shared" si="5"/>
        <v>10.930880155354536</v>
      </c>
      <c r="AQ22" s="88">
        <f t="shared" si="6"/>
        <v>12.211542483077583</v>
      </c>
      <c r="AR22" s="88">
        <f t="shared" si="7"/>
        <v>9.7740547278509524</v>
      </c>
      <c r="AS22" s="88">
        <f t="shared" si="8"/>
        <v>10.984723019161859</v>
      </c>
      <c r="AT22" s="88">
        <f t="shared" si="9"/>
        <v>0.956448665747761</v>
      </c>
      <c r="AU22" s="101">
        <f t="shared" si="10"/>
        <v>1.4271962256715458</v>
      </c>
    </row>
    <row r="23" spans="1:47" ht="14.45" customHeight="1" x14ac:dyDescent="0.15">
      <c r="A23" s="68"/>
      <c r="B23" s="86" t="s">
        <v>13</v>
      </c>
      <c r="C23" s="11">
        <v>1011</v>
      </c>
      <c r="D23" s="11">
        <v>65</v>
      </c>
      <c r="E23" s="11">
        <v>337</v>
      </c>
      <c r="F23" s="12">
        <v>32</v>
      </c>
      <c r="G23" s="22" t="s">
        <v>90</v>
      </c>
      <c r="H23" s="3">
        <v>2009820</v>
      </c>
      <c r="I23" s="3">
        <v>126762</v>
      </c>
      <c r="J23" s="18">
        <v>80</v>
      </c>
      <c r="K23" s="3">
        <v>63282</v>
      </c>
      <c r="L23" s="4">
        <v>564428</v>
      </c>
      <c r="M23" s="70"/>
      <c r="N23" s="70"/>
      <c r="O23" s="87">
        <f>IF(K23&lt;0.5,0.5,((L23-L24)-5*K24)/5/(K23-K24))</f>
        <v>0.5270425643110157</v>
      </c>
      <c r="P23" s="88">
        <f t="shared" si="12"/>
        <v>1.0096904869525449</v>
      </c>
      <c r="Q23" s="89">
        <f t="shared" si="13"/>
        <v>6.4292779426310578E-2</v>
      </c>
      <c r="R23" s="90">
        <f t="shared" si="14"/>
        <v>6.3675730589836013E-2</v>
      </c>
      <c r="S23" s="91">
        <f t="shared" si="15"/>
        <v>9.4955489614243327E-2</v>
      </c>
      <c r="T23" s="92">
        <f>5*R23/(1+5*(1-O23)*R23)</f>
        <v>0.27671155166614186</v>
      </c>
      <c r="U23" s="93">
        <f t="shared" si="20"/>
        <v>55884.241522633522</v>
      </c>
      <c r="V23" s="93">
        <f>5*U23*((1-T23)+O23*T23)</f>
        <v>242852.57573286022</v>
      </c>
      <c r="W23" s="94">
        <f>SUM(V23:V$24)</f>
        <v>491586.62673073803</v>
      </c>
      <c r="X23" s="95">
        <f t="shared" si="0"/>
        <v>219792.39050006639</v>
      </c>
      <c r="Y23" s="93">
        <f>SUM(X23:X$24)</f>
        <v>431115.22244541789</v>
      </c>
      <c r="Z23" s="93">
        <f t="shared" si="1"/>
        <v>23060.18523279385</v>
      </c>
      <c r="AA23" s="94">
        <f>SUM(Z23:Z$24)</f>
        <v>60471.404285320197</v>
      </c>
      <c r="AB23" s="87">
        <f t="shared" si="2"/>
        <v>8.7965160363076933</v>
      </c>
      <c r="AC23" s="88">
        <f t="shared" si="3"/>
        <v>7.7144327398773607</v>
      </c>
      <c r="AD23" s="96">
        <f t="shared" si="16"/>
        <v>87.698728769844507</v>
      </c>
      <c r="AE23" s="88">
        <f t="shared" si="4"/>
        <v>1.0820832964303335</v>
      </c>
      <c r="AF23" s="97">
        <f t="shared" si="17"/>
        <v>12.301271230155503</v>
      </c>
      <c r="AH23" s="98">
        <f>IF(D23=0,0,T23*T23*(1-T23)/D23)</f>
        <v>8.520258117673935E-4</v>
      </c>
      <c r="AI23" s="99">
        <f t="shared" si="18"/>
        <v>2.5501170506339068E-4</v>
      </c>
      <c r="AJ23" s="99">
        <f t="shared" si="22"/>
        <v>193087242.27123299</v>
      </c>
      <c r="AK23" s="99">
        <f>SUM(AJ23:AJ$24)/U23/U23</f>
        <v>6.1826527935103875E-2</v>
      </c>
      <c r="AL23" s="99">
        <f t="shared" si="23"/>
        <v>159508315.62059695</v>
      </c>
      <c r="AM23" s="99">
        <f>SUM(AL23:AL$24)/U23/U23</f>
        <v>6.1365008889967897E-2</v>
      </c>
      <c r="AN23" s="99">
        <f t="shared" si="24"/>
        <v>18559607.775904931</v>
      </c>
      <c r="AO23" s="100">
        <f>SUM(AN23:AN$24)/U23/U23</f>
        <v>1.623323777722176E-2</v>
      </c>
      <c r="AP23" s="87">
        <f t="shared" si="5"/>
        <v>8.3091631972726727</v>
      </c>
      <c r="AQ23" s="88">
        <f t="shared" si="6"/>
        <v>9.2838688753427139</v>
      </c>
      <c r="AR23" s="88">
        <f t="shared" si="7"/>
        <v>7.2289022895946822</v>
      </c>
      <c r="AS23" s="88">
        <f t="shared" si="8"/>
        <v>8.1999631901600392</v>
      </c>
      <c r="AT23" s="88">
        <f t="shared" si="9"/>
        <v>0.83236023733291031</v>
      </c>
      <c r="AU23" s="101">
        <f t="shared" si="10"/>
        <v>1.3318063555277566</v>
      </c>
    </row>
    <row r="24" spans="1:47" ht="14.45" customHeight="1" x14ac:dyDescent="0.15">
      <c r="A24" s="44"/>
      <c r="B24" s="102" t="s">
        <v>14</v>
      </c>
      <c r="C24" s="13">
        <v>740</v>
      </c>
      <c r="D24" s="13">
        <v>107</v>
      </c>
      <c r="E24" s="13">
        <v>246</v>
      </c>
      <c r="F24" s="14">
        <v>37</v>
      </c>
      <c r="G24" s="23" t="s">
        <v>91</v>
      </c>
      <c r="H24" s="5">
        <v>1472880</v>
      </c>
      <c r="I24" s="5">
        <v>209063</v>
      </c>
      <c r="J24" s="19">
        <v>85</v>
      </c>
      <c r="K24" s="5">
        <v>46061</v>
      </c>
      <c r="L24" s="6">
        <v>288742</v>
      </c>
      <c r="M24" s="70"/>
      <c r="N24" s="70"/>
      <c r="O24" s="103">
        <v>1</v>
      </c>
      <c r="P24" s="104">
        <f>IF(H24&lt;0.5,1,(I24/H24)/(K24/L24))</f>
        <v>0.88978772677593732</v>
      </c>
      <c r="Q24" s="105">
        <f t="shared" si="13"/>
        <v>0.14459459459459459</v>
      </c>
      <c r="R24" s="106">
        <f t="shared" si="14"/>
        <v>0.16250459547078672</v>
      </c>
      <c r="S24" s="107">
        <f t="shared" si="15"/>
        <v>0.15040650406504066</v>
      </c>
      <c r="T24" s="103">
        <v>1</v>
      </c>
      <c r="U24" s="108">
        <f>U23*(1-T23)</f>
        <v>40420.426337220168</v>
      </c>
      <c r="V24" s="108">
        <f>U24/R24</f>
        <v>248734.05099787781</v>
      </c>
      <c r="W24" s="109">
        <f>SUM(V24:V$24)</f>
        <v>248734.05099787781</v>
      </c>
      <c r="X24" s="103">
        <f t="shared" si="0"/>
        <v>211322.83194535147</v>
      </c>
      <c r="Y24" s="108">
        <f>SUM(X24:X$24)</f>
        <v>211322.83194535147</v>
      </c>
      <c r="Z24" s="108">
        <f t="shared" si="1"/>
        <v>37411.219052526343</v>
      </c>
      <c r="AA24" s="109">
        <f>SUM(Z24:Z$24)</f>
        <v>37411.219052526343</v>
      </c>
      <c r="AB24" s="110">
        <f t="shared" si="2"/>
        <v>6.1536721291046135</v>
      </c>
      <c r="AC24" s="104">
        <f t="shared" si="3"/>
        <v>5.2281198170035124</v>
      </c>
      <c r="AD24" s="111">
        <f t="shared" si="16"/>
        <v>84.959349593495929</v>
      </c>
      <c r="AE24" s="104">
        <f t="shared" si="4"/>
        <v>0.92555231210110045</v>
      </c>
      <c r="AF24" s="112">
        <f t="shared" si="17"/>
        <v>15.040650406504067</v>
      </c>
      <c r="AH24" s="113">
        <f>0</f>
        <v>0</v>
      </c>
      <c r="AI24" s="114">
        <f t="shared" si="18"/>
        <v>5.1944873008119335E-4</v>
      </c>
      <c r="AJ24" s="114">
        <v>0</v>
      </c>
      <c r="AK24" s="114">
        <f>(1-R24)/R24/R24/D24</f>
        <v>0.29639260320947936</v>
      </c>
      <c r="AL24" s="114">
        <f>V24*V24*AI24</f>
        <v>32137580.311820142</v>
      </c>
      <c r="AM24" s="114">
        <f>(1-S24)*(1-S24)*(1-R24)/R24/R24/D24+AI24/R24/R24</f>
        <v>0.23360919927617962</v>
      </c>
      <c r="AN24" s="114">
        <f>V24*V24*AI24</f>
        <v>32137580.311820142</v>
      </c>
      <c r="AO24" s="115">
        <f>S24*S24*(1-R24)/R24/R24/D24+AI24/R24/R24</f>
        <v>2.6375346625649356E-2</v>
      </c>
      <c r="AP24" s="110">
        <f t="shared" si="5"/>
        <v>5.0866098888910747</v>
      </c>
      <c r="AQ24" s="104">
        <f t="shared" si="6"/>
        <v>7.2207343693181523</v>
      </c>
      <c r="AR24" s="104">
        <f t="shared" si="7"/>
        <v>4.2807903600882469</v>
      </c>
      <c r="AS24" s="104">
        <f t="shared" si="8"/>
        <v>6.1754492739187778</v>
      </c>
      <c r="AT24" s="104">
        <f t="shared" si="9"/>
        <v>0.60723873777996884</v>
      </c>
      <c r="AU24" s="116">
        <f t="shared" si="10"/>
        <v>1.2438658864222321</v>
      </c>
    </row>
    <row r="25" spans="1:47" ht="14.45" customHeight="1" x14ac:dyDescent="0.15">
      <c r="A25" s="68" t="s">
        <v>6</v>
      </c>
      <c r="B25" s="69" t="s">
        <v>59</v>
      </c>
      <c r="C25" s="9">
        <v>1256</v>
      </c>
      <c r="D25" s="9">
        <v>1</v>
      </c>
      <c r="E25" s="9">
        <v>413</v>
      </c>
      <c r="F25" s="10">
        <v>0</v>
      </c>
      <c r="G25" s="21" t="s">
        <v>59</v>
      </c>
      <c r="H25" s="1">
        <v>2414909</v>
      </c>
      <c r="I25" s="1">
        <v>1219</v>
      </c>
      <c r="J25" s="17">
        <v>0</v>
      </c>
      <c r="K25" s="1">
        <v>100000</v>
      </c>
      <c r="L25" s="2">
        <v>8713724</v>
      </c>
      <c r="M25" s="70"/>
      <c r="N25" s="70"/>
      <c r="O25" s="117">
        <f t="shared" ref="O25:O40" si="26">IF(K25&lt;0.5,0.5,((L25-L26)-5*K26)/5/(K25-K26))</f>
        <v>0.16090225563909774</v>
      </c>
      <c r="P25" s="118">
        <f t="shared" ref="P25:P40" si="27">IF(H25&lt;0.5,1,(I25/H25)/((K25-K26)/(L25-L26)))</f>
        <v>0.94671852343370566</v>
      </c>
      <c r="Q25" s="73">
        <f t="shared" si="13"/>
        <v>7.9617834394904463E-4</v>
      </c>
      <c r="R25" s="119">
        <f t="shared" si="14"/>
        <v>8.4098739407922581E-4</v>
      </c>
      <c r="S25" s="120">
        <f t="shared" si="15"/>
        <v>0</v>
      </c>
      <c r="T25" s="121">
        <f>5*R25/(1+5*(1-O25)*R25)</f>
        <v>4.1901526322533468E-3</v>
      </c>
      <c r="U25" s="122">
        <v>100000</v>
      </c>
      <c r="V25" s="122">
        <f>5*U25*((1-T25)+O25*T25)</f>
        <v>498242.02618887421</v>
      </c>
      <c r="W25" s="123">
        <f>SUM(V25:V$42)</f>
        <v>8459319.0664765369</v>
      </c>
      <c r="X25" s="124">
        <f t="shared" si="0"/>
        <v>498242.02618887421</v>
      </c>
      <c r="Y25" s="122">
        <f>SUM(X25:X$42)</f>
        <v>8162757.5957846297</v>
      </c>
      <c r="Z25" s="122">
        <f t="shared" si="1"/>
        <v>0</v>
      </c>
      <c r="AA25" s="123">
        <f>SUM(Z25:Z$42)</f>
        <v>296561.4706919064</v>
      </c>
      <c r="AB25" s="117">
        <f t="shared" si="2"/>
        <v>84.593190664765373</v>
      </c>
      <c r="AC25" s="118">
        <f t="shared" si="3"/>
        <v>81.627575957846304</v>
      </c>
      <c r="AD25" s="80">
        <f t="shared" si="16"/>
        <v>96.494263091846818</v>
      </c>
      <c r="AE25" s="118">
        <f t="shared" si="4"/>
        <v>2.9656147069190641</v>
      </c>
      <c r="AF25" s="81">
        <f t="shared" si="17"/>
        <v>3.5057369081531728</v>
      </c>
      <c r="AH25" s="82">
        <f>IF(D25=0,0,T25*T25*(1-T25)/D25)</f>
        <v>1.7483810983405503E-5</v>
      </c>
      <c r="AI25" s="83">
        <f t="shared" si="18"/>
        <v>0</v>
      </c>
      <c r="AJ25" s="83">
        <f>U25*U25*((1-O25)*5+AB26)^2*AH25</f>
        <v>1237809924.3248119</v>
      </c>
      <c r="AK25" s="83">
        <f>SUM(AJ25:AJ$42)/U25/U25</f>
        <v>1.0691422982109071</v>
      </c>
      <c r="AL25" s="83">
        <f>U25*U25*((1-O25)*5*(1-S25)+AC26)^2*AH25+V25*V25*AI25</f>
        <v>1151738535.1315622</v>
      </c>
      <c r="AM25" s="83">
        <f>SUM(AL25:AL$42)/U25/U25</f>
        <v>0.8959921197766556</v>
      </c>
      <c r="AN25" s="83">
        <f>U25*U25*((1-O25)*5*S25+AE26)^2*AH25+V25*V25*AI25</f>
        <v>1550646.2135154188</v>
      </c>
      <c r="AO25" s="84">
        <f>SUM(AN25:AN$42)/U25/U25</f>
        <v>3.7934481687021529E-2</v>
      </c>
      <c r="AP25" s="117">
        <f t="shared" si="5"/>
        <v>82.566563651028744</v>
      </c>
      <c r="AQ25" s="118">
        <f t="shared" si="6"/>
        <v>86.619817678502002</v>
      </c>
      <c r="AR25" s="118">
        <f t="shared" si="7"/>
        <v>79.77230149638946</v>
      </c>
      <c r="AS25" s="118">
        <f t="shared" si="8"/>
        <v>83.482850419303148</v>
      </c>
      <c r="AT25" s="118">
        <f t="shared" si="9"/>
        <v>2.5838698905182884</v>
      </c>
      <c r="AU25" s="125">
        <f t="shared" si="10"/>
        <v>3.3473595233198399</v>
      </c>
    </row>
    <row r="26" spans="1:47" ht="14.45" customHeight="1" x14ac:dyDescent="0.15">
      <c r="A26" s="126"/>
      <c r="B26" s="86" t="s">
        <v>61</v>
      </c>
      <c r="C26" s="11">
        <v>1231</v>
      </c>
      <c r="D26" s="11">
        <v>0</v>
      </c>
      <c r="E26" s="11">
        <v>414</v>
      </c>
      <c r="F26" s="12">
        <v>0</v>
      </c>
      <c r="G26" s="22" t="s">
        <v>61</v>
      </c>
      <c r="H26" s="3">
        <v>2569226</v>
      </c>
      <c r="I26" s="3">
        <v>199</v>
      </c>
      <c r="J26" s="18">
        <v>5</v>
      </c>
      <c r="K26" s="3">
        <v>99734</v>
      </c>
      <c r="L26" s="4">
        <v>8214840</v>
      </c>
      <c r="M26" s="70"/>
      <c r="N26" s="70"/>
      <c r="O26" s="87">
        <f t="shared" si="26"/>
        <v>0.45806451612903226</v>
      </c>
      <c r="P26" s="88">
        <f t="shared" si="27"/>
        <v>1.2457450032083215</v>
      </c>
      <c r="Q26" s="89">
        <f t="shared" si="13"/>
        <v>0</v>
      </c>
      <c r="R26" s="90">
        <f t="shared" si="14"/>
        <v>0</v>
      </c>
      <c r="S26" s="91">
        <f t="shared" si="15"/>
        <v>0</v>
      </c>
      <c r="T26" s="92">
        <f>5*R26/(1+5*(1-O26)*R26)</f>
        <v>0</v>
      </c>
      <c r="U26" s="93">
        <f>U25*(1-T25)</f>
        <v>99580.98473677467</v>
      </c>
      <c r="V26" s="93">
        <f>5*U26*((1-T26)+O26*T26)</f>
        <v>497904.92368387338</v>
      </c>
      <c r="W26" s="94">
        <f>SUM(V26:V$42)</f>
        <v>7961077.0402876623</v>
      </c>
      <c r="X26" s="95">
        <f t="shared" si="0"/>
        <v>497904.92368387338</v>
      </c>
      <c r="Y26" s="93">
        <f>SUM(X26:X$42)</f>
        <v>7664515.5695957551</v>
      </c>
      <c r="Z26" s="93">
        <f t="shared" si="1"/>
        <v>0</v>
      </c>
      <c r="AA26" s="94">
        <f>SUM(Z26:Z$42)</f>
        <v>296561.4706919064</v>
      </c>
      <c r="AB26" s="87">
        <f t="shared" si="2"/>
        <v>79.945755319968072</v>
      </c>
      <c r="AC26" s="88">
        <f t="shared" si="3"/>
        <v>76.967661947264261</v>
      </c>
      <c r="AD26" s="96">
        <f t="shared" si="16"/>
        <v>96.274857419528345</v>
      </c>
      <c r="AE26" s="88">
        <f t="shared" si="4"/>
        <v>2.9780933727037948</v>
      </c>
      <c r="AF26" s="97">
        <f t="shared" si="17"/>
        <v>3.7251425804716312</v>
      </c>
      <c r="AH26" s="98">
        <f>IF(D26=0,0,T26*T26*(1-T26)/D26)</f>
        <v>0</v>
      </c>
      <c r="AI26" s="99">
        <f t="shared" si="18"/>
        <v>0</v>
      </c>
      <c r="AJ26" s="99">
        <f>U26*U26*((1-O26)*5+AB27)^2*AH26</f>
        <v>0</v>
      </c>
      <c r="AK26" s="99">
        <f>SUM(AJ26:AJ$42)/U26/U26</f>
        <v>0.95333379596473411</v>
      </c>
      <c r="AL26" s="99">
        <f>U26*U26*((1-O26)*5*(1-S26)+AC27)^2*AH26+V26*V26*AI26</f>
        <v>0</v>
      </c>
      <c r="AM26" s="99">
        <f>SUM(AL26:AL$42)/U26/U26</f>
        <v>0.78740312004059576</v>
      </c>
      <c r="AN26" s="99">
        <f>U26*U26*((1-O26)*5*S26+AE27)^2*AH26+V26*V26*AI26</f>
        <v>0</v>
      </c>
      <c r="AO26" s="100">
        <f>SUM(AN26:AN$42)/U26/U26</f>
        <v>3.8098021211999518E-2</v>
      </c>
      <c r="AP26" s="87">
        <f t="shared" si="5"/>
        <v>78.032034569550675</v>
      </c>
      <c r="AQ26" s="88">
        <f t="shared" si="6"/>
        <v>81.859476070385469</v>
      </c>
      <c r="AR26" s="88">
        <f t="shared" si="7"/>
        <v>75.228441482243241</v>
      </c>
      <c r="AS26" s="88">
        <f t="shared" si="8"/>
        <v>78.706882412285282</v>
      </c>
      <c r="AT26" s="88">
        <f t="shared" si="9"/>
        <v>2.5955265703175745</v>
      </c>
      <c r="AU26" s="101">
        <f t="shared" si="10"/>
        <v>3.3606601750900151</v>
      </c>
    </row>
    <row r="27" spans="1:47" ht="14.45" customHeight="1" x14ac:dyDescent="0.15">
      <c r="A27" s="126"/>
      <c r="B27" s="86" t="s">
        <v>63</v>
      </c>
      <c r="C27" s="11">
        <v>1323</v>
      </c>
      <c r="D27" s="11">
        <v>0</v>
      </c>
      <c r="E27" s="11">
        <v>440</v>
      </c>
      <c r="F27" s="12">
        <v>0</v>
      </c>
      <c r="G27" s="22" t="s">
        <v>63</v>
      </c>
      <c r="H27" s="3">
        <v>2718493</v>
      </c>
      <c r="I27" s="3">
        <v>203</v>
      </c>
      <c r="J27" s="18">
        <v>10</v>
      </c>
      <c r="K27" s="3">
        <v>99703</v>
      </c>
      <c r="L27" s="4">
        <v>7716254</v>
      </c>
      <c r="M27" s="70"/>
      <c r="N27" s="70"/>
      <c r="O27" s="87">
        <f t="shared" si="26"/>
        <v>0.52</v>
      </c>
      <c r="P27" s="88">
        <f t="shared" si="27"/>
        <v>1.0634199904138066</v>
      </c>
      <c r="Q27" s="89">
        <f t="shared" si="13"/>
        <v>0</v>
      </c>
      <c r="R27" s="90">
        <f t="shared" si="14"/>
        <v>0</v>
      </c>
      <c r="S27" s="91">
        <f t="shared" si="15"/>
        <v>0</v>
      </c>
      <c r="T27" s="92">
        <f t="shared" ref="T27:T40" si="28">5*R27/(1+5*(1-O27)*R27)</f>
        <v>0</v>
      </c>
      <c r="U27" s="93">
        <f t="shared" ref="U27:U41" si="29">U26*(1-T26)</f>
        <v>99580.98473677467</v>
      </c>
      <c r="V27" s="93">
        <f t="shared" ref="V27:V40" si="30">5*U27*((1-T27)+O27*T27)</f>
        <v>497904.92368387338</v>
      </c>
      <c r="W27" s="94">
        <f>SUM(V27:V$42)</f>
        <v>7463172.116603788</v>
      </c>
      <c r="X27" s="95">
        <f t="shared" si="0"/>
        <v>497904.92368387338</v>
      </c>
      <c r="Y27" s="93">
        <f>SUM(X27:X$42)</f>
        <v>7166610.6459118808</v>
      </c>
      <c r="Z27" s="93">
        <f t="shared" si="1"/>
        <v>0</v>
      </c>
      <c r="AA27" s="94">
        <f>SUM(Z27:Z$42)</f>
        <v>296561.4706919064</v>
      </c>
      <c r="AB27" s="87">
        <f t="shared" si="2"/>
        <v>74.945755319968058</v>
      </c>
      <c r="AC27" s="88">
        <f t="shared" si="3"/>
        <v>71.967661947264247</v>
      </c>
      <c r="AD27" s="96">
        <f t="shared" si="16"/>
        <v>96.026334833788312</v>
      </c>
      <c r="AE27" s="88">
        <f t="shared" si="4"/>
        <v>2.9780933727037948</v>
      </c>
      <c r="AF27" s="97">
        <f t="shared" si="17"/>
        <v>3.9736651662116631</v>
      </c>
      <c r="AH27" s="98">
        <f t="shared" ref="AH27:AH40" si="31">IF(D27=0,0,T27*T27*(1-T27)/D27)</f>
        <v>0</v>
      </c>
      <c r="AI27" s="99">
        <f t="shared" si="18"/>
        <v>0</v>
      </c>
      <c r="AJ27" s="99">
        <f t="shared" ref="AJ27:AJ40" si="32">U27*U27*((1-O27)*5+AB28)^2*AH27</f>
        <v>0</v>
      </c>
      <c r="AK27" s="99">
        <f>SUM(AJ27:AJ$42)/U27/U27</f>
        <v>0.95333379596473411</v>
      </c>
      <c r="AL27" s="99">
        <f t="shared" ref="AL27:AL40" si="33">U27*U27*((1-O27)*5*(1-S27)+AC28)^2*AH27+V27*V27*AI27</f>
        <v>0</v>
      </c>
      <c r="AM27" s="99">
        <f>SUM(AL27:AL$42)/U27/U27</f>
        <v>0.78740312004059576</v>
      </c>
      <c r="AN27" s="99">
        <f t="shared" ref="AN27:AN40" si="34">U27*U27*((1-O27)*5*S27+AE28)^2*AH27+V27*V27*AI27</f>
        <v>0</v>
      </c>
      <c r="AO27" s="100">
        <f>SUM(AN27:AN$42)/U27/U27</f>
        <v>3.8098021211999518E-2</v>
      </c>
      <c r="AP27" s="87">
        <f t="shared" si="5"/>
        <v>73.03203456955066</v>
      </c>
      <c r="AQ27" s="88">
        <f t="shared" si="6"/>
        <v>76.859476070385455</v>
      </c>
      <c r="AR27" s="88">
        <f t="shared" si="7"/>
        <v>70.228441482243227</v>
      </c>
      <c r="AS27" s="88">
        <f t="shared" si="8"/>
        <v>73.706882412285267</v>
      </c>
      <c r="AT27" s="88">
        <f t="shared" si="9"/>
        <v>2.5955265703175745</v>
      </c>
      <c r="AU27" s="101">
        <f t="shared" si="10"/>
        <v>3.3606601750900151</v>
      </c>
    </row>
    <row r="28" spans="1:47" ht="14.45" customHeight="1" x14ac:dyDescent="0.15">
      <c r="A28" s="126"/>
      <c r="B28" s="86" t="s">
        <v>65</v>
      </c>
      <c r="C28" s="11">
        <v>1366</v>
      </c>
      <c r="D28" s="11">
        <v>0</v>
      </c>
      <c r="E28" s="11">
        <v>423</v>
      </c>
      <c r="F28" s="12">
        <v>0</v>
      </c>
      <c r="G28" s="22" t="s">
        <v>65</v>
      </c>
      <c r="H28" s="3">
        <v>2904186</v>
      </c>
      <c r="I28" s="3">
        <v>384</v>
      </c>
      <c r="J28" s="18">
        <v>15</v>
      </c>
      <c r="K28" s="3">
        <v>99668</v>
      </c>
      <c r="L28" s="4">
        <v>7217823</v>
      </c>
      <c r="M28" s="70"/>
      <c r="N28" s="70"/>
      <c r="O28" s="87">
        <f t="shared" si="26"/>
        <v>0.53898305084745768</v>
      </c>
      <c r="P28" s="88">
        <f t="shared" si="27"/>
        <v>1.1165084012513697</v>
      </c>
      <c r="Q28" s="89">
        <f t="shared" si="13"/>
        <v>0</v>
      </c>
      <c r="R28" s="90">
        <f t="shared" si="14"/>
        <v>0</v>
      </c>
      <c r="S28" s="91">
        <f t="shared" si="15"/>
        <v>0</v>
      </c>
      <c r="T28" s="92">
        <f t="shared" si="28"/>
        <v>0</v>
      </c>
      <c r="U28" s="93">
        <f t="shared" si="29"/>
        <v>99580.98473677467</v>
      </c>
      <c r="V28" s="93">
        <f t="shared" si="30"/>
        <v>497904.92368387338</v>
      </c>
      <c r="W28" s="94">
        <f>SUM(V28:V$42)</f>
        <v>6965267.1929199155</v>
      </c>
      <c r="X28" s="95">
        <f t="shared" si="0"/>
        <v>497904.92368387338</v>
      </c>
      <c r="Y28" s="93">
        <f>SUM(X28:X$42)</f>
        <v>6668705.7222280083</v>
      </c>
      <c r="Z28" s="93">
        <f t="shared" si="1"/>
        <v>0</v>
      </c>
      <c r="AA28" s="94">
        <f>SUM(Z28:Z$42)</f>
        <v>296561.4706919064</v>
      </c>
      <c r="AB28" s="87">
        <f t="shared" si="2"/>
        <v>69.945755319968072</v>
      </c>
      <c r="AC28" s="88">
        <f t="shared" si="3"/>
        <v>66.967661947264261</v>
      </c>
      <c r="AD28" s="96">
        <f t="shared" si="16"/>
        <v>95.742281487875175</v>
      </c>
      <c r="AE28" s="88">
        <f t="shared" si="4"/>
        <v>2.9780933727037948</v>
      </c>
      <c r="AF28" s="97">
        <f t="shared" si="17"/>
        <v>4.2577185121247956</v>
      </c>
      <c r="AH28" s="98">
        <f t="shared" si="31"/>
        <v>0</v>
      </c>
      <c r="AI28" s="99">
        <f t="shared" si="18"/>
        <v>0</v>
      </c>
      <c r="AJ28" s="99">
        <f t="shared" si="32"/>
        <v>0</v>
      </c>
      <c r="AK28" s="99">
        <f>SUM(AJ28:AJ$42)/U28/U28</f>
        <v>0.95333379596473411</v>
      </c>
      <c r="AL28" s="99">
        <f t="shared" si="33"/>
        <v>0</v>
      </c>
      <c r="AM28" s="99">
        <f>SUM(AL28:AL$42)/U28/U28</f>
        <v>0.78740312004059576</v>
      </c>
      <c r="AN28" s="99">
        <f t="shared" si="34"/>
        <v>0</v>
      </c>
      <c r="AO28" s="100">
        <f>SUM(AN28:AN$42)/U28/U28</f>
        <v>3.8098021211999518E-2</v>
      </c>
      <c r="AP28" s="87">
        <f t="shared" si="5"/>
        <v>68.032034569550675</v>
      </c>
      <c r="AQ28" s="88">
        <f t="shared" si="6"/>
        <v>71.859476070385469</v>
      </c>
      <c r="AR28" s="88">
        <f t="shared" si="7"/>
        <v>65.228441482243241</v>
      </c>
      <c r="AS28" s="88">
        <f t="shared" si="8"/>
        <v>68.706882412285282</v>
      </c>
      <c r="AT28" s="88">
        <f t="shared" si="9"/>
        <v>2.5955265703175745</v>
      </c>
      <c r="AU28" s="101">
        <f t="shared" si="10"/>
        <v>3.3606601750900151</v>
      </c>
    </row>
    <row r="29" spans="1:47" ht="14.45" customHeight="1" x14ac:dyDescent="0.15">
      <c r="A29" s="126"/>
      <c r="B29" s="86" t="s">
        <v>67</v>
      </c>
      <c r="C29" s="11">
        <v>792</v>
      </c>
      <c r="D29" s="11">
        <v>1</v>
      </c>
      <c r="E29" s="11">
        <v>288</v>
      </c>
      <c r="F29" s="12">
        <v>0</v>
      </c>
      <c r="G29" s="22" t="s">
        <v>67</v>
      </c>
      <c r="H29" s="3">
        <v>2868752</v>
      </c>
      <c r="I29" s="3">
        <v>586</v>
      </c>
      <c r="J29" s="18">
        <v>20</v>
      </c>
      <c r="K29" s="3">
        <v>99609</v>
      </c>
      <c r="L29" s="4">
        <v>6719619</v>
      </c>
      <c r="M29" s="70"/>
      <c r="N29" s="70"/>
      <c r="O29" s="87">
        <f t="shared" si="26"/>
        <v>0.54579439252336448</v>
      </c>
      <c r="P29" s="88">
        <f t="shared" si="27"/>
        <v>0.950336631451423</v>
      </c>
      <c r="Q29" s="89">
        <f t="shared" si="13"/>
        <v>1.2626262626262627E-3</v>
      </c>
      <c r="R29" s="90">
        <f t="shared" si="14"/>
        <v>1.3286094851441099E-3</v>
      </c>
      <c r="S29" s="91">
        <f t="shared" si="15"/>
        <v>0</v>
      </c>
      <c r="T29" s="92">
        <f t="shared" si="28"/>
        <v>6.6230635937386895E-3</v>
      </c>
      <c r="U29" s="93">
        <f t="shared" si="29"/>
        <v>99580.98473677467</v>
      </c>
      <c r="V29" s="93">
        <f t="shared" si="30"/>
        <v>496407.10984931991</v>
      </c>
      <c r="W29" s="94">
        <f>SUM(V29:V$42)</f>
        <v>6467362.2692360412</v>
      </c>
      <c r="X29" s="95">
        <f t="shared" si="0"/>
        <v>496407.10984931991</v>
      </c>
      <c r="Y29" s="93">
        <f>SUM(X29:X$42)</f>
        <v>6170800.7985441359</v>
      </c>
      <c r="Z29" s="93">
        <f t="shared" si="1"/>
        <v>0</v>
      </c>
      <c r="AA29" s="94">
        <f>SUM(Z29:Z$42)</f>
        <v>296561.4706919064</v>
      </c>
      <c r="AB29" s="87">
        <f t="shared" si="2"/>
        <v>64.945755319968058</v>
      </c>
      <c r="AC29" s="88">
        <f t="shared" si="3"/>
        <v>61.967661947264268</v>
      </c>
      <c r="AD29" s="96">
        <f t="shared" si="16"/>
        <v>95.414491127200492</v>
      </c>
      <c r="AE29" s="88">
        <f t="shared" si="4"/>
        <v>2.9780933727037948</v>
      </c>
      <c r="AF29" s="97">
        <f t="shared" si="17"/>
        <v>4.5855088727995099</v>
      </c>
      <c r="AH29" s="98">
        <f t="shared" si="31"/>
        <v>4.3574450871807622E-5</v>
      </c>
      <c r="AI29" s="99">
        <f t="shared" si="18"/>
        <v>0</v>
      </c>
      <c r="AJ29" s="99">
        <f t="shared" si="32"/>
        <v>1695007870.0150812</v>
      </c>
      <c r="AK29" s="99">
        <f>SUM(AJ29:AJ$42)/U29/U29</f>
        <v>0.95333379596473411</v>
      </c>
      <c r="AL29" s="99">
        <f t="shared" si="33"/>
        <v>1536623612.9242122</v>
      </c>
      <c r="AM29" s="99">
        <f>SUM(AL29:AL$42)/U29/U29</f>
        <v>0.78740312004059576</v>
      </c>
      <c r="AN29" s="99">
        <f t="shared" si="34"/>
        <v>3883588.7210677667</v>
      </c>
      <c r="AO29" s="100">
        <f>SUM(AN29:AN$42)/U29/U29</f>
        <v>3.8098021211999518E-2</v>
      </c>
      <c r="AP29" s="87">
        <f t="shared" si="5"/>
        <v>63.03203456955066</v>
      </c>
      <c r="AQ29" s="88">
        <f t="shared" si="6"/>
        <v>66.859476070385455</v>
      </c>
      <c r="AR29" s="88">
        <f t="shared" si="7"/>
        <v>60.228441482243241</v>
      </c>
      <c r="AS29" s="88">
        <f t="shared" si="8"/>
        <v>63.706882412285296</v>
      </c>
      <c r="AT29" s="88">
        <f t="shared" si="9"/>
        <v>2.5955265703175745</v>
      </c>
      <c r="AU29" s="101">
        <f t="shared" si="10"/>
        <v>3.3606601750900151</v>
      </c>
    </row>
    <row r="30" spans="1:47" ht="14.45" customHeight="1" x14ac:dyDescent="0.15">
      <c r="A30" s="126"/>
      <c r="B30" s="86" t="s">
        <v>69</v>
      </c>
      <c r="C30" s="11">
        <v>1080</v>
      </c>
      <c r="D30" s="11">
        <v>1</v>
      </c>
      <c r="E30" s="11">
        <v>360</v>
      </c>
      <c r="F30" s="12">
        <v>0</v>
      </c>
      <c r="G30" s="22" t="s">
        <v>69</v>
      </c>
      <c r="H30" s="3">
        <v>3082677</v>
      </c>
      <c r="I30" s="3">
        <v>830</v>
      </c>
      <c r="J30" s="18">
        <v>25</v>
      </c>
      <c r="K30" s="3">
        <v>99502</v>
      </c>
      <c r="L30" s="4">
        <v>6221817</v>
      </c>
      <c r="M30" s="70"/>
      <c r="N30" s="70"/>
      <c r="O30" s="87">
        <f t="shared" si="26"/>
        <v>0.50317460317460316</v>
      </c>
      <c r="P30" s="88">
        <f t="shared" si="27"/>
        <v>1.0624488349903631</v>
      </c>
      <c r="Q30" s="89">
        <f t="shared" si="13"/>
        <v>9.2592592592592596E-4</v>
      </c>
      <c r="R30" s="90">
        <f t="shared" si="14"/>
        <v>8.7150166241588896E-4</v>
      </c>
      <c r="S30" s="91">
        <f t="shared" si="15"/>
        <v>0</v>
      </c>
      <c r="T30" s="92">
        <f t="shared" si="28"/>
        <v>4.3480950307230627E-3</v>
      </c>
      <c r="U30" s="93">
        <f t="shared" si="29"/>
        <v>98921.453542135889</v>
      </c>
      <c r="V30" s="93">
        <f t="shared" si="30"/>
        <v>493538.79530892498</v>
      </c>
      <c r="W30" s="94">
        <f>SUM(V30:V$42)</f>
        <v>5970955.1593867205</v>
      </c>
      <c r="X30" s="95">
        <f t="shared" si="0"/>
        <v>493538.79530892498</v>
      </c>
      <c r="Y30" s="93">
        <f>SUM(X30:X$42)</f>
        <v>5674393.6886948152</v>
      </c>
      <c r="Z30" s="93">
        <f t="shared" si="1"/>
        <v>0</v>
      </c>
      <c r="AA30" s="94">
        <f>SUM(Z30:Z$42)</f>
        <v>296561.4706919064</v>
      </c>
      <c r="AB30" s="87">
        <f t="shared" si="2"/>
        <v>60.360568365924529</v>
      </c>
      <c r="AC30" s="88">
        <f t="shared" si="3"/>
        <v>57.362619386479096</v>
      </c>
      <c r="AD30" s="96">
        <f t="shared" si="16"/>
        <v>95.033265821370449</v>
      </c>
      <c r="AE30" s="88">
        <f t="shared" si="4"/>
        <v>2.9979489794454461</v>
      </c>
      <c r="AF30" s="97">
        <f t="shared" si="17"/>
        <v>4.9667341786295776</v>
      </c>
      <c r="AH30" s="98">
        <f t="shared" si="31"/>
        <v>1.8823725614191683E-5</v>
      </c>
      <c r="AI30" s="99">
        <f t="shared" si="18"/>
        <v>0</v>
      </c>
      <c r="AJ30" s="99">
        <f t="shared" si="32"/>
        <v>621725356.93213272</v>
      </c>
      <c r="AK30" s="99">
        <f>SUM(AJ30:AJ$42)/U30/U30</f>
        <v>0.79287125675012049</v>
      </c>
      <c r="AL30" s="99">
        <f t="shared" si="33"/>
        <v>558950363.38926685</v>
      </c>
      <c r="AM30" s="99">
        <f>SUM(AL30:AL$42)/U30/U30</f>
        <v>0.64090629503426577</v>
      </c>
      <c r="AN30" s="99">
        <f t="shared" si="34"/>
        <v>1670013.489516228</v>
      </c>
      <c r="AO30" s="100">
        <f>SUM(AN30:AN$42)/U30/U30</f>
        <v>3.8210856956457033E-2</v>
      </c>
      <c r="AP30" s="87">
        <f t="shared" si="5"/>
        <v>58.61531932354368</v>
      </c>
      <c r="AQ30" s="88">
        <f t="shared" si="6"/>
        <v>62.105817408305377</v>
      </c>
      <c r="AR30" s="88">
        <f t="shared" si="7"/>
        <v>55.793509567822788</v>
      </c>
      <c r="AS30" s="88">
        <f t="shared" si="8"/>
        <v>58.931729205135404</v>
      </c>
      <c r="AT30" s="88">
        <f t="shared" si="9"/>
        <v>2.6148160676720966</v>
      </c>
      <c r="AU30" s="101">
        <f t="shared" si="10"/>
        <v>3.3810818912187957</v>
      </c>
    </row>
    <row r="31" spans="1:47" ht="14.45" customHeight="1" x14ac:dyDescent="0.15">
      <c r="A31" s="126"/>
      <c r="B31" s="86" t="s">
        <v>71</v>
      </c>
      <c r="C31" s="11">
        <v>1311</v>
      </c>
      <c r="D31" s="11">
        <v>1</v>
      </c>
      <c r="E31" s="11">
        <v>452</v>
      </c>
      <c r="F31" s="12">
        <v>0</v>
      </c>
      <c r="G31" s="22" t="s">
        <v>71</v>
      </c>
      <c r="H31" s="3">
        <v>3531534</v>
      </c>
      <c r="I31" s="3">
        <v>1224</v>
      </c>
      <c r="J31" s="18">
        <v>30</v>
      </c>
      <c r="K31" s="3">
        <v>99376</v>
      </c>
      <c r="L31" s="4">
        <v>5724620</v>
      </c>
      <c r="M31" s="70"/>
      <c r="N31" s="70"/>
      <c r="O31" s="87">
        <f t="shared" si="26"/>
        <v>0.52874999999999994</v>
      </c>
      <c r="P31" s="88">
        <f t="shared" si="27"/>
        <v>1.0755235401952805</v>
      </c>
      <c r="Q31" s="89">
        <f t="shared" si="13"/>
        <v>7.6277650648360034E-4</v>
      </c>
      <c r="R31" s="90">
        <f t="shared" si="14"/>
        <v>7.0921414360219828E-4</v>
      </c>
      <c r="S31" s="91">
        <f t="shared" si="15"/>
        <v>0</v>
      </c>
      <c r="T31" s="92">
        <f t="shared" si="28"/>
        <v>3.5401548154774878E-3</v>
      </c>
      <c r="U31" s="93">
        <f t="shared" si="29"/>
        <v>98491.333661557423</v>
      </c>
      <c r="V31" s="93">
        <f t="shared" si="30"/>
        <v>491635.10385423974</v>
      </c>
      <c r="W31" s="94">
        <f>SUM(V31:V$42)</f>
        <v>5477416.3640777962</v>
      </c>
      <c r="X31" s="95">
        <f t="shared" si="0"/>
        <v>491635.10385423974</v>
      </c>
      <c r="Y31" s="93">
        <f>SUM(X31:X$42)</f>
        <v>5180854.8933858899</v>
      </c>
      <c r="Z31" s="93">
        <f t="shared" si="1"/>
        <v>0</v>
      </c>
      <c r="AA31" s="94">
        <f>SUM(Z31:Z$42)</f>
        <v>296561.4706919064</v>
      </c>
      <c r="AB31" s="87">
        <f t="shared" si="2"/>
        <v>55.613180981990403</v>
      </c>
      <c r="AC31" s="88">
        <f t="shared" si="3"/>
        <v>52.602139708948343</v>
      </c>
      <c r="AD31" s="96">
        <f t="shared" si="16"/>
        <v>94.585741689515757</v>
      </c>
      <c r="AE31" s="88">
        <f t="shared" si="4"/>
        <v>3.0110412730420624</v>
      </c>
      <c r="AF31" s="97">
        <f t="shared" si="17"/>
        <v>5.414258310484251</v>
      </c>
      <c r="AH31" s="98">
        <f t="shared" si="31"/>
        <v>1.248832843303699E-5</v>
      </c>
      <c r="AI31" s="99">
        <f t="shared" si="18"/>
        <v>0</v>
      </c>
      <c r="AJ31" s="99">
        <f t="shared" si="32"/>
        <v>342319278.89686769</v>
      </c>
      <c r="AK31" s="99">
        <f>SUM(AJ31:AJ$42)/U31/U31</f>
        <v>0.73571963685421027</v>
      </c>
      <c r="AL31" s="99">
        <f t="shared" si="33"/>
        <v>304507228.38085949</v>
      </c>
      <c r="AM31" s="99">
        <f>SUM(AL31:AL$42)/U31/U31</f>
        <v>0.58889577627899314</v>
      </c>
      <c r="AN31" s="99">
        <f t="shared" si="34"/>
        <v>1106150.348445829</v>
      </c>
      <c r="AO31" s="100">
        <f>SUM(AN31:AN$42)/U31/U31</f>
        <v>3.8373168994140276E-2</v>
      </c>
      <c r="AP31" s="87">
        <f t="shared" si="5"/>
        <v>53.932008606254016</v>
      </c>
      <c r="AQ31" s="88">
        <f t="shared" si="6"/>
        <v>57.294353357726791</v>
      </c>
      <c r="AR31" s="88">
        <f t="shared" si="7"/>
        <v>51.098044627461341</v>
      </c>
      <c r="AS31" s="88">
        <f t="shared" si="8"/>
        <v>54.106234790435344</v>
      </c>
      <c r="AT31" s="88">
        <f t="shared" si="9"/>
        <v>2.6270954877964248</v>
      </c>
      <c r="AU31" s="101">
        <f t="shared" si="10"/>
        <v>3.3949870582877</v>
      </c>
    </row>
    <row r="32" spans="1:47" ht="14.45" customHeight="1" x14ac:dyDescent="0.15">
      <c r="A32" s="126"/>
      <c r="B32" s="86" t="s">
        <v>73</v>
      </c>
      <c r="C32" s="11">
        <v>1576</v>
      </c>
      <c r="D32" s="11">
        <v>2</v>
      </c>
      <c r="E32" s="11">
        <v>531</v>
      </c>
      <c r="F32" s="12">
        <v>0</v>
      </c>
      <c r="G32" s="22" t="s">
        <v>73</v>
      </c>
      <c r="H32" s="3">
        <v>4046870</v>
      </c>
      <c r="I32" s="3">
        <v>1947</v>
      </c>
      <c r="J32" s="18">
        <v>35</v>
      </c>
      <c r="K32" s="3">
        <v>99216</v>
      </c>
      <c r="L32" s="4">
        <v>5228117</v>
      </c>
      <c r="M32" s="70"/>
      <c r="N32" s="70"/>
      <c r="O32" s="87">
        <f t="shared" si="26"/>
        <v>0.52719665271966532</v>
      </c>
      <c r="P32" s="88">
        <f t="shared" si="27"/>
        <v>0.99748322979463022</v>
      </c>
      <c r="Q32" s="89">
        <f t="shared" si="13"/>
        <v>1.2690355329949238E-3</v>
      </c>
      <c r="R32" s="90">
        <f t="shared" si="14"/>
        <v>1.272237462334282E-3</v>
      </c>
      <c r="S32" s="91">
        <f t="shared" si="15"/>
        <v>0</v>
      </c>
      <c r="T32" s="92">
        <f t="shared" si="28"/>
        <v>6.3421128323924046E-3</v>
      </c>
      <c r="U32" s="93">
        <f t="shared" si="29"/>
        <v>98142.65909241265</v>
      </c>
      <c r="V32" s="93">
        <f t="shared" si="30"/>
        <v>489241.85622790502</v>
      </c>
      <c r="W32" s="94">
        <f>SUM(V32:V$42)</f>
        <v>4985781.2602235572</v>
      </c>
      <c r="X32" s="95">
        <f t="shared" si="0"/>
        <v>489241.85622790502</v>
      </c>
      <c r="Y32" s="93">
        <f>SUM(X32:X$42)</f>
        <v>4689219.78953165</v>
      </c>
      <c r="Z32" s="93">
        <f t="shared" si="1"/>
        <v>0</v>
      </c>
      <c r="AA32" s="94">
        <f>SUM(Z32:Z$42)</f>
        <v>296561.4706919064</v>
      </c>
      <c r="AB32" s="87">
        <f t="shared" si="2"/>
        <v>50.801367176416811</v>
      </c>
      <c r="AC32" s="88">
        <f t="shared" si="3"/>
        <v>47.779628480579561</v>
      </c>
      <c r="AD32" s="96">
        <f t="shared" si="16"/>
        <v>94.051855562580187</v>
      </c>
      <c r="AE32" s="88">
        <f t="shared" si="4"/>
        <v>3.0217386958372456</v>
      </c>
      <c r="AF32" s="97">
        <f t="shared" si="17"/>
        <v>5.9481444374198018</v>
      </c>
      <c r="AH32" s="98">
        <f t="shared" si="31"/>
        <v>1.9983650105091703E-5</v>
      </c>
      <c r="AI32" s="99">
        <f t="shared" si="18"/>
        <v>0</v>
      </c>
      <c r="AJ32" s="99">
        <f t="shared" si="32"/>
        <v>452258504.85179836</v>
      </c>
      <c r="AK32" s="99">
        <f>SUM(AJ32:AJ$42)/U32/U32</f>
        <v>0.70541669210502589</v>
      </c>
      <c r="AL32" s="99">
        <f t="shared" si="33"/>
        <v>397292108.2825613</v>
      </c>
      <c r="AM32" s="99">
        <f>SUM(AL32:AL$42)/U32/U32</f>
        <v>0.56147340388916045</v>
      </c>
      <c r="AN32" s="99">
        <f t="shared" si="34"/>
        <v>1780043.0358454299</v>
      </c>
      <c r="AO32" s="100">
        <f>SUM(AN32:AN$42)/U32/U32</f>
        <v>3.8531471099484751E-2</v>
      </c>
      <c r="AP32" s="87">
        <f t="shared" si="5"/>
        <v>49.155181049519044</v>
      </c>
      <c r="AQ32" s="88">
        <f t="shared" si="6"/>
        <v>52.447553303314578</v>
      </c>
      <c r="AR32" s="88">
        <f t="shared" si="7"/>
        <v>46.310970512099288</v>
      </c>
      <c r="AS32" s="88">
        <f t="shared" si="8"/>
        <v>49.248286449059833</v>
      </c>
      <c r="AT32" s="88">
        <f t="shared" si="9"/>
        <v>2.6370017735438678</v>
      </c>
      <c r="AU32" s="101">
        <f t="shared" si="10"/>
        <v>3.4064756181306235</v>
      </c>
    </row>
    <row r="33" spans="1:47" ht="14.45" customHeight="1" x14ac:dyDescent="0.15">
      <c r="A33" s="126"/>
      <c r="B33" s="86" t="s">
        <v>75</v>
      </c>
      <c r="C33" s="11">
        <v>1643</v>
      </c>
      <c r="D33" s="11">
        <v>6</v>
      </c>
      <c r="E33" s="11">
        <v>546</v>
      </c>
      <c r="F33" s="12">
        <v>0</v>
      </c>
      <c r="G33" s="22" t="s">
        <v>75</v>
      </c>
      <c r="H33" s="3">
        <v>4763673</v>
      </c>
      <c r="I33" s="3">
        <v>3556</v>
      </c>
      <c r="J33" s="18">
        <v>40</v>
      </c>
      <c r="K33" s="3">
        <v>98977</v>
      </c>
      <c r="L33" s="4">
        <v>4732602</v>
      </c>
      <c r="M33" s="70"/>
      <c r="N33" s="70"/>
      <c r="O33" s="87">
        <f t="shared" si="26"/>
        <v>0.53649025069637879</v>
      </c>
      <c r="P33" s="88">
        <f t="shared" si="27"/>
        <v>1.0273038189609276</v>
      </c>
      <c r="Q33" s="89">
        <f t="shared" si="13"/>
        <v>3.6518563603164943E-3</v>
      </c>
      <c r="R33" s="90">
        <f t="shared" si="14"/>
        <v>3.5547968311946758E-3</v>
      </c>
      <c r="S33" s="91">
        <f t="shared" si="15"/>
        <v>0</v>
      </c>
      <c r="T33" s="92">
        <f t="shared" si="28"/>
        <v>1.7628751188801403E-2</v>
      </c>
      <c r="U33" s="93">
        <f t="shared" si="29"/>
        <v>97520.227274777542</v>
      </c>
      <c r="V33" s="93">
        <f t="shared" si="30"/>
        <v>483616.89968218294</v>
      </c>
      <c r="W33" s="94">
        <f>SUM(V33:V$42)</f>
        <v>4496539.4039956518</v>
      </c>
      <c r="X33" s="95">
        <f t="shared" si="0"/>
        <v>483616.89968218294</v>
      </c>
      <c r="Y33" s="93">
        <f>SUM(X33:X$42)</f>
        <v>4199977.9333037445</v>
      </c>
      <c r="Z33" s="93">
        <f t="shared" si="1"/>
        <v>0</v>
      </c>
      <c r="AA33" s="94">
        <f>SUM(Z33:Z$42)</f>
        <v>296561.4706919064</v>
      </c>
      <c r="AB33" s="87">
        <f t="shared" si="2"/>
        <v>46.108787168081477</v>
      </c>
      <c r="AC33" s="88">
        <f t="shared" si="3"/>
        <v>43.067761947167028</v>
      </c>
      <c r="AD33" s="96">
        <f t="shared" si="16"/>
        <v>93.404673148680047</v>
      </c>
      <c r="AE33" s="88">
        <f t="shared" si="4"/>
        <v>3.0410252209144364</v>
      </c>
      <c r="AF33" s="97">
        <f t="shared" si="17"/>
        <v>6.595326851319931</v>
      </c>
      <c r="AH33" s="98">
        <f t="shared" si="31"/>
        <v>5.0882388483676934E-5</v>
      </c>
      <c r="AI33" s="99">
        <f t="shared" si="18"/>
        <v>0</v>
      </c>
      <c r="AJ33" s="99">
        <f t="shared" si="32"/>
        <v>945609848.99521017</v>
      </c>
      <c r="AK33" s="99">
        <f>SUM(AJ33:AJ$42)/U33/U33</f>
        <v>0.6668950771953388</v>
      </c>
      <c r="AL33" s="99">
        <f t="shared" si="33"/>
        <v>817810098.12438405</v>
      </c>
      <c r="AM33" s="99">
        <f>SUM(AL33:AL$42)/U33/U33</f>
        <v>0.52688819662656383</v>
      </c>
      <c r="AN33" s="99">
        <f t="shared" si="34"/>
        <v>4637091.3990173992</v>
      </c>
      <c r="AO33" s="100">
        <f>SUM(AN33:AN$42)/U33/U33</f>
        <v>3.8837729997796694E-2</v>
      </c>
      <c r="AP33" s="87">
        <f t="shared" si="5"/>
        <v>44.508179743210029</v>
      </c>
      <c r="AQ33" s="88">
        <f t="shared" si="6"/>
        <v>47.709394592952926</v>
      </c>
      <c r="AR33" s="88">
        <f t="shared" si="7"/>
        <v>41.645055478438991</v>
      </c>
      <c r="AS33" s="88">
        <f t="shared" si="8"/>
        <v>44.490468415895066</v>
      </c>
      <c r="AT33" s="88">
        <f t="shared" si="9"/>
        <v>2.6547623265542146</v>
      </c>
      <c r="AU33" s="101">
        <f t="shared" si="10"/>
        <v>3.4272881152746582</v>
      </c>
    </row>
    <row r="34" spans="1:47" ht="14.45" customHeight="1" x14ac:dyDescent="0.15">
      <c r="A34" s="126"/>
      <c r="B34" s="86" t="s">
        <v>77</v>
      </c>
      <c r="C34" s="11">
        <v>1679</v>
      </c>
      <c r="D34" s="11">
        <v>5</v>
      </c>
      <c r="E34" s="11">
        <v>548</v>
      </c>
      <c r="F34" s="12">
        <v>0.8</v>
      </c>
      <c r="G34" s="22" t="s">
        <v>77</v>
      </c>
      <c r="H34" s="3">
        <v>4254117</v>
      </c>
      <c r="I34" s="3">
        <v>4884</v>
      </c>
      <c r="J34" s="18">
        <v>45</v>
      </c>
      <c r="K34" s="3">
        <v>98618</v>
      </c>
      <c r="L34" s="4">
        <v>4238549</v>
      </c>
      <c r="M34" s="70"/>
      <c r="N34" s="70"/>
      <c r="O34" s="87">
        <f t="shared" si="26"/>
        <v>0.54067495559502665</v>
      </c>
      <c r="P34" s="88">
        <f t="shared" si="27"/>
        <v>1.0028678423201143</v>
      </c>
      <c r="Q34" s="89">
        <f t="shared" si="13"/>
        <v>2.9779630732578916E-3</v>
      </c>
      <c r="R34" s="90">
        <f t="shared" si="14"/>
        <v>2.969447167005011E-3</v>
      </c>
      <c r="S34" s="91">
        <f t="shared" si="15"/>
        <v>1.4598540145985403E-3</v>
      </c>
      <c r="T34" s="92">
        <f t="shared" si="28"/>
        <v>1.4746667877054687E-2</v>
      </c>
      <c r="U34" s="93">
        <f t="shared" si="29"/>
        <v>95801.067452275136</v>
      </c>
      <c r="V34" s="93">
        <f t="shared" si="30"/>
        <v>475760.78796206147</v>
      </c>
      <c r="W34" s="94">
        <f>SUM(V34:V$42)</f>
        <v>4012922.5043134689</v>
      </c>
      <c r="X34" s="95">
        <f t="shared" si="0"/>
        <v>475066.24666576646</v>
      </c>
      <c r="Y34" s="93">
        <f>SUM(X34:X$42)</f>
        <v>3716361.0336215617</v>
      </c>
      <c r="Z34" s="93">
        <f t="shared" si="1"/>
        <v>694.54129629498027</v>
      </c>
      <c r="AA34" s="94">
        <f>SUM(Z34:Z$42)</f>
        <v>296561.4706919064</v>
      </c>
      <c r="AB34" s="87">
        <f t="shared" si="2"/>
        <v>41.888077148123344</v>
      </c>
      <c r="AC34" s="88">
        <f t="shared" si="3"/>
        <v>38.79248042275654</v>
      </c>
      <c r="AD34" s="96">
        <f t="shared" si="16"/>
        <v>92.609838082516305</v>
      </c>
      <c r="AE34" s="88">
        <f t="shared" si="4"/>
        <v>3.0955967253667955</v>
      </c>
      <c r="AF34" s="97">
        <f t="shared" si="17"/>
        <v>7.3901619174836801</v>
      </c>
      <c r="AH34" s="98">
        <f t="shared" si="31"/>
        <v>4.2851468188975755E-5</v>
      </c>
      <c r="AI34" s="99">
        <f t="shared" si="18"/>
        <v>2.6600781767419718E-6</v>
      </c>
      <c r="AJ34" s="99">
        <f t="shared" si="32"/>
        <v>622076338.89109242</v>
      </c>
      <c r="AK34" s="99">
        <f>SUM(AJ34:AJ$42)/U34/U34</f>
        <v>0.58801303327764642</v>
      </c>
      <c r="AL34" s="99">
        <f t="shared" si="33"/>
        <v>528388020.21732748</v>
      </c>
      <c r="AM34" s="99">
        <f>SUM(AL34:AL$42)/U34/U34</f>
        <v>0.45686100261497131</v>
      </c>
      <c r="AN34" s="99">
        <f t="shared" si="34"/>
        <v>4474602.9138001595</v>
      </c>
      <c r="AO34" s="100">
        <f>SUM(AN34:AN$42)/U34/U34</f>
        <v>3.9738882334465257E-2</v>
      </c>
      <c r="AP34" s="87">
        <f t="shared" si="5"/>
        <v>40.385109793641085</v>
      </c>
      <c r="AQ34" s="88">
        <f t="shared" si="6"/>
        <v>43.391044502605602</v>
      </c>
      <c r="AR34" s="88">
        <f t="shared" si="7"/>
        <v>37.467687145431483</v>
      </c>
      <c r="AS34" s="88">
        <f t="shared" si="8"/>
        <v>40.117273700081597</v>
      </c>
      <c r="AT34" s="88">
        <f t="shared" si="9"/>
        <v>2.7048782968583853</v>
      </c>
      <c r="AU34" s="101">
        <f t="shared" si="10"/>
        <v>3.4863151538752057</v>
      </c>
    </row>
    <row r="35" spans="1:47" ht="14.45" customHeight="1" x14ac:dyDescent="0.15">
      <c r="A35" s="126"/>
      <c r="B35" s="86" t="s">
        <v>79</v>
      </c>
      <c r="C35" s="11">
        <v>1611</v>
      </c>
      <c r="D35" s="11">
        <v>6</v>
      </c>
      <c r="E35" s="11">
        <v>537</v>
      </c>
      <c r="F35" s="12">
        <v>0.8</v>
      </c>
      <c r="G35" s="22" t="s">
        <v>79</v>
      </c>
      <c r="H35" s="3">
        <v>3926558</v>
      </c>
      <c r="I35" s="3">
        <v>6879</v>
      </c>
      <c r="J35" s="18">
        <v>50</v>
      </c>
      <c r="K35" s="3">
        <v>98055</v>
      </c>
      <c r="L35" s="4">
        <v>3746752</v>
      </c>
      <c r="M35" s="70"/>
      <c r="N35" s="70"/>
      <c r="O35" s="87">
        <f t="shared" si="26"/>
        <v>0.52857142857142858</v>
      </c>
      <c r="P35" s="88">
        <f t="shared" si="27"/>
        <v>0.98541039571569933</v>
      </c>
      <c r="Q35" s="89">
        <f t="shared" si="13"/>
        <v>3.7243947858472998E-3</v>
      </c>
      <c r="R35" s="90">
        <f t="shared" si="14"/>
        <v>3.7795367311325022E-3</v>
      </c>
      <c r="S35" s="91">
        <f t="shared" si="15"/>
        <v>1.4897579143389201E-3</v>
      </c>
      <c r="T35" s="92">
        <f t="shared" si="28"/>
        <v>1.8730812569544779E-2</v>
      </c>
      <c r="U35" s="93">
        <f t="shared" si="29"/>
        <v>94388.320928289118</v>
      </c>
      <c r="V35" s="93">
        <f t="shared" si="30"/>
        <v>467774.24690672843</v>
      </c>
      <c r="W35" s="94">
        <f>SUM(V35:V$42)</f>
        <v>3537161.7163514076</v>
      </c>
      <c r="X35" s="95">
        <f t="shared" si="0"/>
        <v>467077.3765202752</v>
      </c>
      <c r="Y35" s="93">
        <f>SUM(X35:X$42)</f>
        <v>3241294.7869557953</v>
      </c>
      <c r="Z35" s="93">
        <f t="shared" si="1"/>
        <v>696.87038645322673</v>
      </c>
      <c r="AA35" s="94">
        <f>SUM(Z35:Z$42)</f>
        <v>295866.92939561146</v>
      </c>
      <c r="AB35" s="87">
        <f t="shared" si="2"/>
        <v>37.474569751471073</v>
      </c>
      <c r="AC35" s="88">
        <f t="shared" si="3"/>
        <v>34.339998371391168</v>
      </c>
      <c r="AD35" s="96">
        <f t="shared" si="16"/>
        <v>91.635470664858389</v>
      </c>
      <c r="AE35" s="88">
        <f t="shared" si="4"/>
        <v>3.1345713800798971</v>
      </c>
      <c r="AF35" s="97">
        <f t="shared" si="17"/>
        <v>8.3645293351415955</v>
      </c>
      <c r="AH35" s="98">
        <f t="shared" si="31"/>
        <v>5.737862644694671E-5</v>
      </c>
      <c r="AI35" s="99">
        <f t="shared" si="18"/>
        <v>2.7700903830457816E-6</v>
      </c>
      <c r="AJ35" s="99">
        <f t="shared" si="32"/>
        <v>644109940.66986752</v>
      </c>
      <c r="AK35" s="99">
        <f>SUM(AJ35:AJ$42)/U35/U35</f>
        <v>0.53592240687083226</v>
      </c>
      <c r="AL35" s="99">
        <f t="shared" si="33"/>
        <v>534135607.84379834</v>
      </c>
      <c r="AM35" s="99">
        <f>SUM(AL35:AL$42)/U35/U35</f>
        <v>0.41133094876059223</v>
      </c>
      <c r="AN35" s="99">
        <f t="shared" si="34"/>
        <v>5809384.5854909262</v>
      </c>
      <c r="AO35" s="100">
        <f>SUM(AN35:AN$42)/U35/U35</f>
        <v>4.0435111476564499E-2</v>
      </c>
      <c r="AP35" s="87">
        <f t="shared" si="5"/>
        <v>36.039718010615942</v>
      </c>
      <c r="AQ35" s="88">
        <f t="shared" si="6"/>
        <v>38.909421492326203</v>
      </c>
      <c r="AR35" s="88">
        <f t="shared" si="7"/>
        <v>33.082950650435954</v>
      </c>
      <c r="AS35" s="88">
        <f t="shared" si="8"/>
        <v>35.597046092346382</v>
      </c>
      <c r="AT35" s="88">
        <f t="shared" si="9"/>
        <v>2.7404451005090338</v>
      </c>
      <c r="AU35" s="101">
        <f t="shared" si="10"/>
        <v>3.5286976596507604</v>
      </c>
    </row>
    <row r="36" spans="1:47" ht="14.45" customHeight="1" x14ac:dyDescent="0.15">
      <c r="A36" s="126"/>
      <c r="B36" s="86" t="s">
        <v>81</v>
      </c>
      <c r="C36" s="11">
        <v>1908</v>
      </c>
      <c r="D36" s="11">
        <v>20</v>
      </c>
      <c r="E36" s="11">
        <v>646</v>
      </c>
      <c r="F36" s="12">
        <v>1.6</v>
      </c>
      <c r="G36" s="22" t="s">
        <v>81</v>
      </c>
      <c r="H36" s="3">
        <v>3770396</v>
      </c>
      <c r="I36" s="3">
        <v>9275</v>
      </c>
      <c r="J36" s="18">
        <v>55</v>
      </c>
      <c r="K36" s="3">
        <v>97187</v>
      </c>
      <c r="L36" s="4">
        <v>3258523</v>
      </c>
      <c r="M36" s="70"/>
      <c r="N36" s="70"/>
      <c r="O36" s="87">
        <f t="shared" si="26"/>
        <v>0.52993311036789292</v>
      </c>
      <c r="P36" s="88">
        <f t="shared" si="27"/>
        <v>0.99369792960650705</v>
      </c>
      <c r="Q36" s="89">
        <f t="shared" si="13"/>
        <v>1.0482180293501049E-2</v>
      </c>
      <c r="R36" s="90">
        <f t="shared" si="14"/>
        <v>1.0548658683078742E-2</v>
      </c>
      <c r="S36" s="91">
        <f t="shared" si="15"/>
        <v>2.4767801857585141E-3</v>
      </c>
      <c r="T36" s="92">
        <f t="shared" si="28"/>
        <v>5.1467271735138855E-2</v>
      </c>
      <c r="U36" s="93">
        <f t="shared" si="29"/>
        <v>92620.350980227289</v>
      </c>
      <c r="V36" s="93">
        <f t="shared" si="30"/>
        <v>451897.90620014782</v>
      </c>
      <c r="W36" s="94">
        <f>SUM(V36:V$42)</f>
        <v>3069387.4694446791</v>
      </c>
      <c r="X36" s="95">
        <f t="shared" si="0"/>
        <v>450778.65442008554</v>
      </c>
      <c r="Y36" s="93">
        <f>SUM(X36:X$42)</f>
        <v>2774217.4104355201</v>
      </c>
      <c r="Z36" s="93">
        <f t="shared" si="1"/>
        <v>1119.2517800622857</v>
      </c>
      <c r="AA36" s="94">
        <f>SUM(Z36:Z$42)</f>
        <v>295170.05900915823</v>
      </c>
      <c r="AB36" s="87">
        <f t="shared" si="2"/>
        <v>33.139449774919726</v>
      </c>
      <c r="AC36" s="88">
        <f t="shared" si="3"/>
        <v>29.952568534616798</v>
      </c>
      <c r="AD36" s="96">
        <f t="shared" si="16"/>
        <v>90.383421384639902</v>
      </c>
      <c r="AE36" s="88">
        <f t="shared" si="4"/>
        <v>3.1868812403029168</v>
      </c>
      <c r="AF36" s="97">
        <f t="shared" si="17"/>
        <v>9.6165786153600568</v>
      </c>
      <c r="AH36" s="98">
        <f t="shared" si="31"/>
        <v>1.2562747150120441E-4</v>
      </c>
      <c r="AI36" s="99">
        <f t="shared" si="18"/>
        <v>3.8245290180649348E-6</v>
      </c>
      <c r="AJ36" s="99">
        <f t="shared" si="32"/>
        <v>1113528980.8333988</v>
      </c>
      <c r="AK36" s="99">
        <f>SUM(AJ36:AJ$42)/U36/U36</f>
        <v>0.48149347264258663</v>
      </c>
      <c r="AL36" s="99">
        <f t="shared" si="33"/>
        <v>894126046.72972703</v>
      </c>
      <c r="AM36" s="99">
        <f>SUM(AL36:AL$42)/U36/U36</f>
        <v>0.36491984485629481</v>
      </c>
      <c r="AN36" s="99">
        <f t="shared" si="34"/>
        <v>12896311.097300371</v>
      </c>
      <c r="AO36" s="100">
        <f>SUM(AN36:AN$42)/U36/U36</f>
        <v>4.1316323461551542E-2</v>
      </c>
      <c r="AP36" s="87">
        <f t="shared" si="5"/>
        <v>31.779411053226934</v>
      </c>
      <c r="AQ36" s="88">
        <f t="shared" si="6"/>
        <v>34.499488496612514</v>
      </c>
      <c r="AR36" s="88">
        <f t="shared" si="7"/>
        <v>28.768560056606635</v>
      </c>
      <c r="AS36" s="88">
        <f t="shared" si="8"/>
        <v>31.136577012626962</v>
      </c>
      <c r="AT36" s="88">
        <f t="shared" si="9"/>
        <v>2.7884834639412803</v>
      </c>
      <c r="AU36" s="101">
        <f t="shared" si="10"/>
        <v>3.5852790166645532</v>
      </c>
    </row>
    <row r="37" spans="1:47" ht="14.45" customHeight="1" x14ac:dyDescent="0.15">
      <c r="A37" s="126"/>
      <c r="B37" s="86" t="s">
        <v>83</v>
      </c>
      <c r="C37" s="11">
        <v>2309</v>
      </c>
      <c r="D37" s="11">
        <v>29</v>
      </c>
      <c r="E37" s="11">
        <v>772</v>
      </c>
      <c r="F37" s="12">
        <v>4.8</v>
      </c>
      <c r="G37" s="22" t="s">
        <v>83</v>
      </c>
      <c r="H37" s="3">
        <v>4308137</v>
      </c>
      <c r="I37" s="3">
        <v>16076</v>
      </c>
      <c r="J37" s="18">
        <v>60</v>
      </c>
      <c r="K37" s="3">
        <v>95991</v>
      </c>
      <c r="L37" s="4">
        <v>2775399</v>
      </c>
      <c r="M37" s="70"/>
      <c r="N37" s="70"/>
      <c r="O37" s="87">
        <f t="shared" si="26"/>
        <v>0.52923076923076917</v>
      </c>
      <c r="P37" s="88">
        <f t="shared" si="27"/>
        <v>1.0509637941181051</v>
      </c>
      <c r="Q37" s="89">
        <f t="shared" si="13"/>
        <v>1.2559549588566478E-2</v>
      </c>
      <c r="R37" s="90">
        <f t="shared" si="14"/>
        <v>1.1950506438811785E-2</v>
      </c>
      <c r="S37" s="91">
        <f t="shared" si="15"/>
        <v>6.2176165803108805E-3</v>
      </c>
      <c r="T37" s="92">
        <f t="shared" si="28"/>
        <v>5.8117701385051498E-2</v>
      </c>
      <c r="U37" s="93">
        <f t="shared" si="29"/>
        <v>87853.434208123988</v>
      </c>
      <c r="V37" s="93">
        <f t="shared" si="30"/>
        <v>427248.81000663951</v>
      </c>
      <c r="W37" s="94">
        <f>SUM(V37:V$42)</f>
        <v>2617489.5632445309</v>
      </c>
      <c r="X37" s="95">
        <f t="shared" si="0"/>
        <v>424592.34072162415</v>
      </c>
      <c r="Y37" s="93">
        <f>SUM(X37:X$42)</f>
        <v>2323438.7560154353</v>
      </c>
      <c r="Z37" s="93">
        <f t="shared" si="1"/>
        <v>2656.4692850153751</v>
      </c>
      <c r="AA37" s="94">
        <f>SUM(Z37:Z$42)</f>
        <v>294050.80722909595</v>
      </c>
      <c r="AB37" s="87">
        <f t="shared" si="2"/>
        <v>29.793821799199357</v>
      </c>
      <c r="AC37" s="88">
        <f t="shared" si="3"/>
        <v>26.446760755091599</v>
      </c>
      <c r="AD37" s="96">
        <f t="shared" si="16"/>
        <v>88.765922456454703</v>
      </c>
      <c r="AE37" s="88">
        <f t="shared" si="4"/>
        <v>3.3470610441077611</v>
      </c>
      <c r="AF37" s="97">
        <f t="shared" si="17"/>
        <v>11.234077543545308</v>
      </c>
      <c r="AH37" s="98">
        <f t="shared" si="31"/>
        <v>1.0970223999118262E-4</v>
      </c>
      <c r="AI37" s="99">
        <f t="shared" si="18"/>
        <v>8.0038313787190721E-6</v>
      </c>
      <c r="AJ37" s="99">
        <f t="shared" si="32"/>
        <v>703403894.21797228</v>
      </c>
      <c r="AK37" s="99">
        <f>SUM(AJ37:AJ$42)/U37/U37</f>
        <v>0.39088995009255045</v>
      </c>
      <c r="AL37" s="99">
        <f t="shared" si="33"/>
        <v>542858226.14074063</v>
      </c>
      <c r="AM37" s="99">
        <f>SUM(AL37:AL$42)/U37/U37</f>
        <v>0.28974917359138974</v>
      </c>
      <c r="AN37" s="99">
        <f t="shared" si="34"/>
        <v>12048370.87700985</v>
      </c>
      <c r="AO37" s="100">
        <f>SUM(AN37:AN$42)/U37/U37</f>
        <v>4.4250711160265785E-2</v>
      </c>
      <c r="AP37" s="87">
        <f t="shared" si="5"/>
        <v>28.568406427876006</v>
      </c>
      <c r="AQ37" s="88">
        <f t="shared" si="6"/>
        <v>31.019237170522707</v>
      </c>
      <c r="AR37" s="88">
        <f t="shared" si="7"/>
        <v>25.391725009124343</v>
      </c>
      <c r="AS37" s="88">
        <f t="shared" si="8"/>
        <v>27.501796501058855</v>
      </c>
      <c r="AT37" s="88">
        <f t="shared" si="9"/>
        <v>2.9347583252308693</v>
      </c>
      <c r="AU37" s="101">
        <f t="shared" si="10"/>
        <v>3.7593637629846528</v>
      </c>
    </row>
    <row r="38" spans="1:47" ht="14.45" customHeight="1" x14ac:dyDescent="0.15">
      <c r="A38" s="126"/>
      <c r="B38" s="86" t="s">
        <v>85</v>
      </c>
      <c r="C38" s="11">
        <v>2397</v>
      </c>
      <c r="D38" s="11">
        <v>33</v>
      </c>
      <c r="E38" s="11">
        <v>797</v>
      </c>
      <c r="F38" s="12">
        <v>7</v>
      </c>
      <c r="G38" s="22" t="s">
        <v>85</v>
      </c>
      <c r="H38" s="3">
        <v>5011036</v>
      </c>
      <c r="I38" s="3">
        <v>26863</v>
      </c>
      <c r="J38" s="18">
        <v>65</v>
      </c>
      <c r="K38" s="3">
        <v>94301</v>
      </c>
      <c r="L38" s="4">
        <v>2299422</v>
      </c>
      <c r="M38" s="70"/>
      <c r="N38" s="70"/>
      <c r="O38" s="87">
        <f t="shared" si="26"/>
        <v>0.53530805687203797</v>
      </c>
      <c r="P38" s="88">
        <f t="shared" si="27"/>
        <v>0.98581808226563206</v>
      </c>
      <c r="Q38" s="89">
        <f t="shared" si="13"/>
        <v>1.3767209011264081E-2</v>
      </c>
      <c r="R38" s="90">
        <f t="shared" si="14"/>
        <v>1.3965263225466439E-2</v>
      </c>
      <c r="S38" s="91">
        <f t="shared" si="15"/>
        <v>8.7829360100376407E-3</v>
      </c>
      <c r="T38" s="92">
        <f t="shared" si="28"/>
        <v>6.7631817411724915E-2</v>
      </c>
      <c r="U38" s="93">
        <f t="shared" si="29"/>
        <v>82747.594553164978</v>
      </c>
      <c r="V38" s="93">
        <f t="shared" si="30"/>
        <v>400735.0320381932</v>
      </c>
      <c r="W38" s="94">
        <f>SUM(V38:V$42)</f>
        <v>2190240.7532378919</v>
      </c>
      <c r="X38" s="95">
        <f t="shared" si="0"/>
        <v>397215.40189482138</v>
      </c>
      <c r="Y38" s="93">
        <f>SUM(X38:X$42)</f>
        <v>1898846.4152938111</v>
      </c>
      <c r="Z38" s="93">
        <f t="shared" si="1"/>
        <v>3519.6301433718345</v>
      </c>
      <c r="AA38" s="94">
        <f>SUM(Z38:Z$42)</f>
        <v>291394.33794408053</v>
      </c>
      <c r="AB38" s="87">
        <f t="shared" si="2"/>
        <v>26.468935623629175</v>
      </c>
      <c r="AC38" s="88">
        <f t="shared" si="3"/>
        <v>22.947451530736767</v>
      </c>
      <c r="AD38" s="96">
        <f t="shared" si="16"/>
        <v>86.695785040374901</v>
      </c>
      <c r="AE38" s="88">
        <f t="shared" si="4"/>
        <v>3.5214840928924032</v>
      </c>
      <c r="AF38" s="97">
        <f t="shared" si="17"/>
        <v>13.304214959625074</v>
      </c>
      <c r="AH38" s="98">
        <f t="shared" si="31"/>
        <v>1.2923365306879888E-4</v>
      </c>
      <c r="AI38" s="99">
        <f t="shared" si="18"/>
        <v>1.0923207082912453E-5</v>
      </c>
      <c r="AJ38" s="99">
        <f t="shared" si="32"/>
        <v>576219328.84162664</v>
      </c>
      <c r="AK38" s="99">
        <f>SUM(AJ38:AJ$42)/U38/U38</f>
        <v>0.33788776008008531</v>
      </c>
      <c r="AL38" s="99">
        <f t="shared" si="33"/>
        <v>420996097.48941064</v>
      </c>
      <c r="AM38" s="99">
        <f>SUM(AL38:AL$42)/U38/U38</f>
        <v>0.24732739724052161</v>
      </c>
      <c r="AN38" s="99">
        <f t="shared" si="34"/>
        <v>14209183.986921549</v>
      </c>
      <c r="AO38" s="100">
        <f>SUM(AN38:AN$42)/U38/U38</f>
        <v>4.8120447346145921E-2</v>
      </c>
      <c r="AP38" s="87">
        <f t="shared" si="5"/>
        <v>25.329624595365313</v>
      </c>
      <c r="AQ38" s="88">
        <f t="shared" si="6"/>
        <v>27.608246651893037</v>
      </c>
      <c r="AR38" s="88">
        <f t="shared" si="7"/>
        <v>21.972703907380247</v>
      </c>
      <c r="AS38" s="88">
        <f t="shared" si="8"/>
        <v>23.922199154093288</v>
      </c>
      <c r="AT38" s="88">
        <f t="shared" si="9"/>
        <v>3.0915311762550646</v>
      </c>
      <c r="AU38" s="101">
        <f t="shared" si="10"/>
        <v>3.9514370095297418</v>
      </c>
    </row>
    <row r="39" spans="1:47" ht="14.45" customHeight="1" x14ac:dyDescent="0.15">
      <c r="A39" s="126"/>
      <c r="B39" s="86" t="s">
        <v>87</v>
      </c>
      <c r="C39" s="11">
        <v>1898</v>
      </c>
      <c r="D39" s="11">
        <v>29</v>
      </c>
      <c r="E39" s="11">
        <v>640</v>
      </c>
      <c r="F39" s="12">
        <v>15</v>
      </c>
      <c r="G39" s="22" t="s">
        <v>87</v>
      </c>
      <c r="H39" s="3">
        <v>4142913</v>
      </c>
      <c r="I39" s="3">
        <v>37407</v>
      </c>
      <c r="J39" s="18">
        <v>70</v>
      </c>
      <c r="K39" s="3">
        <v>91769</v>
      </c>
      <c r="L39" s="4">
        <v>1833800</v>
      </c>
      <c r="M39" s="70"/>
      <c r="N39" s="70"/>
      <c r="O39" s="87">
        <f t="shared" si="26"/>
        <v>0.53873185637891519</v>
      </c>
      <c r="P39" s="88">
        <f t="shared" si="27"/>
        <v>1.0341749873183577</v>
      </c>
      <c r="Q39" s="89">
        <f t="shared" si="13"/>
        <v>1.5279241306638568E-2</v>
      </c>
      <c r="R39" s="90">
        <f t="shared" si="14"/>
        <v>1.4774328807021366E-2</v>
      </c>
      <c r="S39" s="91">
        <f t="shared" si="15"/>
        <v>2.34375E-2</v>
      </c>
      <c r="T39" s="92">
        <f t="shared" si="28"/>
        <v>7.1437439286758095E-2</v>
      </c>
      <c r="U39" s="93">
        <f t="shared" si="29"/>
        <v>77151.224347085881</v>
      </c>
      <c r="V39" s="93">
        <f t="shared" si="30"/>
        <v>373044.75737501634</v>
      </c>
      <c r="W39" s="94">
        <f>SUM(V39:V$42)</f>
        <v>1789505.7211996983</v>
      </c>
      <c r="X39" s="95">
        <f t="shared" si="0"/>
        <v>364301.52087403939</v>
      </c>
      <c r="Y39" s="93">
        <f>SUM(X39:X$42)</f>
        <v>1501631.0133989896</v>
      </c>
      <c r="Z39" s="93">
        <f t="shared" si="1"/>
        <v>8743.2365009769455</v>
      </c>
      <c r="AA39" s="94">
        <f>SUM(Z39:Z$42)</f>
        <v>287874.70780070871</v>
      </c>
      <c r="AB39" s="87">
        <f t="shared" si="2"/>
        <v>23.194780592840853</v>
      </c>
      <c r="AC39" s="88">
        <f t="shared" si="3"/>
        <v>19.46347612895282</v>
      </c>
      <c r="AD39" s="96">
        <f t="shared" si="16"/>
        <v>83.913171978700618</v>
      </c>
      <c r="AE39" s="88">
        <f t="shared" si="4"/>
        <v>3.7313044638880339</v>
      </c>
      <c r="AF39" s="97">
        <f t="shared" si="17"/>
        <v>16.086828021299386</v>
      </c>
      <c r="AH39" s="98">
        <f t="shared" si="31"/>
        <v>1.6340484467564225E-4</v>
      </c>
      <c r="AI39" s="99">
        <f t="shared" si="18"/>
        <v>3.5762786865234375E-5</v>
      </c>
      <c r="AJ39" s="99">
        <f t="shared" si="32"/>
        <v>474114749.4515115</v>
      </c>
      <c r="AK39" s="99">
        <f>SUM(AJ39:AJ$42)/U39/U39</f>
        <v>0.2918788337100684</v>
      </c>
      <c r="AL39" s="99">
        <f t="shared" si="33"/>
        <v>324607674.49556661</v>
      </c>
      <c r="AM39" s="99">
        <f>SUM(AL39:AL$42)/U39/U39</f>
        <v>0.21378169986372927</v>
      </c>
      <c r="AN39" s="99">
        <f t="shared" si="34"/>
        <v>20155290.250825811</v>
      </c>
      <c r="AO39" s="100">
        <f>SUM(AN39:AN$42)/U39/U39</f>
        <v>5.2967563026926734E-2</v>
      </c>
      <c r="AP39" s="87">
        <f t="shared" si="5"/>
        <v>22.135874682204502</v>
      </c>
      <c r="AQ39" s="88">
        <f t="shared" si="6"/>
        <v>24.253686503477205</v>
      </c>
      <c r="AR39" s="88">
        <f t="shared" si="7"/>
        <v>18.557240079020737</v>
      </c>
      <c r="AS39" s="88">
        <f t="shared" si="8"/>
        <v>20.369712178884903</v>
      </c>
      <c r="AT39" s="88">
        <f t="shared" si="9"/>
        <v>3.2802166785022604</v>
      </c>
      <c r="AU39" s="101">
        <f t="shared" si="10"/>
        <v>4.1823922492738079</v>
      </c>
    </row>
    <row r="40" spans="1:47" ht="14.45" customHeight="1" x14ac:dyDescent="0.15">
      <c r="A40" s="126"/>
      <c r="B40" s="86" t="s">
        <v>89</v>
      </c>
      <c r="C40" s="11">
        <v>1773</v>
      </c>
      <c r="D40" s="11">
        <v>59</v>
      </c>
      <c r="E40" s="11">
        <v>581</v>
      </c>
      <c r="F40" s="12">
        <v>29</v>
      </c>
      <c r="G40" s="22" t="s">
        <v>89</v>
      </c>
      <c r="H40" s="3">
        <v>3522767</v>
      </c>
      <c r="I40" s="3">
        <v>56501</v>
      </c>
      <c r="J40" s="18">
        <v>75</v>
      </c>
      <c r="K40" s="3">
        <v>87842</v>
      </c>
      <c r="L40" s="4">
        <v>1384012</v>
      </c>
      <c r="M40" s="70"/>
      <c r="N40" s="70"/>
      <c r="O40" s="87">
        <f t="shared" si="26"/>
        <v>0.54889656207776605</v>
      </c>
      <c r="P40" s="88">
        <f t="shared" si="27"/>
        <v>1.021384145334415</v>
      </c>
      <c r="Q40" s="89">
        <f t="shared" si="13"/>
        <v>3.3276931754089113E-2</v>
      </c>
      <c r="R40" s="90">
        <f t="shared" si="14"/>
        <v>3.2580231351832661E-2</v>
      </c>
      <c r="S40" s="91">
        <f t="shared" si="15"/>
        <v>4.9913941480206538E-2</v>
      </c>
      <c r="T40" s="92">
        <f t="shared" si="28"/>
        <v>0.1517497827218266</v>
      </c>
      <c r="U40" s="93">
        <f t="shared" si="29"/>
        <v>71639.738441891881</v>
      </c>
      <c r="V40" s="93">
        <f t="shared" si="30"/>
        <v>333678.25493338803</v>
      </c>
      <c r="W40" s="94">
        <f>SUM(V40:V$42)</f>
        <v>1416460.9638246822</v>
      </c>
      <c r="X40" s="95">
        <f t="shared" si="0"/>
        <v>317023.05804342544</v>
      </c>
      <c r="Y40" s="93">
        <f>SUM(X40:X$42)</f>
        <v>1137329.4925249503</v>
      </c>
      <c r="Z40" s="93">
        <f t="shared" si="1"/>
        <v>16655.196889962568</v>
      </c>
      <c r="AA40" s="94">
        <f>SUM(Z40:Z$42)</f>
        <v>279131.47129973175</v>
      </c>
      <c r="AB40" s="87">
        <f t="shared" si="2"/>
        <v>19.772000772638162</v>
      </c>
      <c r="AC40" s="88">
        <f t="shared" si="3"/>
        <v>15.875679019228359</v>
      </c>
      <c r="AD40" s="96">
        <f t="shared" si="16"/>
        <v>80.293740637508989</v>
      </c>
      <c r="AE40" s="88">
        <f t="shared" si="4"/>
        <v>3.8963217534098016</v>
      </c>
      <c r="AF40" s="97">
        <f t="shared" si="17"/>
        <v>19.706259362491004</v>
      </c>
      <c r="AH40" s="98">
        <f t="shared" si="31"/>
        <v>3.3107632342730775E-4</v>
      </c>
      <c r="AI40" s="99">
        <f t="shared" si="18"/>
        <v>8.1622271817757402E-5</v>
      </c>
      <c r="AJ40" s="99">
        <f t="shared" si="32"/>
        <v>684685044.83162916</v>
      </c>
      <c r="AK40" s="99">
        <f>SUM(AJ40:AJ$42)/U40/U40</f>
        <v>0.2461373554262504</v>
      </c>
      <c r="AL40" s="99">
        <f t="shared" si="33"/>
        <v>424817694.26629263</v>
      </c>
      <c r="AM40" s="99">
        <f>SUM(AL40:AL$42)/U40/U40</f>
        <v>0.18469232526210758</v>
      </c>
      <c r="AN40" s="99">
        <f t="shared" si="34"/>
        <v>42462047.814943105</v>
      </c>
      <c r="AO40" s="100">
        <f>SUM(AN40:AN$42)/U40/U40</f>
        <v>5.7503827329538709E-2</v>
      </c>
      <c r="AP40" s="87">
        <f t="shared" si="5"/>
        <v>18.799601027365938</v>
      </c>
      <c r="AQ40" s="88">
        <f t="shared" si="6"/>
        <v>20.744400517910385</v>
      </c>
      <c r="AR40" s="88">
        <f t="shared" si="7"/>
        <v>15.03335245742058</v>
      </c>
      <c r="AS40" s="88">
        <f t="shared" si="8"/>
        <v>16.718005581036138</v>
      </c>
      <c r="AT40" s="88">
        <f t="shared" si="9"/>
        <v>3.4263146225392624</v>
      </c>
      <c r="AU40" s="101">
        <f t="shared" si="10"/>
        <v>4.3663288842803407</v>
      </c>
    </row>
    <row r="41" spans="1:47" ht="14.45" customHeight="1" x14ac:dyDescent="0.15">
      <c r="A41" s="126"/>
      <c r="B41" s="86" t="s">
        <v>90</v>
      </c>
      <c r="C41" s="11">
        <v>1543</v>
      </c>
      <c r="D41" s="11">
        <v>65</v>
      </c>
      <c r="E41" s="11">
        <v>524</v>
      </c>
      <c r="F41" s="12">
        <v>58</v>
      </c>
      <c r="G41" s="22" t="s">
        <v>90</v>
      </c>
      <c r="H41" s="3">
        <v>3002215</v>
      </c>
      <c r="I41" s="3">
        <v>95693</v>
      </c>
      <c r="J41" s="18">
        <v>80</v>
      </c>
      <c r="K41" s="3">
        <v>81181</v>
      </c>
      <c r="L41" s="4">
        <v>959826</v>
      </c>
      <c r="M41" s="70"/>
      <c r="N41" s="70"/>
      <c r="O41" s="87">
        <f>IF(K41&lt;0.5,0.5,((L41-L42)-5*K42)/5/(K41-K42))</f>
        <v>0.54725826705734615</v>
      </c>
      <c r="P41" s="88">
        <f>IF(H41&lt;0.5,1,(I41/H41)/((K41-K42)/(L41-L42)))</f>
        <v>1.0109663769967436</v>
      </c>
      <c r="Q41" s="89">
        <f t="shared" si="13"/>
        <v>4.2125729099157488E-2</v>
      </c>
      <c r="R41" s="90">
        <f t="shared" si="14"/>
        <v>4.1668773618663259E-2</v>
      </c>
      <c r="S41" s="91">
        <f t="shared" si="15"/>
        <v>0.11068702290076336</v>
      </c>
      <c r="T41" s="92">
        <f>5*R41/(1+5*(1-O41)*R41)</f>
        <v>0.19038556606387524</v>
      </c>
      <c r="U41" s="93">
        <f t="shared" si="29"/>
        <v>60768.423699086299</v>
      </c>
      <c r="V41" s="93">
        <f>5*U41*((1-T41)+O41*T41)</f>
        <v>277652.29787271831</v>
      </c>
      <c r="W41" s="94">
        <f>SUM(V41:V$42)</f>
        <v>1082782.708891294</v>
      </c>
      <c r="X41" s="95">
        <f t="shared" si="0"/>
        <v>246919.79161963117</v>
      </c>
      <c r="Y41" s="93">
        <f>SUM(X41:X$42)</f>
        <v>820306.43448152486</v>
      </c>
      <c r="Z41" s="93">
        <f t="shared" si="1"/>
        <v>30732.506253087144</v>
      </c>
      <c r="AA41" s="94">
        <f>SUM(Z41:Z$42)</f>
        <v>262476.27440976922</v>
      </c>
      <c r="AB41" s="87">
        <f t="shared" si="2"/>
        <v>17.818179952355329</v>
      </c>
      <c r="AC41" s="88">
        <f t="shared" si="3"/>
        <v>13.498892756269713</v>
      </c>
      <c r="AD41" s="96">
        <f t="shared" si="16"/>
        <v>75.759099932568233</v>
      </c>
      <c r="AE41" s="88">
        <f t="shared" si="4"/>
        <v>4.3192871960856172</v>
      </c>
      <c r="AF41" s="97">
        <f t="shared" si="17"/>
        <v>24.24090006743177</v>
      </c>
      <c r="AH41" s="98">
        <f>IF(D41=0,0,T41*T41*(1-T41)/D41)</f>
        <v>4.5147418717765737E-4</v>
      </c>
      <c r="AI41" s="99">
        <f t="shared" si="18"/>
        <v>1.878538279811627E-4</v>
      </c>
      <c r="AJ41" s="99">
        <f>U41*U41*((1-O41)*5+AB42)^2*AH41</f>
        <v>578553920.35607016</v>
      </c>
      <c r="AK41" s="99">
        <f>SUM(AJ41:AJ$42)/U41/U41</f>
        <v>0.15667074136900655</v>
      </c>
      <c r="AL41" s="99">
        <f>U41*U41*((1-O41)*5*(1-S41)+AC42)^2*AH41+V41*V41*AI41</f>
        <v>325920357.30704135</v>
      </c>
      <c r="AM41" s="99">
        <f>SUM(AL41:AL$42)/U41/U41</f>
        <v>0.14164582364010572</v>
      </c>
      <c r="AN41" s="99">
        <f>U41*U41*((1-O41)*5*S41+AE42)^2*AH41+V41*V41*AI41</f>
        <v>55512565.092709914</v>
      </c>
      <c r="AO41" s="100">
        <f>SUM(AN41:AN$42)/U41/U41</f>
        <v>6.8420169491738528E-2</v>
      </c>
      <c r="AP41" s="87">
        <f t="shared" si="5"/>
        <v>17.042379514070344</v>
      </c>
      <c r="AQ41" s="88">
        <f t="shared" si="6"/>
        <v>18.593980390640315</v>
      </c>
      <c r="AR41" s="88">
        <f t="shared" si="7"/>
        <v>12.76122982776115</v>
      </c>
      <c r="AS41" s="88">
        <f t="shared" si="8"/>
        <v>14.236555684778276</v>
      </c>
      <c r="AT41" s="88">
        <f t="shared" si="9"/>
        <v>3.8066051083163419</v>
      </c>
      <c r="AU41" s="101">
        <f t="shared" si="10"/>
        <v>4.8319692838548924</v>
      </c>
    </row>
    <row r="42" spans="1:47" ht="14.45" customHeight="1" thickBot="1" x14ac:dyDescent="0.2">
      <c r="A42" s="127"/>
      <c r="B42" s="128" t="s">
        <v>91</v>
      </c>
      <c r="C42" s="15">
        <v>2005</v>
      </c>
      <c r="D42" s="15">
        <v>107</v>
      </c>
      <c r="E42" s="15">
        <v>674</v>
      </c>
      <c r="F42" s="16">
        <v>194</v>
      </c>
      <c r="G42" s="24" t="s">
        <v>91</v>
      </c>
      <c r="H42" s="7">
        <v>3458084</v>
      </c>
      <c r="I42" s="7">
        <v>359915</v>
      </c>
      <c r="J42" s="20">
        <v>85</v>
      </c>
      <c r="K42" s="7">
        <v>69236</v>
      </c>
      <c r="L42" s="8">
        <v>580961</v>
      </c>
      <c r="M42" s="70"/>
      <c r="N42" s="70"/>
      <c r="O42" s="129">
        <v>1</v>
      </c>
      <c r="P42" s="130">
        <f>IF(H42&lt;0.5,1,(I42/H42)/(K42/L42))</f>
        <v>0.87333208996837031</v>
      </c>
      <c r="Q42" s="131">
        <f t="shared" si="13"/>
        <v>5.3366583541147129E-2</v>
      </c>
      <c r="R42" s="132">
        <f t="shared" si="14"/>
        <v>6.1106862044975264E-2</v>
      </c>
      <c r="S42" s="133">
        <f t="shared" si="15"/>
        <v>0.28783382789317508</v>
      </c>
      <c r="T42" s="129">
        <v>1</v>
      </c>
      <c r="U42" s="134">
        <f>U41*(1-T41)</f>
        <v>49198.992954326342</v>
      </c>
      <c r="V42" s="134">
        <f>U42/R42</f>
        <v>805130.41101857577</v>
      </c>
      <c r="W42" s="135">
        <f>SUM(V42:V$42)</f>
        <v>805130.41101857577</v>
      </c>
      <c r="X42" s="129">
        <f t="shared" si="0"/>
        <v>573386.64286189363</v>
      </c>
      <c r="Y42" s="134">
        <f>SUM(X42:X$42)</f>
        <v>573386.64286189363</v>
      </c>
      <c r="Z42" s="134">
        <f t="shared" si="1"/>
        <v>231743.76815668205</v>
      </c>
      <c r="AA42" s="135">
        <f>SUM(Z42:Z$42)</f>
        <v>231743.76815668205</v>
      </c>
      <c r="AB42" s="136">
        <f t="shared" si="2"/>
        <v>16.364774209220396</v>
      </c>
      <c r="AC42" s="130">
        <f t="shared" si="3"/>
        <v>11.654438605972981</v>
      </c>
      <c r="AD42" s="137">
        <f t="shared" si="16"/>
        <v>71.216617210682486</v>
      </c>
      <c r="AE42" s="130">
        <f t="shared" si="4"/>
        <v>4.7103356032474144</v>
      </c>
      <c r="AF42" s="138">
        <f t="shared" si="17"/>
        <v>28.783382789317514</v>
      </c>
      <c r="AH42" s="139">
        <f>0</f>
        <v>0</v>
      </c>
      <c r="AI42" s="140">
        <f t="shared" si="18"/>
        <v>3.0413281218625687E-4</v>
      </c>
      <c r="AJ42" s="140">
        <v>0</v>
      </c>
      <c r="AK42" s="140">
        <f>(1-R42)/R42/R42/D42</f>
        <v>2.3499164552293896</v>
      </c>
      <c r="AL42" s="140">
        <f>V42*V42*AI42</f>
        <v>197149527.04380557</v>
      </c>
      <c r="AM42" s="140">
        <f>(1-S42)*(1-S42)*(1-R42)/R42/R42/D42+AI42/R42/R42</f>
        <v>1.2732807126313372</v>
      </c>
      <c r="AN42" s="140">
        <f>V42*V42*AI42</f>
        <v>197149527.04380557</v>
      </c>
      <c r="AO42" s="141">
        <f>S42*S42*(1-R42)/R42/R42/D42+AI42/R42/R42</f>
        <v>0.27613515447762005</v>
      </c>
      <c r="AP42" s="136">
        <f t="shared" si="5"/>
        <v>13.360204513838173</v>
      </c>
      <c r="AQ42" s="130">
        <f t="shared" si="6"/>
        <v>19.369343904602619</v>
      </c>
      <c r="AR42" s="130">
        <f t="shared" si="7"/>
        <v>9.4427796843386922</v>
      </c>
      <c r="AS42" s="130">
        <f t="shared" si="8"/>
        <v>13.86609752760727</v>
      </c>
      <c r="AT42" s="130">
        <f t="shared" si="9"/>
        <v>3.680383755129637</v>
      </c>
      <c r="AU42" s="142">
        <f t="shared" si="10"/>
        <v>5.7402874513651918</v>
      </c>
    </row>
    <row r="43" spans="1:47" ht="14.45" customHeight="1" thickTop="1" x14ac:dyDescent="0.15">
      <c r="G43" s="143"/>
      <c r="H43" s="143"/>
      <c r="I43" s="143"/>
      <c r="J43" s="143"/>
      <c r="K43" s="143"/>
      <c r="L43" s="143"/>
    </row>
    <row r="44" spans="1:47" ht="14.45" customHeight="1" thickBot="1" x14ac:dyDescent="0.2">
      <c r="A44" s="25" t="s">
        <v>36</v>
      </c>
      <c r="G44" s="143"/>
      <c r="H44" s="143"/>
      <c r="I44" s="143"/>
      <c r="J44" s="183" t="s">
        <v>32</v>
      </c>
      <c r="K44" s="184"/>
      <c r="L44" s="184"/>
      <c r="M44" s="184"/>
    </row>
    <row r="45" spans="1:47" ht="14.45" customHeight="1" thickTop="1" x14ac:dyDescent="0.15">
      <c r="A45" s="195" t="s">
        <v>11</v>
      </c>
      <c r="B45" s="197" t="s">
        <v>53</v>
      </c>
      <c r="C45" s="179" t="s">
        <v>5</v>
      </c>
      <c r="D45" s="180"/>
      <c r="E45" s="180"/>
      <c r="F45" s="181" t="s">
        <v>96</v>
      </c>
      <c r="G45" s="180"/>
      <c r="H45" s="180"/>
      <c r="I45" s="180"/>
      <c r="J45" s="181" t="s">
        <v>97</v>
      </c>
      <c r="K45" s="180"/>
      <c r="L45" s="180"/>
      <c r="M45" s="182"/>
    </row>
    <row r="46" spans="1:47" ht="14.45" customHeight="1" x14ac:dyDescent="0.15">
      <c r="A46" s="196"/>
      <c r="B46" s="198"/>
      <c r="C46" s="42" t="s">
        <v>23</v>
      </c>
      <c r="D46" s="204" t="s">
        <v>28</v>
      </c>
      <c r="E46" s="205"/>
      <c r="F46" s="44" t="s">
        <v>23</v>
      </c>
      <c r="G46" s="204" t="s">
        <v>28</v>
      </c>
      <c r="H46" s="206"/>
      <c r="I46" s="144" t="s">
        <v>31</v>
      </c>
      <c r="J46" s="44" t="s">
        <v>23</v>
      </c>
      <c r="K46" s="204" t="s">
        <v>28</v>
      </c>
      <c r="L46" s="206"/>
      <c r="M46" s="145" t="s">
        <v>31</v>
      </c>
    </row>
    <row r="47" spans="1:47" ht="14.45" customHeight="1" x14ac:dyDescent="0.15">
      <c r="A47" s="68" t="s">
        <v>1</v>
      </c>
      <c r="B47" s="69">
        <v>0</v>
      </c>
      <c r="C47" s="146">
        <f>AB7</f>
        <v>78.422641300593611</v>
      </c>
      <c r="D47" s="146">
        <f t="shared" ref="D47:E82" si="35">AP7</f>
        <v>76.796452507909095</v>
      </c>
      <c r="E47" s="147">
        <f t="shared" si="35"/>
        <v>80.048830093278127</v>
      </c>
      <c r="F47" s="148">
        <f>AC7</f>
        <v>77.356681526677107</v>
      </c>
      <c r="G47" s="146">
        <f t="shared" ref="G47:H82" si="36">AR7</f>
        <v>75.786191315908539</v>
      </c>
      <c r="H47" s="146">
        <f t="shared" si="36"/>
        <v>78.927171737445676</v>
      </c>
      <c r="I47" s="149">
        <f t="shared" ref="I47:J82" si="37">AD7</f>
        <v>98.640749971898188</v>
      </c>
      <c r="J47" s="148">
        <f t="shared" si="37"/>
        <v>1.0659597739165072</v>
      </c>
      <c r="K47" s="146">
        <f t="shared" ref="K47:L82" si="38">AT7</f>
        <v>0.87511931017982458</v>
      </c>
      <c r="L47" s="146">
        <f t="shared" si="38"/>
        <v>1.2568002376531897</v>
      </c>
      <c r="M47" s="150">
        <f>AF7</f>
        <v>1.3592500281018189</v>
      </c>
    </row>
    <row r="48" spans="1:47" ht="14.45" customHeight="1" x14ac:dyDescent="0.15">
      <c r="A48" s="68"/>
      <c r="B48" s="86">
        <v>5</v>
      </c>
      <c r="C48" s="151">
        <f>AB8</f>
        <v>73.727024130021391</v>
      </c>
      <c r="D48" s="151">
        <f t="shared" si="35"/>
        <v>72.207822307255327</v>
      </c>
      <c r="E48" s="152">
        <f t="shared" si="35"/>
        <v>75.246225952787455</v>
      </c>
      <c r="F48" s="153">
        <f>AC8</f>
        <v>72.656880199510894</v>
      </c>
      <c r="G48" s="151">
        <f t="shared" si="36"/>
        <v>71.194594569294921</v>
      </c>
      <c r="H48" s="151">
        <f t="shared" si="36"/>
        <v>74.119165829726867</v>
      </c>
      <c r="I48" s="154">
        <f t="shared" si="37"/>
        <v>98.548505187699902</v>
      </c>
      <c r="J48" s="153">
        <f t="shared" si="37"/>
        <v>1.0701439305105214</v>
      </c>
      <c r="K48" s="151">
        <f t="shared" si="38"/>
        <v>0.87873066048881887</v>
      </c>
      <c r="L48" s="151">
        <f t="shared" si="38"/>
        <v>1.261557200532224</v>
      </c>
      <c r="M48" s="155">
        <f>AF8</f>
        <v>1.4514948123001243</v>
      </c>
    </row>
    <row r="49" spans="1:13" ht="14.45" customHeight="1" x14ac:dyDescent="0.15">
      <c r="A49" s="68"/>
      <c r="B49" s="86">
        <v>10</v>
      </c>
      <c r="C49" s="151">
        <f t="shared" ref="C49:C62" si="39">AB9</f>
        <v>68.727024130021391</v>
      </c>
      <c r="D49" s="151">
        <f t="shared" si="35"/>
        <v>67.207822307255327</v>
      </c>
      <c r="E49" s="152">
        <f t="shared" si="35"/>
        <v>70.246225952787455</v>
      </c>
      <c r="F49" s="153">
        <f t="shared" ref="F49:F62" si="40">AC9</f>
        <v>67.65688019951088</v>
      </c>
      <c r="G49" s="151">
        <f t="shared" si="36"/>
        <v>66.194594569294907</v>
      </c>
      <c r="H49" s="151">
        <f t="shared" si="36"/>
        <v>69.119165829726853</v>
      </c>
      <c r="I49" s="154">
        <f t="shared" si="37"/>
        <v>98.442906638171962</v>
      </c>
      <c r="J49" s="153">
        <f t="shared" si="37"/>
        <v>1.0701439305105214</v>
      </c>
      <c r="K49" s="151">
        <f t="shared" si="38"/>
        <v>0.87873066048881887</v>
      </c>
      <c r="L49" s="151">
        <f t="shared" si="38"/>
        <v>1.261557200532224</v>
      </c>
      <c r="M49" s="155">
        <f t="shared" ref="M49:M62" si="41">AF9</f>
        <v>1.5570933618280445</v>
      </c>
    </row>
    <row r="50" spans="1:13" ht="14.45" customHeight="1" x14ac:dyDescent="0.15">
      <c r="A50" s="68"/>
      <c r="B50" s="86">
        <v>15</v>
      </c>
      <c r="C50" s="151">
        <f t="shared" si="39"/>
        <v>63.727024130021398</v>
      </c>
      <c r="D50" s="151">
        <f t="shared" si="35"/>
        <v>62.207822307255327</v>
      </c>
      <c r="E50" s="152">
        <f t="shared" si="35"/>
        <v>65.246225952787469</v>
      </c>
      <c r="F50" s="153">
        <f t="shared" si="40"/>
        <v>62.656880199510887</v>
      </c>
      <c r="G50" s="151">
        <f t="shared" si="36"/>
        <v>61.194594569294921</v>
      </c>
      <c r="H50" s="151">
        <f t="shared" si="36"/>
        <v>64.119165829726853</v>
      </c>
      <c r="I50" s="154">
        <f t="shared" si="37"/>
        <v>98.320737638200228</v>
      </c>
      <c r="J50" s="153">
        <f t="shared" si="37"/>
        <v>1.0701439305105214</v>
      </c>
      <c r="K50" s="151">
        <f t="shared" si="38"/>
        <v>0.87873066048881887</v>
      </c>
      <c r="L50" s="151">
        <f t="shared" si="38"/>
        <v>1.261557200532224</v>
      </c>
      <c r="M50" s="155">
        <f t="shared" si="41"/>
        <v>1.679262361799793</v>
      </c>
    </row>
    <row r="51" spans="1:13" ht="14.45" customHeight="1" x14ac:dyDescent="0.15">
      <c r="A51" s="68"/>
      <c r="B51" s="86">
        <v>20</v>
      </c>
      <c r="C51" s="151">
        <f t="shared" si="39"/>
        <v>58.727024130021398</v>
      </c>
      <c r="D51" s="151">
        <f t="shared" si="35"/>
        <v>57.207822307255327</v>
      </c>
      <c r="E51" s="152">
        <f t="shared" si="35"/>
        <v>60.246225952787469</v>
      </c>
      <c r="F51" s="153">
        <f t="shared" si="40"/>
        <v>57.656880199510894</v>
      </c>
      <c r="G51" s="151">
        <f t="shared" si="36"/>
        <v>56.194594569294928</v>
      </c>
      <c r="H51" s="151">
        <f t="shared" si="36"/>
        <v>59.11916582972686</v>
      </c>
      <c r="I51" s="154">
        <f t="shared" si="37"/>
        <v>98.17776577927529</v>
      </c>
      <c r="J51" s="153">
        <f t="shared" si="37"/>
        <v>1.0701439305105214</v>
      </c>
      <c r="K51" s="151">
        <f t="shared" si="38"/>
        <v>0.87873066048881887</v>
      </c>
      <c r="L51" s="151">
        <f t="shared" si="38"/>
        <v>1.261557200532224</v>
      </c>
      <c r="M51" s="155">
        <f t="shared" si="41"/>
        <v>1.8222342207247328</v>
      </c>
    </row>
    <row r="52" spans="1:13" ht="14.45" customHeight="1" x14ac:dyDescent="0.15">
      <c r="A52" s="68"/>
      <c r="B52" s="86">
        <v>25</v>
      </c>
      <c r="C52" s="151">
        <f t="shared" si="39"/>
        <v>54.030010015694707</v>
      </c>
      <c r="D52" s="151">
        <f t="shared" si="35"/>
        <v>52.623460762220724</v>
      </c>
      <c r="E52" s="152">
        <f t="shared" si="35"/>
        <v>55.43655926916869</v>
      </c>
      <c r="F52" s="153">
        <f t="shared" si="40"/>
        <v>52.954092756601909</v>
      </c>
      <c r="G52" s="151">
        <f t="shared" si="36"/>
        <v>51.604932469428867</v>
      </c>
      <c r="H52" s="151">
        <f t="shared" si="36"/>
        <v>54.303253043774951</v>
      </c>
      <c r="I52" s="154">
        <f t="shared" si="37"/>
        <v>98.008667296600052</v>
      </c>
      <c r="J52" s="153">
        <f t="shared" si="37"/>
        <v>1.0759172590928134</v>
      </c>
      <c r="K52" s="151">
        <f t="shared" si="38"/>
        <v>0.88380609738621752</v>
      </c>
      <c r="L52" s="151">
        <f t="shared" si="38"/>
        <v>1.2680284207994095</v>
      </c>
      <c r="M52" s="155">
        <f t="shared" si="41"/>
        <v>1.9913327033999801</v>
      </c>
    </row>
    <row r="53" spans="1:13" ht="14.45" customHeight="1" x14ac:dyDescent="0.15">
      <c r="A53" s="68"/>
      <c r="B53" s="86">
        <v>30</v>
      </c>
      <c r="C53" s="151">
        <f t="shared" si="39"/>
        <v>49.267484782064827</v>
      </c>
      <c r="D53" s="151">
        <f t="shared" si="35"/>
        <v>47.933682451496232</v>
      </c>
      <c r="E53" s="152">
        <f t="shared" si="35"/>
        <v>50.601287112633422</v>
      </c>
      <c r="F53" s="153">
        <f t="shared" si="40"/>
        <v>48.186605232536628</v>
      </c>
      <c r="G53" s="151">
        <f t="shared" si="36"/>
        <v>46.910509654035991</v>
      </c>
      <c r="H53" s="151">
        <f t="shared" si="36"/>
        <v>49.462700811037266</v>
      </c>
      <c r="I53" s="154">
        <f t="shared" si="37"/>
        <v>97.806099592237189</v>
      </c>
      <c r="J53" s="153">
        <f t="shared" si="37"/>
        <v>1.0808795495282069</v>
      </c>
      <c r="K53" s="151">
        <f t="shared" si="38"/>
        <v>0.88812870312914616</v>
      </c>
      <c r="L53" s="151">
        <f t="shared" si="38"/>
        <v>1.2736303959272677</v>
      </c>
      <c r="M53" s="155">
        <f t="shared" si="41"/>
        <v>2.1939004077628228</v>
      </c>
    </row>
    <row r="54" spans="1:13" ht="14.45" customHeight="1" x14ac:dyDescent="0.15">
      <c r="A54" s="68"/>
      <c r="B54" s="86">
        <v>35</v>
      </c>
      <c r="C54" s="151">
        <f t="shared" si="39"/>
        <v>44.453676497753072</v>
      </c>
      <c r="D54" s="151">
        <f t="shared" si="35"/>
        <v>43.165446278291689</v>
      </c>
      <c r="E54" s="152">
        <f t="shared" si="35"/>
        <v>45.741906717214455</v>
      </c>
      <c r="F54" s="153">
        <f t="shared" si="40"/>
        <v>43.36848645085383</v>
      </c>
      <c r="G54" s="151">
        <f t="shared" si="36"/>
        <v>42.138102757591099</v>
      </c>
      <c r="H54" s="151">
        <f t="shared" si="36"/>
        <v>44.59887014411656</v>
      </c>
      <c r="I54" s="154">
        <f t="shared" si="37"/>
        <v>97.558829477345725</v>
      </c>
      <c r="J54" s="153">
        <f t="shared" si="37"/>
        <v>1.0851900468992419</v>
      </c>
      <c r="K54" s="151">
        <f t="shared" si="38"/>
        <v>0.89185576496025565</v>
      </c>
      <c r="L54" s="151">
        <f t="shared" si="38"/>
        <v>1.2785243288382282</v>
      </c>
      <c r="M54" s="155">
        <f t="shared" si="41"/>
        <v>2.4411705226542808</v>
      </c>
    </row>
    <row r="55" spans="1:13" ht="14.45" customHeight="1" x14ac:dyDescent="0.15">
      <c r="A55" s="68"/>
      <c r="B55" s="86">
        <v>40</v>
      </c>
      <c r="C55" s="151">
        <f t="shared" si="39"/>
        <v>39.713209855428211</v>
      </c>
      <c r="D55" s="151">
        <f t="shared" si="35"/>
        <v>38.468214998241749</v>
      </c>
      <c r="E55" s="152">
        <f t="shared" si="35"/>
        <v>40.958204712614673</v>
      </c>
      <c r="F55" s="153">
        <f t="shared" si="40"/>
        <v>38.621286353349241</v>
      </c>
      <c r="G55" s="151">
        <f t="shared" si="36"/>
        <v>37.434200447410561</v>
      </c>
      <c r="H55" s="151">
        <f t="shared" si="36"/>
        <v>39.808372259287921</v>
      </c>
      <c r="I55" s="154">
        <f t="shared" si="37"/>
        <v>97.250477848418697</v>
      </c>
      <c r="J55" s="153">
        <f t="shared" si="37"/>
        <v>1.0919235020789648</v>
      </c>
      <c r="K55" s="151">
        <f t="shared" si="38"/>
        <v>0.89761496437436106</v>
      </c>
      <c r="L55" s="151">
        <f t="shared" si="38"/>
        <v>1.2862320397835685</v>
      </c>
      <c r="M55" s="155">
        <f t="shared" si="41"/>
        <v>2.7495221515812953</v>
      </c>
    </row>
    <row r="56" spans="1:13" ht="14.45" customHeight="1" x14ac:dyDescent="0.15">
      <c r="A56" s="68"/>
      <c r="B56" s="86">
        <v>45</v>
      </c>
      <c r="C56" s="151">
        <f t="shared" si="39"/>
        <v>35.353145634137455</v>
      </c>
      <c r="D56" s="151">
        <f t="shared" si="35"/>
        <v>34.196716998943302</v>
      </c>
      <c r="E56" s="152">
        <f t="shared" si="35"/>
        <v>36.509574269331608</v>
      </c>
      <c r="F56" s="153">
        <f t="shared" si="40"/>
        <v>34.242347966989755</v>
      </c>
      <c r="G56" s="151">
        <f t="shared" si="36"/>
        <v>33.143676540525021</v>
      </c>
      <c r="H56" s="151">
        <f t="shared" si="36"/>
        <v>35.341019393454488</v>
      </c>
      <c r="I56" s="154">
        <f t="shared" si="37"/>
        <v>96.857994819914694</v>
      </c>
      <c r="J56" s="153">
        <f t="shared" si="37"/>
        <v>1.1107976671477029</v>
      </c>
      <c r="K56" s="151">
        <f t="shared" si="38"/>
        <v>0.91371824678345104</v>
      </c>
      <c r="L56" s="151">
        <f t="shared" si="38"/>
        <v>1.3078770875119548</v>
      </c>
      <c r="M56" s="155">
        <f t="shared" si="41"/>
        <v>3.1420051800853113</v>
      </c>
    </row>
    <row r="57" spans="1:13" ht="14.45" customHeight="1" x14ac:dyDescent="0.15">
      <c r="A57" s="68"/>
      <c r="B57" s="86">
        <v>50</v>
      </c>
      <c r="C57" s="151">
        <f t="shared" si="39"/>
        <v>30.872017559247961</v>
      </c>
      <c r="D57" s="151">
        <f t="shared" si="35"/>
        <v>29.79033371754722</v>
      </c>
      <c r="E57" s="152">
        <f t="shared" si="35"/>
        <v>31.953701400948702</v>
      </c>
      <c r="F57" s="153">
        <f t="shared" si="40"/>
        <v>29.753529267211796</v>
      </c>
      <c r="G57" s="151">
        <f t="shared" si="36"/>
        <v>28.729210334212372</v>
      </c>
      <c r="H57" s="151">
        <f t="shared" si="36"/>
        <v>30.777848200211221</v>
      </c>
      <c r="I57" s="154">
        <f t="shared" si="37"/>
        <v>96.377015885373794</v>
      </c>
      <c r="J57" s="153">
        <f t="shared" si="37"/>
        <v>1.1184882920361678</v>
      </c>
      <c r="K57" s="151">
        <f t="shared" si="38"/>
        <v>0.91983515880975297</v>
      </c>
      <c r="L57" s="151">
        <f t="shared" si="38"/>
        <v>1.3171414252625828</v>
      </c>
      <c r="M57" s="155">
        <f t="shared" si="41"/>
        <v>3.6229841146262096</v>
      </c>
    </row>
    <row r="58" spans="1:13" ht="14.45" customHeight="1" x14ac:dyDescent="0.15">
      <c r="A58" s="68"/>
      <c r="B58" s="86">
        <v>55</v>
      </c>
      <c r="C58" s="151">
        <f t="shared" si="39"/>
        <v>26.411193190375425</v>
      </c>
      <c r="D58" s="151">
        <f t="shared" si="35"/>
        <v>25.39851060475814</v>
      </c>
      <c r="E58" s="152">
        <f t="shared" si="35"/>
        <v>27.423875775992709</v>
      </c>
      <c r="F58" s="153">
        <f t="shared" si="40"/>
        <v>25.280669896219372</v>
      </c>
      <c r="G58" s="151">
        <f t="shared" si="36"/>
        <v>24.324425878099287</v>
      </c>
      <c r="H58" s="151">
        <f t="shared" si="36"/>
        <v>26.236913914339457</v>
      </c>
      <c r="I58" s="154">
        <f t="shared" si="37"/>
        <v>95.719529647876612</v>
      </c>
      <c r="J58" s="153">
        <f t="shared" si="37"/>
        <v>1.1305232941560486</v>
      </c>
      <c r="K58" s="151">
        <f t="shared" si="38"/>
        <v>0.92963668784836506</v>
      </c>
      <c r="L58" s="151">
        <f t="shared" si="38"/>
        <v>1.3314099004637321</v>
      </c>
      <c r="M58" s="155">
        <f t="shared" si="41"/>
        <v>4.2804703521233778</v>
      </c>
    </row>
    <row r="59" spans="1:13" ht="14.45" customHeight="1" x14ac:dyDescent="0.15">
      <c r="A59" s="68"/>
      <c r="B59" s="86">
        <v>60</v>
      </c>
      <c r="C59" s="151">
        <f t="shared" si="39"/>
        <v>22.794305158212524</v>
      </c>
      <c r="D59" s="151">
        <f t="shared" si="35"/>
        <v>21.922671755295656</v>
      </c>
      <c r="E59" s="152">
        <f t="shared" si="35"/>
        <v>23.665938561129391</v>
      </c>
      <c r="F59" s="153">
        <f t="shared" si="40"/>
        <v>21.615637893716656</v>
      </c>
      <c r="G59" s="151">
        <f t="shared" si="36"/>
        <v>20.796750690730864</v>
      </c>
      <c r="H59" s="151">
        <f t="shared" si="36"/>
        <v>22.434525096702448</v>
      </c>
      <c r="I59" s="154">
        <f t="shared" si="37"/>
        <v>94.829115183310563</v>
      </c>
      <c r="J59" s="153">
        <f t="shared" si="37"/>
        <v>1.1786672644958673</v>
      </c>
      <c r="K59" s="151">
        <f t="shared" si="38"/>
        <v>0.96956215237221366</v>
      </c>
      <c r="L59" s="151">
        <f t="shared" si="38"/>
        <v>1.3877723766195209</v>
      </c>
      <c r="M59" s="155">
        <f t="shared" si="41"/>
        <v>5.1708848166894317</v>
      </c>
    </row>
    <row r="60" spans="1:13" ht="14.45" customHeight="1" x14ac:dyDescent="0.15">
      <c r="A60" s="68"/>
      <c r="B60" s="86">
        <v>65</v>
      </c>
      <c r="C60" s="151">
        <f t="shared" si="39"/>
        <v>19.085522447311384</v>
      </c>
      <c r="D60" s="151">
        <f t="shared" si="35"/>
        <v>18.294693518190602</v>
      </c>
      <c r="E60" s="152">
        <f t="shared" si="35"/>
        <v>19.876351376432165</v>
      </c>
      <c r="F60" s="153">
        <f t="shared" si="40"/>
        <v>17.873392459260224</v>
      </c>
      <c r="G60" s="151">
        <f t="shared" si="36"/>
        <v>17.132073118574368</v>
      </c>
      <c r="H60" s="151">
        <f t="shared" si="36"/>
        <v>18.614711799946079</v>
      </c>
      <c r="I60" s="154">
        <f t="shared" si="37"/>
        <v>93.648955686712597</v>
      </c>
      <c r="J60" s="153">
        <f t="shared" si="37"/>
        <v>1.2121299880511593</v>
      </c>
      <c r="K60" s="151">
        <f t="shared" si="38"/>
        <v>0.99393112747922086</v>
      </c>
      <c r="L60" s="151">
        <f t="shared" si="38"/>
        <v>1.4303288486230978</v>
      </c>
      <c r="M60" s="155">
        <f t="shared" si="41"/>
        <v>6.3510443132873977</v>
      </c>
    </row>
    <row r="61" spans="1:13" ht="14.45" customHeight="1" x14ac:dyDescent="0.15">
      <c r="A61" s="68"/>
      <c r="B61" s="86">
        <v>70</v>
      </c>
      <c r="C61" s="151">
        <f t="shared" si="39"/>
        <v>15.436082425168797</v>
      </c>
      <c r="D61" s="151">
        <f t="shared" si="35"/>
        <v>14.727082947596696</v>
      </c>
      <c r="E61" s="152">
        <f t="shared" si="35"/>
        <v>16.145081902740898</v>
      </c>
      <c r="F61" s="153">
        <f t="shared" si="40"/>
        <v>14.205490532805959</v>
      </c>
      <c r="G61" s="151">
        <f t="shared" si="36"/>
        <v>13.539787988839933</v>
      </c>
      <c r="H61" s="151">
        <f t="shared" si="36"/>
        <v>14.871193076771984</v>
      </c>
      <c r="I61" s="154">
        <f t="shared" si="37"/>
        <v>92.027822484568119</v>
      </c>
      <c r="J61" s="153">
        <f t="shared" si="37"/>
        <v>1.2305918923628414</v>
      </c>
      <c r="K61" s="151">
        <f t="shared" si="38"/>
        <v>1.001839847783881</v>
      </c>
      <c r="L61" s="151">
        <f t="shared" si="38"/>
        <v>1.4593439369418018</v>
      </c>
      <c r="M61" s="155">
        <f t="shared" si="41"/>
        <v>7.9721775154318966</v>
      </c>
    </row>
    <row r="62" spans="1:13" ht="14.45" customHeight="1" x14ac:dyDescent="0.15">
      <c r="A62" s="68"/>
      <c r="B62" s="86">
        <v>75</v>
      </c>
      <c r="C62" s="151">
        <f t="shared" si="39"/>
        <v>11.57121131921606</v>
      </c>
      <c r="D62" s="151">
        <f t="shared" si="35"/>
        <v>10.930880155354536</v>
      </c>
      <c r="E62" s="152">
        <f t="shared" si="35"/>
        <v>12.211542483077583</v>
      </c>
      <c r="F62" s="153">
        <f t="shared" si="40"/>
        <v>10.379388873506405</v>
      </c>
      <c r="G62" s="151">
        <f t="shared" si="36"/>
        <v>9.7740547278509524</v>
      </c>
      <c r="H62" s="151">
        <f t="shared" si="36"/>
        <v>10.984723019161859</v>
      </c>
      <c r="I62" s="154">
        <f t="shared" si="37"/>
        <v>89.700106472600496</v>
      </c>
      <c r="J62" s="153">
        <f t="shared" si="37"/>
        <v>1.1918224457096533</v>
      </c>
      <c r="K62" s="151">
        <f t="shared" si="38"/>
        <v>0.956448665747761</v>
      </c>
      <c r="L62" s="151">
        <f t="shared" si="38"/>
        <v>1.4271962256715458</v>
      </c>
      <c r="M62" s="155">
        <f t="shared" si="41"/>
        <v>10.299893527399501</v>
      </c>
    </row>
    <row r="63" spans="1:13" ht="14.45" customHeight="1" x14ac:dyDescent="0.15">
      <c r="A63" s="68"/>
      <c r="B63" s="86">
        <v>80</v>
      </c>
      <c r="C63" s="151">
        <f>AB23</f>
        <v>8.7965160363076933</v>
      </c>
      <c r="D63" s="151">
        <f t="shared" si="35"/>
        <v>8.3091631972726727</v>
      </c>
      <c r="E63" s="152">
        <f t="shared" si="35"/>
        <v>9.2838688753427139</v>
      </c>
      <c r="F63" s="153">
        <f>AC23</f>
        <v>7.7144327398773607</v>
      </c>
      <c r="G63" s="151">
        <f t="shared" si="36"/>
        <v>7.2289022895946822</v>
      </c>
      <c r="H63" s="151">
        <f t="shared" si="36"/>
        <v>8.1999631901600392</v>
      </c>
      <c r="I63" s="154">
        <f t="shared" si="37"/>
        <v>87.698728769844507</v>
      </c>
      <c r="J63" s="153">
        <f t="shared" si="37"/>
        <v>1.0820832964303335</v>
      </c>
      <c r="K63" s="151">
        <f t="shared" si="38"/>
        <v>0.83236023733291031</v>
      </c>
      <c r="L63" s="151">
        <f t="shared" si="38"/>
        <v>1.3318063555277566</v>
      </c>
      <c r="M63" s="155">
        <f>AF23</f>
        <v>12.301271230155503</v>
      </c>
    </row>
    <row r="64" spans="1:13" ht="14.45" customHeight="1" x14ac:dyDescent="0.15">
      <c r="A64" s="44"/>
      <c r="B64" s="102">
        <v>85</v>
      </c>
      <c r="C64" s="156">
        <f>AB24</f>
        <v>6.1536721291046135</v>
      </c>
      <c r="D64" s="156">
        <f t="shared" si="35"/>
        <v>5.0866098888910747</v>
      </c>
      <c r="E64" s="157">
        <f t="shared" si="35"/>
        <v>7.2207343693181523</v>
      </c>
      <c r="F64" s="158">
        <f>AC24</f>
        <v>5.2281198170035124</v>
      </c>
      <c r="G64" s="156">
        <f t="shared" si="36"/>
        <v>4.2807903600882469</v>
      </c>
      <c r="H64" s="156">
        <f t="shared" si="36"/>
        <v>6.1754492739187778</v>
      </c>
      <c r="I64" s="159">
        <f t="shared" si="37"/>
        <v>84.959349593495929</v>
      </c>
      <c r="J64" s="158">
        <f t="shared" si="37"/>
        <v>0.92555231210110045</v>
      </c>
      <c r="K64" s="156">
        <f t="shared" si="38"/>
        <v>0.60723873777996884</v>
      </c>
      <c r="L64" s="156">
        <f t="shared" si="38"/>
        <v>1.2438658864222321</v>
      </c>
      <c r="M64" s="160">
        <f>AF24</f>
        <v>15.040650406504067</v>
      </c>
    </row>
    <row r="65" spans="1:13" ht="14.45" customHeight="1" x14ac:dyDescent="0.15">
      <c r="A65" s="68" t="s">
        <v>6</v>
      </c>
      <c r="B65" s="161">
        <v>0</v>
      </c>
      <c r="C65" s="162">
        <f>AB25</f>
        <v>84.593190664765373</v>
      </c>
      <c r="D65" s="162">
        <f t="shared" si="35"/>
        <v>82.566563651028744</v>
      </c>
      <c r="E65" s="163">
        <f t="shared" si="35"/>
        <v>86.619817678502002</v>
      </c>
      <c r="F65" s="164">
        <f>AC25</f>
        <v>81.627575957846304</v>
      </c>
      <c r="G65" s="162">
        <f t="shared" si="36"/>
        <v>79.77230149638946</v>
      </c>
      <c r="H65" s="162">
        <f t="shared" si="36"/>
        <v>83.482850419303148</v>
      </c>
      <c r="I65" s="165">
        <f t="shared" si="37"/>
        <v>96.494263091846818</v>
      </c>
      <c r="J65" s="164">
        <f t="shared" si="37"/>
        <v>2.9656147069190641</v>
      </c>
      <c r="K65" s="162">
        <f t="shared" si="38"/>
        <v>2.5838698905182884</v>
      </c>
      <c r="L65" s="162">
        <f t="shared" si="38"/>
        <v>3.3473595233198399</v>
      </c>
      <c r="M65" s="166">
        <f>AF25</f>
        <v>3.5057369081531728</v>
      </c>
    </row>
    <row r="66" spans="1:13" ht="14.45" customHeight="1" x14ac:dyDescent="0.15">
      <c r="A66" s="126"/>
      <c r="B66" s="86">
        <v>5</v>
      </c>
      <c r="C66" s="151">
        <f>AB26</f>
        <v>79.945755319968072</v>
      </c>
      <c r="D66" s="151">
        <f t="shared" si="35"/>
        <v>78.032034569550675</v>
      </c>
      <c r="E66" s="152">
        <f t="shared" si="35"/>
        <v>81.859476070385469</v>
      </c>
      <c r="F66" s="153">
        <f>AC26</f>
        <v>76.967661947264261</v>
      </c>
      <c r="G66" s="151">
        <f t="shared" si="36"/>
        <v>75.228441482243241</v>
      </c>
      <c r="H66" s="151">
        <f t="shared" si="36"/>
        <v>78.706882412285282</v>
      </c>
      <c r="I66" s="154">
        <f t="shared" si="37"/>
        <v>96.274857419528345</v>
      </c>
      <c r="J66" s="153">
        <f t="shared" si="37"/>
        <v>2.9780933727037948</v>
      </c>
      <c r="K66" s="151">
        <f t="shared" si="38"/>
        <v>2.5955265703175745</v>
      </c>
      <c r="L66" s="151">
        <f t="shared" si="38"/>
        <v>3.3606601750900151</v>
      </c>
      <c r="M66" s="155">
        <f>AF26</f>
        <v>3.7251425804716312</v>
      </c>
    </row>
    <row r="67" spans="1:13" ht="14.45" customHeight="1" x14ac:dyDescent="0.15">
      <c r="A67" s="126"/>
      <c r="B67" s="86">
        <v>10</v>
      </c>
      <c r="C67" s="151">
        <f t="shared" ref="C67:C80" si="42">AB27</f>
        <v>74.945755319968058</v>
      </c>
      <c r="D67" s="151">
        <f t="shared" si="35"/>
        <v>73.03203456955066</v>
      </c>
      <c r="E67" s="152">
        <f t="shared" si="35"/>
        <v>76.859476070385455</v>
      </c>
      <c r="F67" s="153">
        <f t="shared" ref="F67:F80" si="43">AC27</f>
        <v>71.967661947264247</v>
      </c>
      <c r="G67" s="151">
        <f t="shared" si="36"/>
        <v>70.228441482243227</v>
      </c>
      <c r="H67" s="151">
        <f t="shared" si="36"/>
        <v>73.706882412285267</v>
      </c>
      <c r="I67" s="154">
        <f t="shared" si="37"/>
        <v>96.026334833788312</v>
      </c>
      <c r="J67" s="153">
        <f t="shared" si="37"/>
        <v>2.9780933727037948</v>
      </c>
      <c r="K67" s="151">
        <f t="shared" si="38"/>
        <v>2.5955265703175745</v>
      </c>
      <c r="L67" s="151">
        <f t="shared" si="38"/>
        <v>3.3606601750900151</v>
      </c>
      <c r="M67" s="155">
        <f t="shared" ref="M67:M80" si="44">AF27</f>
        <v>3.9736651662116631</v>
      </c>
    </row>
    <row r="68" spans="1:13" ht="14.45" customHeight="1" x14ac:dyDescent="0.15">
      <c r="A68" s="126"/>
      <c r="B68" s="86">
        <v>15</v>
      </c>
      <c r="C68" s="151">
        <f t="shared" si="42"/>
        <v>69.945755319968072</v>
      </c>
      <c r="D68" s="151">
        <f t="shared" si="35"/>
        <v>68.032034569550675</v>
      </c>
      <c r="E68" s="152">
        <f t="shared" si="35"/>
        <v>71.859476070385469</v>
      </c>
      <c r="F68" s="153">
        <f t="shared" si="43"/>
        <v>66.967661947264261</v>
      </c>
      <c r="G68" s="151">
        <f t="shared" si="36"/>
        <v>65.228441482243241</v>
      </c>
      <c r="H68" s="151">
        <f t="shared" si="36"/>
        <v>68.706882412285282</v>
      </c>
      <c r="I68" s="154">
        <f t="shared" si="37"/>
        <v>95.742281487875175</v>
      </c>
      <c r="J68" s="153">
        <f t="shared" si="37"/>
        <v>2.9780933727037948</v>
      </c>
      <c r="K68" s="151">
        <f t="shared" si="38"/>
        <v>2.5955265703175745</v>
      </c>
      <c r="L68" s="151">
        <f t="shared" si="38"/>
        <v>3.3606601750900151</v>
      </c>
      <c r="M68" s="155">
        <f t="shared" si="44"/>
        <v>4.2577185121247956</v>
      </c>
    </row>
    <row r="69" spans="1:13" ht="14.45" customHeight="1" x14ac:dyDescent="0.15">
      <c r="A69" s="126"/>
      <c r="B69" s="86">
        <v>20</v>
      </c>
      <c r="C69" s="151">
        <f t="shared" si="42"/>
        <v>64.945755319968058</v>
      </c>
      <c r="D69" s="151">
        <f t="shared" si="35"/>
        <v>63.03203456955066</v>
      </c>
      <c r="E69" s="152">
        <f t="shared" si="35"/>
        <v>66.859476070385455</v>
      </c>
      <c r="F69" s="153">
        <f t="shared" si="43"/>
        <v>61.967661947264268</v>
      </c>
      <c r="G69" s="151">
        <f t="shared" si="36"/>
        <v>60.228441482243241</v>
      </c>
      <c r="H69" s="151">
        <f t="shared" si="36"/>
        <v>63.706882412285296</v>
      </c>
      <c r="I69" s="154">
        <f t="shared" si="37"/>
        <v>95.414491127200492</v>
      </c>
      <c r="J69" s="153">
        <f t="shared" si="37"/>
        <v>2.9780933727037948</v>
      </c>
      <c r="K69" s="151">
        <f t="shared" si="38"/>
        <v>2.5955265703175745</v>
      </c>
      <c r="L69" s="151">
        <f t="shared" si="38"/>
        <v>3.3606601750900151</v>
      </c>
      <c r="M69" s="155">
        <f t="shared" si="44"/>
        <v>4.5855088727995099</v>
      </c>
    </row>
    <row r="70" spans="1:13" ht="14.45" customHeight="1" x14ac:dyDescent="0.15">
      <c r="A70" s="126"/>
      <c r="B70" s="86">
        <v>25</v>
      </c>
      <c r="C70" s="151">
        <f t="shared" si="42"/>
        <v>60.360568365924529</v>
      </c>
      <c r="D70" s="151">
        <f t="shared" si="35"/>
        <v>58.61531932354368</v>
      </c>
      <c r="E70" s="152">
        <f t="shared" si="35"/>
        <v>62.105817408305377</v>
      </c>
      <c r="F70" s="153">
        <f t="shared" si="43"/>
        <v>57.362619386479096</v>
      </c>
      <c r="G70" s="151">
        <f t="shared" si="36"/>
        <v>55.793509567822788</v>
      </c>
      <c r="H70" s="151">
        <f t="shared" si="36"/>
        <v>58.931729205135404</v>
      </c>
      <c r="I70" s="154">
        <f t="shared" si="37"/>
        <v>95.033265821370449</v>
      </c>
      <c r="J70" s="153">
        <f t="shared" si="37"/>
        <v>2.9979489794454461</v>
      </c>
      <c r="K70" s="151">
        <f t="shared" si="38"/>
        <v>2.6148160676720966</v>
      </c>
      <c r="L70" s="151">
        <f t="shared" si="38"/>
        <v>3.3810818912187957</v>
      </c>
      <c r="M70" s="155">
        <f t="shared" si="44"/>
        <v>4.9667341786295776</v>
      </c>
    </row>
    <row r="71" spans="1:13" ht="14.45" customHeight="1" x14ac:dyDescent="0.15">
      <c r="A71" s="126"/>
      <c r="B71" s="86">
        <v>30</v>
      </c>
      <c r="C71" s="151">
        <f t="shared" si="42"/>
        <v>55.613180981990403</v>
      </c>
      <c r="D71" s="151">
        <f t="shared" si="35"/>
        <v>53.932008606254016</v>
      </c>
      <c r="E71" s="152">
        <f t="shared" si="35"/>
        <v>57.294353357726791</v>
      </c>
      <c r="F71" s="153">
        <f t="shared" si="43"/>
        <v>52.602139708948343</v>
      </c>
      <c r="G71" s="151">
        <f t="shared" si="36"/>
        <v>51.098044627461341</v>
      </c>
      <c r="H71" s="151">
        <f t="shared" si="36"/>
        <v>54.106234790435344</v>
      </c>
      <c r="I71" s="154">
        <f t="shared" si="37"/>
        <v>94.585741689515757</v>
      </c>
      <c r="J71" s="153">
        <f t="shared" si="37"/>
        <v>3.0110412730420624</v>
      </c>
      <c r="K71" s="151">
        <f t="shared" si="38"/>
        <v>2.6270954877964248</v>
      </c>
      <c r="L71" s="151">
        <f t="shared" si="38"/>
        <v>3.3949870582877</v>
      </c>
      <c r="M71" s="155">
        <f t="shared" si="44"/>
        <v>5.414258310484251</v>
      </c>
    </row>
    <row r="72" spans="1:13" ht="14.45" customHeight="1" x14ac:dyDescent="0.15">
      <c r="A72" s="126"/>
      <c r="B72" s="86">
        <v>35</v>
      </c>
      <c r="C72" s="151">
        <f t="shared" si="42"/>
        <v>50.801367176416811</v>
      </c>
      <c r="D72" s="151">
        <f t="shared" si="35"/>
        <v>49.155181049519044</v>
      </c>
      <c r="E72" s="152">
        <f t="shared" si="35"/>
        <v>52.447553303314578</v>
      </c>
      <c r="F72" s="153">
        <f t="shared" si="43"/>
        <v>47.779628480579561</v>
      </c>
      <c r="G72" s="151">
        <f t="shared" si="36"/>
        <v>46.310970512099288</v>
      </c>
      <c r="H72" s="151">
        <f t="shared" si="36"/>
        <v>49.248286449059833</v>
      </c>
      <c r="I72" s="154">
        <f t="shared" si="37"/>
        <v>94.051855562580187</v>
      </c>
      <c r="J72" s="153">
        <f t="shared" si="37"/>
        <v>3.0217386958372456</v>
      </c>
      <c r="K72" s="151">
        <f t="shared" si="38"/>
        <v>2.6370017735438678</v>
      </c>
      <c r="L72" s="151">
        <f t="shared" si="38"/>
        <v>3.4064756181306235</v>
      </c>
      <c r="M72" s="155">
        <f t="shared" si="44"/>
        <v>5.9481444374198018</v>
      </c>
    </row>
    <row r="73" spans="1:13" ht="14.45" customHeight="1" x14ac:dyDescent="0.15">
      <c r="A73" s="126"/>
      <c r="B73" s="86">
        <v>40</v>
      </c>
      <c r="C73" s="151">
        <f t="shared" si="42"/>
        <v>46.108787168081477</v>
      </c>
      <c r="D73" s="151">
        <f t="shared" si="35"/>
        <v>44.508179743210029</v>
      </c>
      <c r="E73" s="152">
        <f t="shared" si="35"/>
        <v>47.709394592952926</v>
      </c>
      <c r="F73" s="153">
        <f t="shared" si="43"/>
        <v>43.067761947167028</v>
      </c>
      <c r="G73" s="151">
        <f t="shared" si="36"/>
        <v>41.645055478438991</v>
      </c>
      <c r="H73" s="151">
        <f t="shared" si="36"/>
        <v>44.490468415895066</v>
      </c>
      <c r="I73" s="154">
        <f t="shared" si="37"/>
        <v>93.404673148680047</v>
      </c>
      <c r="J73" s="153">
        <f t="shared" si="37"/>
        <v>3.0410252209144364</v>
      </c>
      <c r="K73" s="151">
        <f t="shared" si="38"/>
        <v>2.6547623265542146</v>
      </c>
      <c r="L73" s="151">
        <f t="shared" si="38"/>
        <v>3.4272881152746582</v>
      </c>
      <c r="M73" s="155">
        <f t="shared" si="44"/>
        <v>6.595326851319931</v>
      </c>
    </row>
    <row r="74" spans="1:13" ht="14.45" customHeight="1" x14ac:dyDescent="0.15">
      <c r="A74" s="126"/>
      <c r="B74" s="86">
        <v>45</v>
      </c>
      <c r="C74" s="151">
        <f t="shared" si="42"/>
        <v>41.888077148123344</v>
      </c>
      <c r="D74" s="151">
        <f t="shared" si="35"/>
        <v>40.385109793641085</v>
      </c>
      <c r="E74" s="152">
        <f t="shared" si="35"/>
        <v>43.391044502605602</v>
      </c>
      <c r="F74" s="153">
        <f t="shared" si="43"/>
        <v>38.79248042275654</v>
      </c>
      <c r="G74" s="151">
        <f t="shared" si="36"/>
        <v>37.467687145431483</v>
      </c>
      <c r="H74" s="151">
        <f t="shared" si="36"/>
        <v>40.117273700081597</v>
      </c>
      <c r="I74" s="154">
        <f t="shared" si="37"/>
        <v>92.609838082516305</v>
      </c>
      <c r="J74" s="153">
        <f t="shared" si="37"/>
        <v>3.0955967253667955</v>
      </c>
      <c r="K74" s="151">
        <f t="shared" si="38"/>
        <v>2.7048782968583853</v>
      </c>
      <c r="L74" s="151">
        <f t="shared" si="38"/>
        <v>3.4863151538752057</v>
      </c>
      <c r="M74" s="155">
        <f t="shared" si="44"/>
        <v>7.3901619174836801</v>
      </c>
    </row>
    <row r="75" spans="1:13" ht="14.45" customHeight="1" x14ac:dyDescent="0.15">
      <c r="A75" s="126"/>
      <c r="B75" s="86">
        <v>50</v>
      </c>
      <c r="C75" s="151">
        <f t="shared" si="42"/>
        <v>37.474569751471073</v>
      </c>
      <c r="D75" s="151">
        <f t="shared" si="35"/>
        <v>36.039718010615942</v>
      </c>
      <c r="E75" s="152">
        <f t="shared" si="35"/>
        <v>38.909421492326203</v>
      </c>
      <c r="F75" s="153">
        <f t="shared" si="43"/>
        <v>34.339998371391168</v>
      </c>
      <c r="G75" s="151">
        <f t="shared" si="36"/>
        <v>33.082950650435954</v>
      </c>
      <c r="H75" s="151">
        <f t="shared" si="36"/>
        <v>35.597046092346382</v>
      </c>
      <c r="I75" s="154">
        <f t="shared" si="37"/>
        <v>91.635470664858389</v>
      </c>
      <c r="J75" s="153">
        <f t="shared" si="37"/>
        <v>3.1345713800798971</v>
      </c>
      <c r="K75" s="151">
        <f t="shared" si="38"/>
        <v>2.7404451005090338</v>
      </c>
      <c r="L75" s="151">
        <f t="shared" si="38"/>
        <v>3.5286976596507604</v>
      </c>
      <c r="M75" s="155">
        <f t="shared" si="44"/>
        <v>8.3645293351415955</v>
      </c>
    </row>
    <row r="76" spans="1:13" ht="14.45" customHeight="1" x14ac:dyDescent="0.15">
      <c r="A76" s="126"/>
      <c r="B76" s="86">
        <v>55</v>
      </c>
      <c r="C76" s="151">
        <f t="shared" si="42"/>
        <v>33.139449774919726</v>
      </c>
      <c r="D76" s="151">
        <f t="shared" si="35"/>
        <v>31.779411053226934</v>
      </c>
      <c r="E76" s="152">
        <f t="shared" si="35"/>
        <v>34.499488496612514</v>
      </c>
      <c r="F76" s="153">
        <f t="shared" si="43"/>
        <v>29.952568534616798</v>
      </c>
      <c r="G76" s="151">
        <f t="shared" si="36"/>
        <v>28.768560056606635</v>
      </c>
      <c r="H76" s="151">
        <f t="shared" si="36"/>
        <v>31.136577012626962</v>
      </c>
      <c r="I76" s="154">
        <f t="shared" si="37"/>
        <v>90.383421384639902</v>
      </c>
      <c r="J76" s="153">
        <f t="shared" si="37"/>
        <v>3.1868812403029168</v>
      </c>
      <c r="K76" s="151">
        <f t="shared" si="38"/>
        <v>2.7884834639412803</v>
      </c>
      <c r="L76" s="151">
        <f t="shared" si="38"/>
        <v>3.5852790166645532</v>
      </c>
      <c r="M76" s="155">
        <f t="shared" si="44"/>
        <v>9.6165786153600568</v>
      </c>
    </row>
    <row r="77" spans="1:13" ht="14.45" customHeight="1" x14ac:dyDescent="0.15">
      <c r="A77" s="126"/>
      <c r="B77" s="86">
        <v>60</v>
      </c>
      <c r="C77" s="151">
        <f t="shared" si="42"/>
        <v>29.793821799199357</v>
      </c>
      <c r="D77" s="151">
        <f t="shared" si="35"/>
        <v>28.568406427876006</v>
      </c>
      <c r="E77" s="152">
        <f t="shared" si="35"/>
        <v>31.019237170522707</v>
      </c>
      <c r="F77" s="153">
        <f t="shared" si="43"/>
        <v>26.446760755091599</v>
      </c>
      <c r="G77" s="151">
        <f t="shared" si="36"/>
        <v>25.391725009124343</v>
      </c>
      <c r="H77" s="151">
        <f t="shared" si="36"/>
        <v>27.501796501058855</v>
      </c>
      <c r="I77" s="154">
        <f t="shared" si="37"/>
        <v>88.765922456454703</v>
      </c>
      <c r="J77" s="153">
        <f t="shared" si="37"/>
        <v>3.3470610441077611</v>
      </c>
      <c r="K77" s="151">
        <f t="shared" si="38"/>
        <v>2.9347583252308693</v>
      </c>
      <c r="L77" s="151">
        <f t="shared" si="38"/>
        <v>3.7593637629846528</v>
      </c>
      <c r="M77" s="155">
        <f t="shared" si="44"/>
        <v>11.234077543545308</v>
      </c>
    </row>
    <row r="78" spans="1:13" ht="14.45" customHeight="1" x14ac:dyDescent="0.15">
      <c r="A78" s="126"/>
      <c r="B78" s="86">
        <v>65</v>
      </c>
      <c r="C78" s="151">
        <f t="shared" si="42"/>
        <v>26.468935623629175</v>
      </c>
      <c r="D78" s="151">
        <f t="shared" si="35"/>
        <v>25.329624595365313</v>
      </c>
      <c r="E78" s="152">
        <f t="shared" si="35"/>
        <v>27.608246651893037</v>
      </c>
      <c r="F78" s="153">
        <f t="shared" si="43"/>
        <v>22.947451530736767</v>
      </c>
      <c r="G78" s="151">
        <f t="shared" si="36"/>
        <v>21.972703907380247</v>
      </c>
      <c r="H78" s="151">
        <f t="shared" si="36"/>
        <v>23.922199154093288</v>
      </c>
      <c r="I78" s="154">
        <f t="shared" si="37"/>
        <v>86.695785040374901</v>
      </c>
      <c r="J78" s="153">
        <f t="shared" si="37"/>
        <v>3.5214840928924032</v>
      </c>
      <c r="K78" s="151">
        <f t="shared" si="38"/>
        <v>3.0915311762550646</v>
      </c>
      <c r="L78" s="151">
        <f t="shared" si="38"/>
        <v>3.9514370095297418</v>
      </c>
      <c r="M78" s="155">
        <f t="shared" si="44"/>
        <v>13.304214959625074</v>
      </c>
    </row>
    <row r="79" spans="1:13" ht="14.45" customHeight="1" x14ac:dyDescent="0.15">
      <c r="A79" s="126"/>
      <c r="B79" s="86">
        <v>70</v>
      </c>
      <c r="C79" s="151">
        <f t="shared" si="42"/>
        <v>23.194780592840853</v>
      </c>
      <c r="D79" s="151">
        <f t="shared" si="35"/>
        <v>22.135874682204502</v>
      </c>
      <c r="E79" s="152">
        <f t="shared" si="35"/>
        <v>24.253686503477205</v>
      </c>
      <c r="F79" s="153">
        <f t="shared" si="43"/>
        <v>19.46347612895282</v>
      </c>
      <c r="G79" s="151">
        <f t="shared" si="36"/>
        <v>18.557240079020737</v>
      </c>
      <c r="H79" s="151">
        <f t="shared" si="36"/>
        <v>20.369712178884903</v>
      </c>
      <c r="I79" s="154">
        <f t="shared" si="37"/>
        <v>83.913171978700618</v>
      </c>
      <c r="J79" s="153">
        <f t="shared" si="37"/>
        <v>3.7313044638880339</v>
      </c>
      <c r="K79" s="151">
        <f t="shared" si="38"/>
        <v>3.2802166785022604</v>
      </c>
      <c r="L79" s="151">
        <f t="shared" si="38"/>
        <v>4.1823922492738079</v>
      </c>
      <c r="M79" s="155">
        <f t="shared" si="44"/>
        <v>16.086828021299386</v>
      </c>
    </row>
    <row r="80" spans="1:13" ht="14.45" customHeight="1" x14ac:dyDescent="0.15">
      <c r="A80" s="126"/>
      <c r="B80" s="86">
        <v>75</v>
      </c>
      <c r="C80" s="151">
        <f t="shared" si="42"/>
        <v>19.772000772638162</v>
      </c>
      <c r="D80" s="151">
        <f t="shared" si="35"/>
        <v>18.799601027365938</v>
      </c>
      <c r="E80" s="152">
        <f t="shared" si="35"/>
        <v>20.744400517910385</v>
      </c>
      <c r="F80" s="153">
        <f t="shared" si="43"/>
        <v>15.875679019228359</v>
      </c>
      <c r="G80" s="151">
        <f t="shared" si="36"/>
        <v>15.03335245742058</v>
      </c>
      <c r="H80" s="151">
        <f t="shared" si="36"/>
        <v>16.718005581036138</v>
      </c>
      <c r="I80" s="154">
        <f t="shared" si="37"/>
        <v>80.293740637508989</v>
      </c>
      <c r="J80" s="153">
        <f t="shared" si="37"/>
        <v>3.8963217534098016</v>
      </c>
      <c r="K80" s="151">
        <f t="shared" si="38"/>
        <v>3.4263146225392624</v>
      </c>
      <c r="L80" s="151">
        <f t="shared" si="38"/>
        <v>4.3663288842803407</v>
      </c>
      <c r="M80" s="155">
        <f t="shared" si="44"/>
        <v>19.706259362491004</v>
      </c>
    </row>
    <row r="81" spans="1:13" ht="14.45" customHeight="1" x14ac:dyDescent="0.15">
      <c r="A81" s="126"/>
      <c r="B81" s="86">
        <v>80</v>
      </c>
      <c r="C81" s="151">
        <f>AB41</f>
        <v>17.818179952355329</v>
      </c>
      <c r="D81" s="151">
        <f t="shared" si="35"/>
        <v>17.042379514070344</v>
      </c>
      <c r="E81" s="152">
        <f t="shared" si="35"/>
        <v>18.593980390640315</v>
      </c>
      <c r="F81" s="153">
        <f>AC41</f>
        <v>13.498892756269713</v>
      </c>
      <c r="G81" s="151">
        <f t="shared" si="36"/>
        <v>12.76122982776115</v>
      </c>
      <c r="H81" s="151">
        <f t="shared" si="36"/>
        <v>14.236555684778276</v>
      </c>
      <c r="I81" s="154">
        <f t="shared" si="37"/>
        <v>75.759099932568233</v>
      </c>
      <c r="J81" s="153">
        <f t="shared" si="37"/>
        <v>4.3192871960856172</v>
      </c>
      <c r="K81" s="151">
        <f t="shared" si="38"/>
        <v>3.8066051083163419</v>
      </c>
      <c r="L81" s="151">
        <f t="shared" si="38"/>
        <v>4.8319692838548924</v>
      </c>
      <c r="M81" s="155">
        <f>AF41</f>
        <v>24.24090006743177</v>
      </c>
    </row>
    <row r="82" spans="1:13" ht="14.45" customHeight="1" thickBot="1" x14ac:dyDescent="0.2">
      <c r="A82" s="127"/>
      <c r="B82" s="128">
        <v>85</v>
      </c>
      <c r="C82" s="167">
        <f>AB42</f>
        <v>16.364774209220396</v>
      </c>
      <c r="D82" s="167">
        <f t="shared" si="35"/>
        <v>13.360204513838173</v>
      </c>
      <c r="E82" s="168">
        <f t="shared" si="35"/>
        <v>19.369343904602619</v>
      </c>
      <c r="F82" s="169">
        <f>AC42</f>
        <v>11.654438605972981</v>
      </c>
      <c r="G82" s="167">
        <f t="shared" si="36"/>
        <v>9.4427796843386922</v>
      </c>
      <c r="H82" s="167">
        <f t="shared" si="36"/>
        <v>13.86609752760727</v>
      </c>
      <c r="I82" s="170">
        <f t="shared" si="37"/>
        <v>71.216617210682486</v>
      </c>
      <c r="J82" s="169">
        <f t="shared" si="37"/>
        <v>4.7103356032474144</v>
      </c>
      <c r="K82" s="167">
        <f t="shared" si="38"/>
        <v>3.680383755129637</v>
      </c>
      <c r="L82" s="167">
        <f t="shared" si="38"/>
        <v>5.7402874513651918</v>
      </c>
      <c r="M82" s="171">
        <f>AF42</f>
        <v>28.783382789317514</v>
      </c>
    </row>
    <row r="83" spans="1:13" ht="14.45" customHeight="1" thickTop="1" x14ac:dyDescent="0.15"/>
    <row r="84" spans="1:13" ht="14.45" customHeight="1" x14ac:dyDescent="0.15"/>
  </sheetData>
  <protectedRanges>
    <protectedRange sqref="C7:F42" name="範囲1"/>
  </protectedRanges>
  <mergeCells count="30">
    <mergeCell ref="A45:A46"/>
    <mergeCell ref="B45:B46"/>
    <mergeCell ref="C45:E45"/>
    <mergeCell ref="F45:I45"/>
    <mergeCell ref="J45:M45"/>
    <mergeCell ref="D46:E46"/>
    <mergeCell ref="G46:H46"/>
    <mergeCell ref="K46:L46"/>
    <mergeCell ref="AL5:AM5"/>
    <mergeCell ref="AN5:AO5"/>
    <mergeCell ref="AP5:AQ5"/>
    <mergeCell ref="AR5:AS5"/>
    <mergeCell ref="AT5:AU5"/>
    <mergeCell ref="J44:M44"/>
    <mergeCell ref="X4:AA4"/>
    <mergeCell ref="AB4:AF4"/>
    <mergeCell ref="AH4:AO4"/>
    <mergeCell ref="AP4:AU4"/>
    <mergeCell ref="V5:W5"/>
    <mergeCell ref="X5:Y5"/>
    <mergeCell ref="Z5:AA5"/>
    <mergeCell ref="AC5:AD5"/>
    <mergeCell ref="AE5:AF5"/>
    <mergeCell ref="AJ5:AK5"/>
    <mergeCell ref="A1:M1"/>
    <mergeCell ref="B4:F4"/>
    <mergeCell ref="G4:L4"/>
    <mergeCell ref="O4:P4"/>
    <mergeCell ref="Q4:S4"/>
    <mergeCell ref="T4:W4"/>
  </mergeCells>
  <phoneticPr fontId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4"/>
  <sheetViews>
    <sheetView workbookViewId="0">
      <selection activeCell="B4" sqref="B4:F4"/>
    </sheetView>
  </sheetViews>
  <sheetFormatPr defaultRowHeight="13.5" x14ac:dyDescent="0.15"/>
  <cols>
    <col min="1" max="1" width="4.625" style="25" customWidth="1"/>
    <col min="2" max="2" width="7.625" style="25" customWidth="1"/>
    <col min="3" max="14" width="9.625" style="25" customWidth="1"/>
    <col min="15" max="16" width="8.625" style="25" customWidth="1"/>
    <col min="17" max="22" width="9.625" style="25" customWidth="1"/>
    <col min="23" max="23" width="10.625" style="25" customWidth="1"/>
    <col min="24" max="24" width="9.625" style="25" customWidth="1"/>
    <col min="25" max="25" width="10.625" style="25" customWidth="1"/>
    <col min="26" max="26" width="9.625" style="25" customWidth="1"/>
    <col min="27" max="32" width="10.625" style="25" customWidth="1"/>
    <col min="33" max="33" width="6.625" style="25" customWidth="1"/>
    <col min="34" max="41" width="10.625" style="25" customWidth="1"/>
    <col min="42" max="47" width="9.625" style="25" customWidth="1"/>
    <col min="48" max="16384" width="9" style="25"/>
  </cols>
  <sheetData>
    <row r="1" spans="1:47" ht="30" customHeight="1" x14ac:dyDescent="0.15">
      <c r="A1" s="192" t="s">
        <v>104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47" ht="15" customHeight="1" x14ac:dyDescent="0.15">
      <c r="A2" s="25" t="s">
        <v>359</v>
      </c>
      <c r="M2" s="25" t="s">
        <v>110</v>
      </c>
    </row>
    <row r="3" spans="1:47" ht="15" customHeight="1" thickBot="1" x14ac:dyDescent="0.2">
      <c r="A3" s="25" t="s">
        <v>33</v>
      </c>
      <c r="G3" s="25" t="s">
        <v>24</v>
      </c>
      <c r="O3" s="25" t="s">
        <v>100</v>
      </c>
      <c r="T3" s="25" t="s">
        <v>25</v>
      </c>
      <c r="X3" s="25" t="s">
        <v>101</v>
      </c>
      <c r="AB3" s="25" t="s">
        <v>102</v>
      </c>
      <c r="AH3" s="25" t="s">
        <v>103</v>
      </c>
    </row>
    <row r="4" spans="1:47" ht="14.45" customHeight="1" thickTop="1" x14ac:dyDescent="0.15">
      <c r="A4" s="26"/>
      <c r="B4" s="201" t="s">
        <v>34</v>
      </c>
      <c r="C4" s="210"/>
      <c r="D4" s="210"/>
      <c r="E4" s="210"/>
      <c r="F4" s="211"/>
      <c r="G4" s="200" t="s">
        <v>35</v>
      </c>
      <c r="H4" s="201"/>
      <c r="I4" s="201"/>
      <c r="J4" s="201"/>
      <c r="K4" s="201"/>
      <c r="L4" s="212"/>
      <c r="M4" s="27"/>
      <c r="N4" s="27"/>
      <c r="O4" s="207" t="s">
        <v>16</v>
      </c>
      <c r="P4" s="175"/>
      <c r="Q4" s="174" t="s">
        <v>18</v>
      </c>
      <c r="R4" s="175"/>
      <c r="S4" s="176"/>
      <c r="T4" s="207" t="s">
        <v>19</v>
      </c>
      <c r="U4" s="208"/>
      <c r="V4" s="208"/>
      <c r="W4" s="209"/>
      <c r="X4" s="207" t="s">
        <v>95</v>
      </c>
      <c r="Y4" s="175"/>
      <c r="Z4" s="175"/>
      <c r="AA4" s="176"/>
      <c r="AB4" s="200" t="s">
        <v>22</v>
      </c>
      <c r="AC4" s="202"/>
      <c r="AD4" s="202"/>
      <c r="AE4" s="202"/>
      <c r="AF4" s="203"/>
      <c r="AH4" s="200" t="s">
        <v>27</v>
      </c>
      <c r="AI4" s="201"/>
      <c r="AJ4" s="201"/>
      <c r="AK4" s="201"/>
      <c r="AL4" s="201"/>
      <c r="AM4" s="201"/>
      <c r="AN4" s="202"/>
      <c r="AO4" s="203"/>
      <c r="AP4" s="200" t="s">
        <v>28</v>
      </c>
      <c r="AQ4" s="201"/>
      <c r="AR4" s="202"/>
      <c r="AS4" s="202"/>
      <c r="AT4" s="202"/>
      <c r="AU4" s="203"/>
    </row>
    <row r="5" spans="1:47" ht="39.950000000000003" customHeight="1" x14ac:dyDescent="0.15">
      <c r="A5" s="28" t="s">
        <v>11</v>
      </c>
      <c r="B5" s="29" t="s">
        <v>15</v>
      </c>
      <c r="C5" s="30" t="s">
        <v>9</v>
      </c>
      <c r="D5" s="30" t="s">
        <v>0</v>
      </c>
      <c r="E5" s="31" t="s">
        <v>92</v>
      </c>
      <c r="F5" s="32" t="s">
        <v>93</v>
      </c>
      <c r="G5" s="33" t="s">
        <v>15</v>
      </c>
      <c r="H5" s="34" t="s">
        <v>9</v>
      </c>
      <c r="I5" s="34" t="s">
        <v>0</v>
      </c>
      <c r="J5" s="34" t="s">
        <v>7</v>
      </c>
      <c r="K5" s="34" t="s">
        <v>3</v>
      </c>
      <c r="L5" s="35" t="s">
        <v>4</v>
      </c>
      <c r="M5" s="36"/>
      <c r="N5" s="36"/>
      <c r="O5" s="28" t="s">
        <v>20</v>
      </c>
      <c r="P5" s="37" t="s">
        <v>21</v>
      </c>
      <c r="Q5" s="38" t="s">
        <v>17</v>
      </c>
      <c r="R5" s="37" t="s">
        <v>26</v>
      </c>
      <c r="S5" s="39" t="s">
        <v>94</v>
      </c>
      <c r="T5" s="28" t="s">
        <v>2</v>
      </c>
      <c r="U5" s="37" t="s">
        <v>3</v>
      </c>
      <c r="V5" s="177" t="s">
        <v>4</v>
      </c>
      <c r="W5" s="188"/>
      <c r="X5" s="185" t="s">
        <v>107</v>
      </c>
      <c r="Y5" s="177"/>
      <c r="Z5" s="177" t="s">
        <v>108</v>
      </c>
      <c r="AA5" s="188"/>
      <c r="AB5" s="172" t="s">
        <v>5</v>
      </c>
      <c r="AC5" s="189" t="s">
        <v>98</v>
      </c>
      <c r="AD5" s="190"/>
      <c r="AE5" s="189" t="s">
        <v>99</v>
      </c>
      <c r="AF5" s="191"/>
      <c r="AH5" s="40" t="s">
        <v>2</v>
      </c>
      <c r="AI5" s="173" t="s">
        <v>94</v>
      </c>
      <c r="AJ5" s="186" t="s">
        <v>5</v>
      </c>
      <c r="AK5" s="187"/>
      <c r="AL5" s="186" t="s">
        <v>98</v>
      </c>
      <c r="AM5" s="186"/>
      <c r="AN5" s="177" t="s">
        <v>99</v>
      </c>
      <c r="AO5" s="188"/>
      <c r="AP5" s="185" t="s">
        <v>5</v>
      </c>
      <c r="AQ5" s="199"/>
      <c r="AR5" s="177" t="s">
        <v>98</v>
      </c>
      <c r="AS5" s="199"/>
      <c r="AT5" s="177" t="s">
        <v>99</v>
      </c>
      <c r="AU5" s="178"/>
    </row>
    <row r="6" spans="1:47" ht="14.45" customHeight="1" x14ac:dyDescent="0.15">
      <c r="A6" s="41"/>
      <c r="B6" s="42" t="s">
        <v>8</v>
      </c>
      <c r="C6" s="173" t="s">
        <v>10</v>
      </c>
      <c r="D6" s="173" t="s">
        <v>10</v>
      </c>
      <c r="E6" s="173" t="s">
        <v>10</v>
      </c>
      <c r="F6" s="43" t="s">
        <v>10</v>
      </c>
      <c r="G6" s="44" t="s">
        <v>8</v>
      </c>
      <c r="H6" s="45" t="s">
        <v>10</v>
      </c>
      <c r="I6" s="45" t="s">
        <v>10</v>
      </c>
      <c r="J6" s="46" t="s">
        <v>111</v>
      </c>
      <c r="K6" s="46" t="s">
        <v>105</v>
      </c>
      <c r="L6" s="47" t="s">
        <v>106</v>
      </c>
      <c r="M6" s="36"/>
      <c r="N6" s="36"/>
      <c r="O6" s="48" t="s">
        <v>112</v>
      </c>
      <c r="P6" s="49" t="s">
        <v>113</v>
      </c>
      <c r="Q6" s="50"/>
      <c r="R6" s="49" t="s">
        <v>114</v>
      </c>
      <c r="S6" s="51" t="s">
        <v>41</v>
      </c>
      <c r="T6" s="52" t="s">
        <v>42</v>
      </c>
      <c r="U6" s="46" t="s">
        <v>115</v>
      </c>
      <c r="V6" s="46" t="s">
        <v>116</v>
      </c>
      <c r="W6" s="53" t="s">
        <v>45</v>
      </c>
      <c r="X6" s="52" t="s">
        <v>117</v>
      </c>
      <c r="Y6" s="54" t="s">
        <v>45</v>
      </c>
      <c r="Z6" s="55" t="s">
        <v>118</v>
      </c>
      <c r="AA6" s="53" t="s">
        <v>45</v>
      </c>
      <c r="AB6" s="56" t="s">
        <v>119</v>
      </c>
      <c r="AC6" s="57" t="s">
        <v>54</v>
      </c>
      <c r="AD6" s="57" t="s">
        <v>58</v>
      </c>
      <c r="AE6" s="58" t="s">
        <v>55</v>
      </c>
      <c r="AF6" s="59" t="s">
        <v>57</v>
      </c>
      <c r="AH6" s="60" t="s">
        <v>121</v>
      </c>
      <c r="AI6" s="61" t="s">
        <v>49</v>
      </c>
      <c r="AJ6" s="62"/>
      <c r="AK6" s="63" t="s">
        <v>50</v>
      </c>
      <c r="AL6" s="62"/>
      <c r="AM6" s="63" t="s">
        <v>52</v>
      </c>
      <c r="AN6" s="62"/>
      <c r="AO6" s="64" t="s">
        <v>122</v>
      </c>
      <c r="AP6" s="65" t="s">
        <v>29</v>
      </c>
      <c r="AQ6" s="66" t="s">
        <v>30</v>
      </c>
      <c r="AR6" s="66" t="s">
        <v>29</v>
      </c>
      <c r="AS6" s="66" t="s">
        <v>30</v>
      </c>
      <c r="AT6" s="66" t="s">
        <v>29</v>
      </c>
      <c r="AU6" s="67" t="s">
        <v>30</v>
      </c>
    </row>
    <row r="7" spans="1:47" ht="14.45" customHeight="1" x14ac:dyDescent="0.15">
      <c r="A7" s="68" t="s">
        <v>1</v>
      </c>
      <c r="B7" s="69" t="s">
        <v>230</v>
      </c>
      <c r="C7" s="9">
        <v>107</v>
      </c>
      <c r="D7" s="9">
        <v>0</v>
      </c>
      <c r="E7" s="9">
        <v>34</v>
      </c>
      <c r="F7" s="12">
        <v>0</v>
      </c>
      <c r="G7" s="21" t="s">
        <v>59</v>
      </c>
      <c r="H7" s="1">
        <v>2528080</v>
      </c>
      <c r="I7" s="1">
        <v>1473</v>
      </c>
      <c r="J7" s="17">
        <v>0</v>
      </c>
      <c r="K7" s="1">
        <v>100000</v>
      </c>
      <c r="L7" s="2">
        <v>8097832</v>
      </c>
      <c r="M7" s="70"/>
      <c r="N7" s="70"/>
      <c r="O7" s="71">
        <f>IF(K7&lt;0.5,0.5,((L7-L8)-5*K8)/5/(K7-K8))</f>
        <v>0.17555555555555555</v>
      </c>
      <c r="P7" s="72">
        <f>IF(H7&lt;0.5,1,(I7/H7)/((K7-K8)/(L7-L8)))</f>
        <v>1.0765900384657308</v>
      </c>
      <c r="Q7" s="73">
        <f>IF(C7&lt;0.5,0,D7/C7)</f>
        <v>0</v>
      </c>
      <c r="R7" s="74">
        <f>IF(P7=0,Q7,Q7/P7)</f>
        <v>0</v>
      </c>
      <c r="S7" s="75">
        <f>IF(E7&lt;0.5,0,F7/E7)</f>
        <v>0</v>
      </c>
      <c r="T7" s="76">
        <f>5*R7/(1+5*(1-O7)*R7)</f>
        <v>0</v>
      </c>
      <c r="U7" s="77">
        <v>100000</v>
      </c>
      <c r="V7" s="77">
        <f>5*U7*((1-T7)+O7*T7)</f>
        <v>500000</v>
      </c>
      <c r="W7" s="78">
        <f>SUM(V7:V$24)</f>
        <v>7976143.9837947916</v>
      </c>
      <c r="X7" s="79">
        <f t="shared" ref="X7:X42" si="0">V7*(1-S7)</f>
        <v>500000</v>
      </c>
      <c r="Y7" s="77">
        <f>SUM(X7:X$24)</f>
        <v>7837084.5005986253</v>
      </c>
      <c r="Z7" s="77">
        <f t="shared" ref="Z7:Z42" si="1">V7*S7</f>
        <v>0</v>
      </c>
      <c r="AA7" s="78">
        <f>SUM(Z7:Z$24)</f>
        <v>139059.48319616681</v>
      </c>
      <c r="AB7" s="71">
        <f t="shared" ref="AB7:AB42" si="2">W7/U7</f>
        <v>79.761439837947918</v>
      </c>
      <c r="AC7" s="72">
        <f t="shared" ref="AC7:AC42" si="3">Y7/U7</f>
        <v>78.370845005986254</v>
      </c>
      <c r="AD7" s="80">
        <f>AC7/AB7*100</f>
        <v>98.256557511014151</v>
      </c>
      <c r="AE7" s="72">
        <f t="shared" ref="AE7:AE42" si="4">AA7/U7</f>
        <v>1.3905948319616681</v>
      </c>
      <c r="AF7" s="81">
        <f>AE7/AB7*100</f>
        <v>1.7434424889858469</v>
      </c>
      <c r="AH7" s="82">
        <f>IF(D7=0,0,T7*T7*(1-T7)/D7)</f>
        <v>0</v>
      </c>
      <c r="AI7" s="83">
        <f>IF(E7&lt;0.5,0,S7*(1-S7)/E7)</f>
        <v>0</v>
      </c>
      <c r="AJ7" s="83">
        <f>U7*U7*((1-O7)*5+AB8)^2*AH7</f>
        <v>0</v>
      </c>
      <c r="AK7" s="83">
        <f>SUM(AJ7:AJ$24)/U7/U7</f>
        <v>8.7447449569209112</v>
      </c>
      <c r="AL7" s="83">
        <f>U7*U7*((1-O7)*5*(1-S7)+AC8)^2*AH7+V7*V7*AI7</f>
        <v>0</v>
      </c>
      <c r="AM7" s="83">
        <f>SUM(AL7:AL$24)/U7/U7</f>
        <v>8.0526714196818094</v>
      </c>
      <c r="AN7" s="83">
        <f>U7*U7*((1-O7)*5*S7+AE8)^2*AH7+V7*V7*AI7</f>
        <v>0</v>
      </c>
      <c r="AO7" s="84">
        <f>SUM(AN7:AN$24)/U7/U7</f>
        <v>0.11335918635744036</v>
      </c>
      <c r="AP7" s="71">
        <f t="shared" ref="AP7:AP42" si="5">AB7-1.96*SQRT(AK7)</f>
        <v>73.965422910220099</v>
      </c>
      <c r="AQ7" s="72">
        <f t="shared" ref="AQ7:AQ42" si="6">AB7+1.96*SQRT(AK7)</f>
        <v>85.557456765675738</v>
      </c>
      <c r="AR7" s="72">
        <f t="shared" ref="AR7:AR42" si="7">AC7-1.96*SQRT(AM7)</f>
        <v>72.808908065868209</v>
      </c>
      <c r="AS7" s="72">
        <f t="shared" ref="AS7:AS42" si="8">AC7+1.96*SQRT(AM7)</f>
        <v>83.932781946104299</v>
      </c>
      <c r="AT7" s="72">
        <f t="shared" ref="AT7:AT42" si="9">AE7-1.96*SQRT(AO7)</f>
        <v>0.73068525458705313</v>
      </c>
      <c r="AU7" s="85">
        <f t="shared" ref="AU7:AU42" si="10">AE7+1.96*SQRT(AO7)</f>
        <v>2.0505044093362832</v>
      </c>
    </row>
    <row r="8" spans="1:47" ht="14.45" customHeight="1" x14ac:dyDescent="0.15">
      <c r="A8" s="68"/>
      <c r="B8" s="86" t="s">
        <v>231</v>
      </c>
      <c r="C8" s="11">
        <v>116</v>
      </c>
      <c r="D8" s="11">
        <v>0</v>
      </c>
      <c r="E8" s="11">
        <v>40</v>
      </c>
      <c r="F8" s="12">
        <v>0</v>
      </c>
      <c r="G8" s="22" t="s">
        <v>61</v>
      </c>
      <c r="H8" s="3">
        <v>2698523</v>
      </c>
      <c r="I8" s="3">
        <v>253</v>
      </c>
      <c r="J8" s="18">
        <v>5</v>
      </c>
      <c r="K8" s="3">
        <v>99730</v>
      </c>
      <c r="L8" s="4">
        <v>7598945</v>
      </c>
      <c r="M8" s="70"/>
      <c r="N8" s="70"/>
      <c r="O8" s="87">
        <f t="shared" ref="O8:O22" si="11">IF(K8&lt;0.5,0.5,((L8-L9)-5*K9)/5/(K8-K9))</f>
        <v>0.46829268292682924</v>
      </c>
      <c r="P8" s="88">
        <f t="shared" ref="P8:P23" si="12">IF(H8&lt;0.5,1,(I8/H8)/((K8-K9)/(L8-L9)))</f>
        <v>1.1400172450253567</v>
      </c>
      <c r="Q8" s="89">
        <f t="shared" ref="Q8:Q42" si="13">IF(C8&lt;0.5,0,D8/C8)</f>
        <v>0</v>
      </c>
      <c r="R8" s="90">
        <f t="shared" ref="R8:R42" si="14">IF(P8=0,Q8,Q8/P8)</f>
        <v>0</v>
      </c>
      <c r="S8" s="91">
        <f t="shared" ref="S8:S42" si="15">IF(E8&lt;0.5,0,F8/E8)</f>
        <v>0</v>
      </c>
      <c r="T8" s="92">
        <f>5*R8/(1+5*(1-O8)*R8)</f>
        <v>0</v>
      </c>
      <c r="U8" s="93">
        <f>U7*(1-T7)</f>
        <v>100000</v>
      </c>
      <c r="V8" s="93">
        <f>5*U8*((1-T8)+O8*T8)</f>
        <v>500000</v>
      </c>
      <c r="W8" s="94">
        <f>SUM(V8:V$24)</f>
        <v>7476143.9837947916</v>
      </c>
      <c r="X8" s="95">
        <f t="shared" si="0"/>
        <v>500000</v>
      </c>
      <c r="Y8" s="93">
        <f>SUM(X8:X$24)</f>
        <v>7337084.5005986253</v>
      </c>
      <c r="Z8" s="93">
        <f t="shared" si="1"/>
        <v>0</v>
      </c>
      <c r="AA8" s="94">
        <f>SUM(Z8:Z$24)</f>
        <v>139059.48319616681</v>
      </c>
      <c r="AB8" s="87">
        <f t="shared" si="2"/>
        <v>74.761439837947918</v>
      </c>
      <c r="AC8" s="88">
        <f t="shared" si="3"/>
        <v>73.370845005986254</v>
      </c>
      <c r="AD8" s="96">
        <f t="shared" ref="AD8:AD42" si="16">AC8/AB8*100</f>
        <v>98.139957129001388</v>
      </c>
      <c r="AE8" s="88">
        <f t="shared" si="4"/>
        <v>1.3905948319616681</v>
      </c>
      <c r="AF8" s="97">
        <f t="shared" ref="AF8:AF42" si="17">AE8/AB8*100</f>
        <v>1.8600428709986141</v>
      </c>
      <c r="AH8" s="98">
        <f>IF(D8=0,0,T8*T8*(1-T8)/D8)</f>
        <v>0</v>
      </c>
      <c r="AI8" s="99">
        <f t="shared" ref="AI8:AI42" si="18">IF(E8&lt;0.5,0,S8*(1-S8)/E8)</f>
        <v>0</v>
      </c>
      <c r="AJ8" s="99">
        <f>U8*U8*((1-O8)*5+AB9)^2*AH8</f>
        <v>0</v>
      </c>
      <c r="AK8" s="99">
        <f>SUM(AJ8:AJ$24)/U8/U8</f>
        <v>8.7447449569209112</v>
      </c>
      <c r="AL8" s="99">
        <f>U8*U8*((1-O8)*5*(1-S8)+AC9)^2*AH8+V8*V8*AI8</f>
        <v>0</v>
      </c>
      <c r="AM8" s="99">
        <f>SUM(AL8:AL$24)/U8/U8</f>
        <v>8.0526714196818094</v>
      </c>
      <c r="AN8" s="99">
        <f>U8*U8*((1-O8)*5*S8+AE9)^2*AH8+V8*V8*AI8</f>
        <v>0</v>
      </c>
      <c r="AO8" s="100">
        <f>SUM(AN8:AN$24)/U8/U8</f>
        <v>0.11335918635744036</v>
      </c>
      <c r="AP8" s="87">
        <f t="shared" si="5"/>
        <v>68.965422910220099</v>
      </c>
      <c r="AQ8" s="88">
        <f t="shared" si="6"/>
        <v>80.557456765675738</v>
      </c>
      <c r="AR8" s="88">
        <f t="shared" si="7"/>
        <v>67.808908065868209</v>
      </c>
      <c r="AS8" s="88">
        <f t="shared" si="8"/>
        <v>78.932781946104299</v>
      </c>
      <c r="AT8" s="88">
        <f t="shared" si="9"/>
        <v>0.73068525458705313</v>
      </c>
      <c r="AU8" s="101">
        <f t="shared" si="10"/>
        <v>2.0505044093362832</v>
      </c>
    </row>
    <row r="9" spans="1:47" ht="14.45" customHeight="1" x14ac:dyDescent="0.15">
      <c r="A9" s="68"/>
      <c r="B9" s="86" t="s">
        <v>178</v>
      </c>
      <c r="C9" s="11">
        <v>133</v>
      </c>
      <c r="D9" s="11">
        <v>0</v>
      </c>
      <c r="E9" s="11">
        <v>46</v>
      </c>
      <c r="F9" s="12">
        <v>0</v>
      </c>
      <c r="G9" s="22" t="s">
        <v>63</v>
      </c>
      <c r="H9" s="3">
        <v>2855328</v>
      </c>
      <c r="I9" s="3">
        <v>267</v>
      </c>
      <c r="J9" s="18">
        <v>10</v>
      </c>
      <c r="K9" s="3">
        <v>99689</v>
      </c>
      <c r="L9" s="4">
        <v>7100404</v>
      </c>
      <c r="M9" s="70"/>
      <c r="N9" s="70"/>
      <c r="O9" s="87">
        <f t="shared" si="11"/>
        <v>0.57777777777777772</v>
      </c>
      <c r="P9" s="88">
        <f t="shared" si="12"/>
        <v>1.0355646239824872</v>
      </c>
      <c r="Q9" s="89">
        <f t="shared" si="13"/>
        <v>0</v>
      </c>
      <c r="R9" s="90">
        <f t="shared" si="14"/>
        <v>0</v>
      </c>
      <c r="S9" s="91">
        <f t="shared" si="15"/>
        <v>0</v>
      </c>
      <c r="T9" s="92">
        <f t="shared" ref="T9:T22" si="19">5*R9/(1+5*(1-O9)*R9)</f>
        <v>0</v>
      </c>
      <c r="U9" s="93">
        <f t="shared" ref="U9:U23" si="20">U8*(1-T8)</f>
        <v>100000</v>
      </c>
      <c r="V9" s="93">
        <f t="shared" ref="V9:V22" si="21">5*U9*((1-T9)+O9*T9)</f>
        <v>500000</v>
      </c>
      <c r="W9" s="94">
        <f>SUM(V9:V$24)</f>
        <v>6976143.9837947916</v>
      </c>
      <c r="X9" s="95">
        <f t="shared" si="0"/>
        <v>500000</v>
      </c>
      <c r="Y9" s="93">
        <f>SUM(X9:X$24)</f>
        <v>6837084.5005986253</v>
      </c>
      <c r="Z9" s="93">
        <f t="shared" si="1"/>
        <v>0</v>
      </c>
      <c r="AA9" s="94">
        <f>SUM(Z9:Z$24)</f>
        <v>139059.48319616681</v>
      </c>
      <c r="AB9" s="87">
        <f t="shared" si="2"/>
        <v>69.761439837947918</v>
      </c>
      <c r="AC9" s="88">
        <f t="shared" si="3"/>
        <v>68.370845005986254</v>
      </c>
      <c r="AD9" s="96">
        <f t="shared" si="16"/>
        <v>98.006642587664558</v>
      </c>
      <c r="AE9" s="88">
        <f t="shared" si="4"/>
        <v>1.3905948319616681</v>
      </c>
      <c r="AF9" s="97">
        <f t="shared" si="17"/>
        <v>1.9933574123354467</v>
      </c>
      <c r="AH9" s="98">
        <f>IF(D9=0,0,T9*T9*(1-T9)/D9)</f>
        <v>0</v>
      </c>
      <c r="AI9" s="99">
        <f t="shared" si="18"/>
        <v>0</v>
      </c>
      <c r="AJ9" s="99">
        <f t="shared" ref="AJ9:AJ23" si="22">U9*U9*((1-O9)*5+AB10)^2*AH9</f>
        <v>0</v>
      </c>
      <c r="AK9" s="99">
        <f>SUM(AJ9:AJ$24)/U9/U9</f>
        <v>8.7447449569209112</v>
      </c>
      <c r="AL9" s="99">
        <f t="shared" ref="AL9:AL23" si="23">U9*U9*((1-O9)*5*(1-S9)+AC10)^2*AH9+V9*V9*AI9</f>
        <v>0</v>
      </c>
      <c r="AM9" s="99">
        <f>SUM(AL9:AL$24)/U9/U9</f>
        <v>8.0526714196818094</v>
      </c>
      <c r="AN9" s="99">
        <f t="shared" ref="AN9:AN23" si="24">U9*U9*((1-O9)*5*S9+AE10)^2*AH9+V9*V9*AI9</f>
        <v>0</v>
      </c>
      <c r="AO9" s="100">
        <f>SUM(AN9:AN$24)/U9/U9</f>
        <v>0.11335918635744036</v>
      </c>
      <c r="AP9" s="87">
        <f t="shared" si="5"/>
        <v>63.965422910220106</v>
      </c>
      <c r="AQ9" s="88">
        <f t="shared" si="6"/>
        <v>75.557456765675738</v>
      </c>
      <c r="AR9" s="88">
        <f t="shared" si="7"/>
        <v>62.808908065868209</v>
      </c>
      <c r="AS9" s="88">
        <f t="shared" si="8"/>
        <v>73.932781946104299</v>
      </c>
      <c r="AT9" s="88">
        <f t="shared" si="9"/>
        <v>0.73068525458705313</v>
      </c>
      <c r="AU9" s="101">
        <f t="shared" si="10"/>
        <v>2.0505044093362832</v>
      </c>
    </row>
    <row r="10" spans="1:47" ht="14.45" customHeight="1" x14ac:dyDescent="0.15">
      <c r="A10" s="68"/>
      <c r="B10" s="86" t="s">
        <v>125</v>
      </c>
      <c r="C10" s="11">
        <v>58</v>
      </c>
      <c r="D10" s="11">
        <v>0</v>
      </c>
      <c r="E10" s="11">
        <v>7</v>
      </c>
      <c r="F10" s="12">
        <v>0</v>
      </c>
      <c r="G10" s="22" t="s">
        <v>65</v>
      </c>
      <c r="H10" s="3">
        <v>3073597</v>
      </c>
      <c r="I10" s="3">
        <v>836</v>
      </c>
      <c r="J10" s="18">
        <v>15</v>
      </c>
      <c r="K10" s="3">
        <v>99644</v>
      </c>
      <c r="L10" s="4">
        <v>6602054</v>
      </c>
      <c r="M10" s="70"/>
      <c r="N10" s="70"/>
      <c r="O10" s="87">
        <f t="shared" si="11"/>
        <v>0.58484848484848484</v>
      </c>
      <c r="P10" s="88">
        <f t="shared" si="12"/>
        <v>1.0260479822175776</v>
      </c>
      <c r="Q10" s="89">
        <f t="shared" si="13"/>
        <v>0</v>
      </c>
      <c r="R10" s="90">
        <f t="shared" si="14"/>
        <v>0</v>
      </c>
      <c r="S10" s="91">
        <f t="shared" si="15"/>
        <v>0</v>
      </c>
      <c r="T10" s="92">
        <f t="shared" si="19"/>
        <v>0</v>
      </c>
      <c r="U10" s="93">
        <f t="shared" si="20"/>
        <v>100000</v>
      </c>
      <c r="V10" s="93">
        <f t="shared" si="21"/>
        <v>500000</v>
      </c>
      <c r="W10" s="94">
        <f>SUM(V10:V$24)</f>
        <v>6476143.9837947916</v>
      </c>
      <c r="X10" s="95">
        <f t="shared" si="0"/>
        <v>500000</v>
      </c>
      <c r="Y10" s="93">
        <f>SUM(X10:X$24)</f>
        <v>6337084.5005986253</v>
      </c>
      <c r="Z10" s="93">
        <f t="shared" si="1"/>
        <v>0</v>
      </c>
      <c r="AA10" s="94">
        <f>SUM(Z10:Z$24)</f>
        <v>139059.48319616681</v>
      </c>
      <c r="AB10" s="87">
        <f t="shared" si="2"/>
        <v>64.761439837947918</v>
      </c>
      <c r="AC10" s="88">
        <f t="shared" si="3"/>
        <v>63.370845005986254</v>
      </c>
      <c r="AD10" s="96">
        <f t="shared" si="16"/>
        <v>97.852742564956344</v>
      </c>
      <c r="AE10" s="88">
        <f t="shared" si="4"/>
        <v>1.3905948319616681</v>
      </c>
      <c r="AF10" s="97">
        <f t="shared" si="17"/>
        <v>2.1472574350436671</v>
      </c>
      <c r="AH10" s="98">
        <f t="shared" ref="AH10:AH22" si="25">IF(D10=0,0,T10*T10*(1-T10)/D10)</f>
        <v>0</v>
      </c>
      <c r="AI10" s="99">
        <f t="shared" si="18"/>
        <v>0</v>
      </c>
      <c r="AJ10" s="99">
        <f t="shared" si="22"/>
        <v>0</v>
      </c>
      <c r="AK10" s="99">
        <f>SUM(AJ10:AJ$24)/U10/U10</f>
        <v>8.7447449569209112</v>
      </c>
      <c r="AL10" s="99">
        <f t="shared" si="23"/>
        <v>0</v>
      </c>
      <c r="AM10" s="99">
        <f>SUM(AL10:AL$24)/U10/U10</f>
        <v>8.0526714196818094</v>
      </c>
      <c r="AN10" s="99">
        <f t="shared" si="24"/>
        <v>0</v>
      </c>
      <c r="AO10" s="100">
        <f>SUM(AN10:AN$24)/U10/U10</f>
        <v>0.11335918635744036</v>
      </c>
      <c r="AP10" s="87">
        <f t="shared" si="5"/>
        <v>58.965422910220106</v>
      </c>
      <c r="AQ10" s="88">
        <f t="shared" si="6"/>
        <v>70.557456765675738</v>
      </c>
      <c r="AR10" s="88">
        <f t="shared" si="7"/>
        <v>57.808908065868209</v>
      </c>
      <c r="AS10" s="88">
        <f t="shared" si="8"/>
        <v>68.932781946104299</v>
      </c>
      <c r="AT10" s="88">
        <f t="shared" si="9"/>
        <v>0.73068525458705313</v>
      </c>
      <c r="AU10" s="101">
        <f t="shared" si="10"/>
        <v>2.0505044093362832</v>
      </c>
    </row>
    <row r="11" spans="1:47" ht="14.45" customHeight="1" x14ac:dyDescent="0.15">
      <c r="A11" s="68"/>
      <c r="B11" s="86" t="s">
        <v>249</v>
      </c>
      <c r="C11" s="11">
        <v>25</v>
      </c>
      <c r="D11" s="11">
        <v>0</v>
      </c>
      <c r="E11" s="11">
        <v>13</v>
      </c>
      <c r="F11" s="12">
        <v>0</v>
      </c>
      <c r="G11" s="22" t="s">
        <v>67</v>
      </c>
      <c r="H11" s="3">
        <v>3014733</v>
      </c>
      <c r="I11" s="3">
        <v>1515</v>
      </c>
      <c r="J11" s="18">
        <v>20</v>
      </c>
      <c r="K11" s="3">
        <v>99512</v>
      </c>
      <c r="L11" s="4">
        <v>6104108</v>
      </c>
      <c r="M11" s="70"/>
      <c r="N11" s="70"/>
      <c r="O11" s="87">
        <f t="shared" si="11"/>
        <v>0.51311475409836071</v>
      </c>
      <c r="P11" s="88">
        <f t="shared" si="12"/>
        <v>1.0235301238894476</v>
      </c>
      <c r="Q11" s="89">
        <f t="shared" si="13"/>
        <v>0</v>
      </c>
      <c r="R11" s="90">
        <f t="shared" si="14"/>
        <v>0</v>
      </c>
      <c r="S11" s="91">
        <f t="shared" si="15"/>
        <v>0</v>
      </c>
      <c r="T11" s="92">
        <f t="shared" si="19"/>
        <v>0</v>
      </c>
      <c r="U11" s="93">
        <f t="shared" si="20"/>
        <v>100000</v>
      </c>
      <c r="V11" s="93">
        <f t="shared" si="21"/>
        <v>500000</v>
      </c>
      <c r="W11" s="94">
        <f>SUM(V11:V$24)</f>
        <v>5976143.9837947916</v>
      </c>
      <c r="X11" s="95">
        <f t="shared" si="0"/>
        <v>500000</v>
      </c>
      <c r="Y11" s="93">
        <f>SUM(X11:X$24)</f>
        <v>5837084.5005986253</v>
      </c>
      <c r="Z11" s="93">
        <f t="shared" si="1"/>
        <v>0</v>
      </c>
      <c r="AA11" s="94">
        <f>SUM(Z11:Z$24)</f>
        <v>139059.48319616681</v>
      </c>
      <c r="AB11" s="87">
        <f t="shared" si="2"/>
        <v>59.761439837947918</v>
      </c>
      <c r="AC11" s="88">
        <f t="shared" si="3"/>
        <v>58.370845005986254</v>
      </c>
      <c r="AD11" s="96">
        <f t="shared" si="16"/>
        <v>97.673090146869839</v>
      </c>
      <c r="AE11" s="88">
        <f t="shared" si="4"/>
        <v>1.3905948319616681</v>
      </c>
      <c r="AF11" s="97">
        <f t="shared" si="17"/>
        <v>2.3269098531301688</v>
      </c>
      <c r="AH11" s="98">
        <f t="shared" si="25"/>
        <v>0</v>
      </c>
      <c r="AI11" s="99">
        <f t="shared" si="18"/>
        <v>0</v>
      </c>
      <c r="AJ11" s="99">
        <f t="shared" si="22"/>
        <v>0</v>
      </c>
      <c r="AK11" s="99">
        <f>SUM(AJ11:AJ$24)/U11/U11</f>
        <v>8.7447449569209112</v>
      </c>
      <c r="AL11" s="99">
        <f t="shared" si="23"/>
        <v>0</v>
      </c>
      <c r="AM11" s="99">
        <f>SUM(AL11:AL$24)/U11/U11</f>
        <v>8.0526714196818094</v>
      </c>
      <c r="AN11" s="99">
        <f t="shared" si="24"/>
        <v>0</v>
      </c>
      <c r="AO11" s="100">
        <f>SUM(AN11:AN$24)/U11/U11</f>
        <v>0.11335918635744036</v>
      </c>
      <c r="AP11" s="87">
        <f t="shared" si="5"/>
        <v>53.965422910220106</v>
      </c>
      <c r="AQ11" s="88">
        <f t="shared" si="6"/>
        <v>65.557456765675738</v>
      </c>
      <c r="AR11" s="88">
        <f t="shared" si="7"/>
        <v>52.808908065868209</v>
      </c>
      <c r="AS11" s="88">
        <f t="shared" si="8"/>
        <v>63.932781946104299</v>
      </c>
      <c r="AT11" s="88">
        <f t="shared" si="9"/>
        <v>0.73068525458705313</v>
      </c>
      <c r="AU11" s="101">
        <f t="shared" si="10"/>
        <v>2.0505044093362832</v>
      </c>
    </row>
    <row r="12" spans="1:47" ht="14.45" customHeight="1" x14ac:dyDescent="0.15">
      <c r="A12" s="68"/>
      <c r="B12" s="86" t="s">
        <v>143</v>
      </c>
      <c r="C12" s="11">
        <v>60</v>
      </c>
      <c r="D12" s="11">
        <v>0</v>
      </c>
      <c r="E12" s="11">
        <v>25</v>
      </c>
      <c r="F12" s="12">
        <v>0</v>
      </c>
      <c r="G12" s="22" t="s">
        <v>69</v>
      </c>
      <c r="H12" s="3">
        <v>3210180</v>
      </c>
      <c r="I12" s="3">
        <v>1786</v>
      </c>
      <c r="J12" s="18">
        <v>25</v>
      </c>
      <c r="K12" s="3">
        <v>99268</v>
      </c>
      <c r="L12" s="4">
        <v>5607142</v>
      </c>
      <c r="M12" s="70"/>
      <c r="N12" s="70"/>
      <c r="O12" s="87">
        <f t="shared" si="11"/>
        <v>0.50820895522388054</v>
      </c>
      <c r="P12" s="88">
        <f t="shared" si="12"/>
        <v>1.0290098881329293</v>
      </c>
      <c r="Q12" s="89">
        <f t="shared" si="13"/>
        <v>0</v>
      </c>
      <c r="R12" s="90">
        <f t="shared" si="14"/>
        <v>0</v>
      </c>
      <c r="S12" s="91">
        <f t="shared" si="15"/>
        <v>0</v>
      </c>
      <c r="T12" s="92">
        <f t="shared" si="19"/>
        <v>0</v>
      </c>
      <c r="U12" s="93">
        <f t="shared" si="20"/>
        <v>100000</v>
      </c>
      <c r="V12" s="93">
        <f t="shared" si="21"/>
        <v>500000</v>
      </c>
      <c r="W12" s="94">
        <f>SUM(V12:V$24)</f>
        <v>5476143.9837947916</v>
      </c>
      <c r="X12" s="95">
        <f t="shared" si="0"/>
        <v>500000</v>
      </c>
      <c r="Y12" s="93">
        <f>SUM(X12:X$24)</f>
        <v>5337084.5005986243</v>
      </c>
      <c r="Z12" s="93">
        <f t="shared" si="1"/>
        <v>0</v>
      </c>
      <c r="AA12" s="94">
        <f>SUM(Z12:Z$24)</f>
        <v>139059.48319616681</v>
      </c>
      <c r="AB12" s="87">
        <f t="shared" si="2"/>
        <v>54.761439837947918</v>
      </c>
      <c r="AC12" s="88">
        <f t="shared" si="3"/>
        <v>53.37084500598624</v>
      </c>
      <c r="AD12" s="96">
        <f t="shared" si="16"/>
        <v>97.460631356522441</v>
      </c>
      <c r="AE12" s="88">
        <f t="shared" si="4"/>
        <v>1.3905948319616681</v>
      </c>
      <c r="AF12" s="97">
        <f t="shared" si="17"/>
        <v>2.5393686434775415</v>
      </c>
      <c r="AH12" s="98">
        <f t="shared" si="25"/>
        <v>0</v>
      </c>
      <c r="AI12" s="99">
        <f t="shared" si="18"/>
        <v>0</v>
      </c>
      <c r="AJ12" s="99">
        <f t="shared" si="22"/>
        <v>0</v>
      </c>
      <c r="AK12" s="99">
        <f>SUM(AJ12:AJ$24)/U12/U12</f>
        <v>8.7447449569209112</v>
      </c>
      <c r="AL12" s="99">
        <f t="shared" si="23"/>
        <v>0</v>
      </c>
      <c r="AM12" s="99">
        <f>SUM(AL12:AL$24)/U12/U12</f>
        <v>8.0526714196818094</v>
      </c>
      <c r="AN12" s="99">
        <f t="shared" si="24"/>
        <v>0</v>
      </c>
      <c r="AO12" s="100">
        <f>SUM(AN12:AN$24)/U12/U12</f>
        <v>0.11335918635744036</v>
      </c>
      <c r="AP12" s="87">
        <f t="shared" si="5"/>
        <v>48.965422910220106</v>
      </c>
      <c r="AQ12" s="88">
        <f t="shared" si="6"/>
        <v>60.557456765675731</v>
      </c>
      <c r="AR12" s="88">
        <f t="shared" si="7"/>
        <v>47.808908065868195</v>
      </c>
      <c r="AS12" s="88">
        <f t="shared" si="8"/>
        <v>58.932781946104285</v>
      </c>
      <c r="AT12" s="88">
        <f t="shared" si="9"/>
        <v>0.73068525458705313</v>
      </c>
      <c r="AU12" s="101">
        <f t="shared" si="10"/>
        <v>2.0505044093362832</v>
      </c>
    </row>
    <row r="13" spans="1:47" ht="14.45" customHeight="1" x14ac:dyDescent="0.15">
      <c r="A13" s="68"/>
      <c r="B13" s="86" t="s">
        <v>144</v>
      </c>
      <c r="C13" s="11">
        <v>114</v>
      </c>
      <c r="D13" s="11">
        <v>0</v>
      </c>
      <c r="E13" s="11">
        <v>35</v>
      </c>
      <c r="F13" s="12">
        <v>0</v>
      </c>
      <c r="G13" s="22" t="s">
        <v>71</v>
      </c>
      <c r="H13" s="3">
        <v>3652706</v>
      </c>
      <c r="I13" s="3">
        <v>2325</v>
      </c>
      <c r="J13" s="18">
        <v>30</v>
      </c>
      <c r="K13" s="3">
        <v>99000</v>
      </c>
      <c r="L13" s="4">
        <v>5111461</v>
      </c>
      <c r="M13" s="70"/>
      <c r="N13" s="70"/>
      <c r="O13" s="87">
        <f t="shared" si="11"/>
        <v>0.51578947368421058</v>
      </c>
      <c r="P13" s="88">
        <f t="shared" si="12"/>
        <v>1.0348886767638479</v>
      </c>
      <c r="Q13" s="89">
        <f t="shared" si="13"/>
        <v>0</v>
      </c>
      <c r="R13" s="90">
        <f t="shared" si="14"/>
        <v>0</v>
      </c>
      <c r="S13" s="91">
        <f t="shared" si="15"/>
        <v>0</v>
      </c>
      <c r="T13" s="92">
        <f t="shared" si="19"/>
        <v>0</v>
      </c>
      <c r="U13" s="93">
        <f t="shared" si="20"/>
        <v>100000</v>
      </c>
      <c r="V13" s="93">
        <f t="shared" si="21"/>
        <v>500000</v>
      </c>
      <c r="W13" s="94">
        <f>SUM(V13:V$24)</f>
        <v>4976143.9837947916</v>
      </c>
      <c r="X13" s="95">
        <f t="shared" si="0"/>
        <v>500000</v>
      </c>
      <c r="Y13" s="93">
        <f>SUM(X13:X$24)</f>
        <v>4837084.5005986243</v>
      </c>
      <c r="Z13" s="93">
        <f t="shared" si="1"/>
        <v>0</v>
      </c>
      <c r="AA13" s="94">
        <f>SUM(Z13:Z$24)</f>
        <v>139059.48319616681</v>
      </c>
      <c r="AB13" s="87">
        <f t="shared" si="2"/>
        <v>49.761439837947918</v>
      </c>
      <c r="AC13" s="88">
        <f t="shared" si="3"/>
        <v>48.37084500598624</v>
      </c>
      <c r="AD13" s="96">
        <f t="shared" si="16"/>
        <v>97.205477099355932</v>
      </c>
      <c r="AE13" s="88">
        <f t="shared" si="4"/>
        <v>1.3905948319616681</v>
      </c>
      <c r="AF13" s="97">
        <f t="shared" si="17"/>
        <v>2.7945229006440542</v>
      </c>
      <c r="AH13" s="98">
        <f t="shared" si="25"/>
        <v>0</v>
      </c>
      <c r="AI13" s="99">
        <f t="shared" si="18"/>
        <v>0</v>
      </c>
      <c r="AJ13" s="99">
        <f t="shared" si="22"/>
        <v>0</v>
      </c>
      <c r="AK13" s="99">
        <f>SUM(AJ13:AJ$24)/U13/U13</f>
        <v>8.7447449569209112</v>
      </c>
      <c r="AL13" s="99">
        <f t="shared" si="23"/>
        <v>0</v>
      </c>
      <c r="AM13" s="99">
        <f>SUM(AL13:AL$24)/U13/U13</f>
        <v>8.0526714196818094</v>
      </c>
      <c r="AN13" s="99">
        <f t="shared" si="24"/>
        <v>0</v>
      </c>
      <c r="AO13" s="100">
        <f>SUM(AN13:AN$24)/U13/U13</f>
        <v>0.11335918635744036</v>
      </c>
      <c r="AP13" s="87">
        <f t="shared" si="5"/>
        <v>43.965422910220106</v>
      </c>
      <c r="AQ13" s="88">
        <f t="shared" si="6"/>
        <v>55.557456765675731</v>
      </c>
      <c r="AR13" s="88">
        <f t="shared" si="7"/>
        <v>42.808908065868195</v>
      </c>
      <c r="AS13" s="88">
        <f t="shared" si="8"/>
        <v>53.932781946104285</v>
      </c>
      <c r="AT13" s="88">
        <f t="shared" si="9"/>
        <v>0.73068525458705313</v>
      </c>
      <c r="AU13" s="101">
        <f t="shared" si="10"/>
        <v>2.0505044093362832</v>
      </c>
    </row>
    <row r="14" spans="1:47" ht="14.45" customHeight="1" x14ac:dyDescent="0.15">
      <c r="A14" s="68"/>
      <c r="B14" s="86" t="s">
        <v>306</v>
      </c>
      <c r="C14" s="11">
        <v>124</v>
      </c>
      <c r="D14" s="11">
        <v>2</v>
      </c>
      <c r="E14" s="11">
        <v>40</v>
      </c>
      <c r="F14" s="12">
        <v>0</v>
      </c>
      <c r="G14" s="22" t="s">
        <v>73</v>
      </c>
      <c r="H14" s="3">
        <v>4191265</v>
      </c>
      <c r="I14" s="3">
        <v>3455</v>
      </c>
      <c r="J14" s="18">
        <v>35</v>
      </c>
      <c r="K14" s="3">
        <v>98696</v>
      </c>
      <c r="L14" s="4">
        <v>4617197</v>
      </c>
      <c r="M14" s="70"/>
      <c r="N14" s="70"/>
      <c r="O14" s="87">
        <f t="shared" si="11"/>
        <v>0.5252525252525253</v>
      </c>
      <c r="P14" s="88">
        <f t="shared" si="12"/>
        <v>1.0252959717918388</v>
      </c>
      <c r="Q14" s="89">
        <f t="shared" si="13"/>
        <v>1.6129032258064516E-2</v>
      </c>
      <c r="R14" s="90">
        <f t="shared" si="14"/>
        <v>1.5731098825909676E-2</v>
      </c>
      <c r="S14" s="91">
        <f t="shared" si="15"/>
        <v>0</v>
      </c>
      <c r="T14" s="92">
        <f t="shared" si="19"/>
        <v>7.5824108397156392E-2</v>
      </c>
      <c r="U14" s="93">
        <f t="shared" si="20"/>
        <v>100000</v>
      </c>
      <c r="V14" s="93">
        <f t="shared" si="21"/>
        <v>482001.34800673561</v>
      </c>
      <c r="W14" s="94">
        <f>SUM(V14:V$24)</f>
        <v>4476143.9837947916</v>
      </c>
      <c r="X14" s="95">
        <f t="shared" si="0"/>
        <v>482001.34800673561</v>
      </c>
      <c r="Y14" s="93">
        <f>SUM(X14:X$24)</f>
        <v>4337084.5005986243</v>
      </c>
      <c r="Z14" s="93">
        <f t="shared" si="1"/>
        <v>0</v>
      </c>
      <c r="AA14" s="94">
        <f>SUM(Z14:Z$24)</f>
        <v>139059.48319616681</v>
      </c>
      <c r="AB14" s="87">
        <f t="shared" si="2"/>
        <v>44.761439837947918</v>
      </c>
      <c r="AC14" s="88">
        <f t="shared" si="3"/>
        <v>43.37084500598624</v>
      </c>
      <c r="AD14" s="96">
        <f t="shared" si="16"/>
        <v>96.893319703306872</v>
      </c>
      <c r="AE14" s="88">
        <f t="shared" si="4"/>
        <v>1.3905948319616681</v>
      </c>
      <c r="AF14" s="97">
        <f t="shared" si="17"/>
        <v>3.1066802966931095</v>
      </c>
      <c r="AH14" s="98">
        <f t="shared" si="25"/>
        <v>2.6566801077641746E-3</v>
      </c>
      <c r="AI14" s="99">
        <f t="shared" si="18"/>
        <v>0</v>
      </c>
      <c r="AJ14" s="99">
        <f t="shared" si="22"/>
        <v>55222955134.21032</v>
      </c>
      <c r="AK14" s="99">
        <f>SUM(AJ14:AJ$24)/U14/U14</f>
        <v>8.7447449569209112</v>
      </c>
      <c r="AL14" s="99">
        <f t="shared" si="23"/>
        <v>51638038281.174324</v>
      </c>
      <c r="AM14" s="99">
        <f>SUM(AL14:AL$24)/U14/U14</f>
        <v>8.0526714196818094</v>
      </c>
      <c r="AN14" s="99">
        <f t="shared" si="24"/>
        <v>60149388.384096064</v>
      </c>
      <c r="AO14" s="100">
        <f>SUM(AN14:AN$24)/U14/U14</f>
        <v>0.11335918635744036</v>
      </c>
      <c r="AP14" s="87">
        <f t="shared" si="5"/>
        <v>38.965422910220106</v>
      </c>
      <c r="AQ14" s="88">
        <f t="shared" si="6"/>
        <v>50.557456765675731</v>
      </c>
      <c r="AR14" s="88">
        <f t="shared" si="7"/>
        <v>37.808908065868195</v>
      </c>
      <c r="AS14" s="88">
        <f t="shared" si="8"/>
        <v>48.932781946104285</v>
      </c>
      <c r="AT14" s="88">
        <f t="shared" si="9"/>
        <v>0.73068525458705313</v>
      </c>
      <c r="AU14" s="101">
        <f t="shared" si="10"/>
        <v>2.0505044093362832</v>
      </c>
    </row>
    <row r="15" spans="1:47" ht="14.45" customHeight="1" x14ac:dyDescent="0.15">
      <c r="A15" s="68"/>
      <c r="B15" s="86" t="s">
        <v>182</v>
      </c>
      <c r="C15" s="11">
        <v>136</v>
      </c>
      <c r="D15" s="11">
        <v>0</v>
      </c>
      <c r="E15" s="11">
        <v>51</v>
      </c>
      <c r="F15" s="12">
        <v>0</v>
      </c>
      <c r="G15" s="22" t="s">
        <v>75</v>
      </c>
      <c r="H15" s="3">
        <v>4922423</v>
      </c>
      <c r="I15" s="3">
        <v>6214</v>
      </c>
      <c r="J15" s="18">
        <v>40</v>
      </c>
      <c r="K15" s="3">
        <v>98300</v>
      </c>
      <c r="L15" s="4">
        <v>4124657</v>
      </c>
      <c r="M15" s="70"/>
      <c r="N15" s="70"/>
      <c r="O15" s="87">
        <f t="shared" si="11"/>
        <v>0.53822525597269621</v>
      </c>
      <c r="P15" s="88">
        <f t="shared" si="12"/>
        <v>1.0558957708401631</v>
      </c>
      <c r="Q15" s="89">
        <f t="shared" si="13"/>
        <v>0</v>
      </c>
      <c r="R15" s="90">
        <f t="shared" si="14"/>
        <v>0</v>
      </c>
      <c r="S15" s="91">
        <f t="shared" si="15"/>
        <v>0</v>
      </c>
      <c r="T15" s="92">
        <f t="shared" si="19"/>
        <v>0</v>
      </c>
      <c r="U15" s="93">
        <f t="shared" si="20"/>
        <v>92417.589160284362</v>
      </c>
      <c r="V15" s="93">
        <f t="shared" si="21"/>
        <v>462087.94580142183</v>
      </c>
      <c r="W15" s="94">
        <f>SUM(V15:V$24)</f>
        <v>3994142.6357880556</v>
      </c>
      <c r="X15" s="95">
        <f t="shared" si="0"/>
        <v>462087.94580142183</v>
      </c>
      <c r="Y15" s="93">
        <f>SUM(X15:X$24)</f>
        <v>3855083.1525918893</v>
      </c>
      <c r="Z15" s="93">
        <f t="shared" si="1"/>
        <v>0</v>
      </c>
      <c r="AA15" s="94">
        <f>SUM(Z15:Z$24)</f>
        <v>139059.48319616681</v>
      </c>
      <c r="AB15" s="87">
        <f t="shared" si="2"/>
        <v>43.218424891616877</v>
      </c>
      <c r="AC15" s="88">
        <f t="shared" si="3"/>
        <v>41.713738560154702</v>
      </c>
      <c r="AD15" s="96">
        <f t="shared" si="16"/>
        <v>96.518414691799563</v>
      </c>
      <c r="AE15" s="88">
        <f t="shared" si="4"/>
        <v>1.5046863314621757</v>
      </c>
      <c r="AF15" s="97">
        <f t="shared" si="17"/>
        <v>3.4815853082004411</v>
      </c>
      <c r="AH15" s="98">
        <f t="shared" si="25"/>
        <v>0</v>
      </c>
      <c r="AI15" s="99">
        <f t="shared" si="18"/>
        <v>0</v>
      </c>
      <c r="AJ15" s="99">
        <f t="shared" si="22"/>
        <v>0</v>
      </c>
      <c r="AK15" s="99">
        <f>SUM(AJ15:AJ$24)/U15/U15</f>
        <v>3.7729134456858846</v>
      </c>
      <c r="AL15" s="99">
        <f t="shared" si="23"/>
        <v>0</v>
      </c>
      <c r="AM15" s="99">
        <f>SUM(AL15:AL$24)/U15/U15</f>
        <v>3.3823486047252369</v>
      </c>
      <c r="AN15" s="99">
        <f t="shared" si="24"/>
        <v>0</v>
      </c>
      <c r="AO15" s="100">
        <f>SUM(AN15:AN$24)/U15/U15</f>
        <v>0.12568096470792622</v>
      </c>
      <c r="AP15" s="87">
        <f t="shared" si="5"/>
        <v>39.411323068320463</v>
      </c>
      <c r="AQ15" s="88">
        <f t="shared" si="6"/>
        <v>47.025526714913291</v>
      </c>
      <c r="AR15" s="88">
        <f t="shared" si="7"/>
        <v>38.109070697519854</v>
      </c>
      <c r="AS15" s="88">
        <f t="shared" si="8"/>
        <v>45.31840642278955</v>
      </c>
      <c r="AT15" s="88">
        <f t="shared" si="9"/>
        <v>0.80983671174437699</v>
      </c>
      <c r="AU15" s="101">
        <f t="shared" si="10"/>
        <v>2.1995359511799744</v>
      </c>
    </row>
    <row r="16" spans="1:47" ht="14.45" customHeight="1" x14ac:dyDescent="0.15">
      <c r="A16" s="68"/>
      <c r="B16" s="86" t="s">
        <v>146</v>
      </c>
      <c r="C16" s="11">
        <v>147</v>
      </c>
      <c r="D16" s="11">
        <v>1</v>
      </c>
      <c r="E16" s="11">
        <v>45</v>
      </c>
      <c r="F16" s="12">
        <v>0.1</v>
      </c>
      <c r="G16" s="22" t="s">
        <v>77</v>
      </c>
      <c r="H16" s="3">
        <v>4365334</v>
      </c>
      <c r="I16" s="3">
        <v>8656</v>
      </c>
      <c r="J16" s="18">
        <v>45</v>
      </c>
      <c r="K16" s="3">
        <v>97714</v>
      </c>
      <c r="L16" s="4">
        <v>3634510</v>
      </c>
      <c r="M16" s="70"/>
      <c r="N16" s="70"/>
      <c r="O16" s="87">
        <f t="shared" si="11"/>
        <v>0.54229166666666673</v>
      </c>
      <c r="P16" s="88">
        <f t="shared" si="12"/>
        <v>1.0046111515560245</v>
      </c>
      <c r="Q16" s="89">
        <f t="shared" si="13"/>
        <v>6.8027210884353739E-3</v>
      </c>
      <c r="R16" s="90">
        <f t="shared" si="14"/>
        <v>6.7714966909323661E-3</v>
      </c>
      <c r="S16" s="91">
        <f t="shared" si="15"/>
        <v>2.2222222222222222E-3</v>
      </c>
      <c r="T16" s="92">
        <f t="shared" si="19"/>
        <v>3.3340805909161275E-2</v>
      </c>
      <c r="U16" s="93">
        <f t="shared" si="20"/>
        <v>92417.589160284362</v>
      </c>
      <c r="V16" s="93">
        <f t="shared" si="21"/>
        <v>455036.31522285921</v>
      </c>
      <c r="W16" s="94">
        <f>SUM(V16:V$24)</f>
        <v>3532054.6899866341</v>
      </c>
      <c r="X16" s="95">
        <f t="shared" si="0"/>
        <v>454025.12341125286</v>
      </c>
      <c r="Y16" s="93">
        <f>SUM(X16:X$24)</f>
        <v>3392995.2067904673</v>
      </c>
      <c r="Z16" s="93">
        <f t="shared" si="1"/>
        <v>1011.1918116063538</v>
      </c>
      <c r="AA16" s="94">
        <f>SUM(Z16:Z$24)</f>
        <v>139059.48319616681</v>
      </c>
      <c r="AB16" s="87">
        <f t="shared" si="2"/>
        <v>38.218424891616877</v>
      </c>
      <c r="AC16" s="88">
        <f t="shared" si="3"/>
        <v>36.713738560154702</v>
      </c>
      <c r="AD16" s="96">
        <f t="shared" si="16"/>
        <v>96.062929501335304</v>
      </c>
      <c r="AE16" s="88">
        <f t="shared" si="4"/>
        <v>1.5046863314621757</v>
      </c>
      <c r="AF16" s="97">
        <f t="shared" si="17"/>
        <v>3.9370704986647036</v>
      </c>
      <c r="AH16" s="98">
        <f t="shared" si="25"/>
        <v>1.0745473874648769E-3</v>
      </c>
      <c r="AI16" s="99">
        <f t="shared" si="18"/>
        <v>4.9272976680384089E-5</v>
      </c>
      <c r="AJ16" s="99">
        <f t="shared" si="22"/>
        <v>12382696064.867651</v>
      </c>
      <c r="AK16" s="99">
        <f>SUM(AJ16:AJ$24)/U16/U16</f>
        <v>3.7729134456858846</v>
      </c>
      <c r="AL16" s="99">
        <f t="shared" si="23"/>
        <v>11369672196.546928</v>
      </c>
      <c r="AM16" s="99">
        <f>SUM(AL16:AL$24)/U16/U16</f>
        <v>3.3823486047252369</v>
      </c>
      <c r="AN16" s="99">
        <f t="shared" si="24"/>
        <v>32261822.783014566</v>
      </c>
      <c r="AO16" s="100">
        <f>SUM(AN16:AN$24)/U16/U16</f>
        <v>0.12568096470792622</v>
      </c>
      <c r="AP16" s="87">
        <f t="shared" si="5"/>
        <v>34.411323068320463</v>
      </c>
      <c r="AQ16" s="88">
        <f t="shared" si="6"/>
        <v>42.025526714913291</v>
      </c>
      <c r="AR16" s="88">
        <f t="shared" si="7"/>
        <v>33.109070697519854</v>
      </c>
      <c r="AS16" s="88">
        <f t="shared" si="8"/>
        <v>40.31840642278955</v>
      </c>
      <c r="AT16" s="88">
        <f t="shared" si="9"/>
        <v>0.80983671174437699</v>
      </c>
      <c r="AU16" s="101">
        <f t="shared" si="10"/>
        <v>2.1995359511799744</v>
      </c>
    </row>
    <row r="17" spans="1:47" ht="14.45" customHeight="1" x14ac:dyDescent="0.15">
      <c r="A17" s="68"/>
      <c r="B17" s="86" t="s">
        <v>233</v>
      </c>
      <c r="C17" s="11">
        <v>182</v>
      </c>
      <c r="D17" s="11">
        <v>0</v>
      </c>
      <c r="E17" s="11">
        <v>62</v>
      </c>
      <c r="F17" s="12">
        <v>0.1</v>
      </c>
      <c r="G17" s="22" t="s">
        <v>79</v>
      </c>
      <c r="H17" s="3">
        <v>3982000</v>
      </c>
      <c r="I17" s="3">
        <v>12838</v>
      </c>
      <c r="J17" s="18">
        <v>50</v>
      </c>
      <c r="K17" s="3">
        <v>96754</v>
      </c>
      <c r="L17" s="4">
        <v>3148137</v>
      </c>
      <c r="M17" s="70"/>
      <c r="N17" s="70"/>
      <c r="O17" s="87">
        <f t="shared" si="11"/>
        <v>0.53543307086614178</v>
      </c>
      <c r="P17" s="88">
        <f t="shared" si="12"/>
        <v>1.0159221648336147</v>
      </c>
      <c r="Q17" s="89">
        <f t="shared" si="13"/>
        <v>0</v>
      </c>
      <c r="R17" s="90">
        <f t="shared" si="14"/>
        <v>0</v>
      </c>
      <c r="S17" s="91">
        <f t="shared" si="15"/>
        <v>1.6129032258064516E-3</v>
      </c>
      <c r="T17" s="92">
        <f t="shared" si="19"/>
        <v>0</v>
      </c>
      <c r="U17" s="93">
        <f t="shared" si="20"/>
        <v>89336.312257498706</v>
      </c>
      <c r="V17" s="93">
        <f t="shared" si="21"/>
        <v>446681.56128749356</v>
      </c>
      <c r="W17" s="94">
        <f>SUM(V17:V$24)</f>
        <v>3077018.3747637752</v>
      </c>
      <c r="X17" s="95">
        <f t="shared" si="0"/>
        <v>445961.10715638474</v>
      </c>
      <c r="Y17" s="93">
        <f>SUM(X17:X$24)</f>
        <v>2938970.0833792146</v>
      </c>
      <c r="Z17" s="93">
        <f t="shared" si="1"/>
        <v>720.45413110886057</v>
      </c>
      <c r="AA17" s="94">
        <f>SUM(Z17:Z$24)</f>
        <v>138048.29138456046</v>
      </c>
      <c r="AB17" s="87">
        <f t="shared" si="2"/>
        <v>34.443086993502988</v>
      </c>
      <c r="AC17" s="88">
        <f t="shared" si="3"/>
        <v>32.897821827568478</v>
      </c>
      <c r="AD17" s="96">
        <f t="shared" si="16"/>
        <v>95.513569482822518</v>
      </c>
      <c r="AE17" s="88">
        <f t="shared" si="4"/>
        <v>1.5452651659345047</v>
      </c>
      <c r="AF17" s="97">
        <f t="shared" si="17"/>
        <v>4.4864305171774772</v>
      </c>
      <c r="AH17" s="98">
        <f t="shared" si="25"/>
        <v>0</v>
      </c>
      <c r="AI17" s="99">
        <f t="shared" si="18"/>
        <v>2.5972609177268303E-5</v>
      </c>
      <c r="AJ17" s="99">
        <f t="shared" si="22"/>
        <v>0</v>
      </c>
      <c r="AK17" s="99">
        <f>SUM(AJ17:AJ$24)/U17/U17</f>
        <v>2.4861366154017581</v>
      </c>
      <c r="AL17" s="99">
        <f t="shared" si="23"/>
        <v>5182169.7091080425</v>
      </c>
      <c r="AM17" s="99">
        <f>SUM(AL17:AL$24)/U17/U17</f>
        <v>2.1950952125877459</v>
      </c>
      <c r="AN17" s="99">
        <f t="shared" si="24"/>
        <v>5182169.7091080425</v>
      </c>
      <c r="AO17" s="100">
        <f>SUM(AN17:AN$24)/U17/U17</f>
        <v>0.13045779898128024</v>
      </c>
      <c r="AP17" s="87">
        <f t="shared" si="5"/>
        <v>31.352659446750373</v>
      </c>
      <c r="AQ17" s="88">
        <f t="shared" si="6"/>
        <v>37.533514540255602</v>
      </c>
      <c r="AR17" s="88">
        <f t="shared" si="7"/>
        <v>29.99391449972947</v>
      </c>
      <c r="AS17" s="88">
        <f t="shared" si="8"/>
        <v>35.801729155407486</v>
      </c>
      <c r="AT17" s="88">
        <f t="shared" si="9"/>
        <v>0.83733389768419919</v>
      </c>
      <c r="AU17" s="101">
        <f t="shared" si="10"/>
        <v>2.2531964341848103</v>
      </c>
    </row>
    <row r="18" spans="1:47" ht="14.45" customHeight="1" x14ac:dyDescent="0.15">
      <c r="A18" s="68"/>
      <c r="B18" s="86" t="s">
        <v>147</v>
      </c>
      <c r="C18" s="11">
        <v>199</v>
      </c>
      <c r="D18" s="11">
        <v>3</v>
      </c>
      <c r="E18" s="11">
        <v>68</v>
      </c>
      <c r="F18" s="12">
        <v>0.2</v>
      </c>
      <c r="G18" s="22" t="s">
        <v>81</v>
      </c>
      <c r="H18" s="3">
        <v>3749854</v>
      </c>
      <c r="I18" s="3">
        <v>19460</v>
      </c>
      <c r="J18" s="18">
        <v>55</v>
      </c>
      <c r="K18" s="3">
        <v>95230</v>
      </c>
      <c r="L18" s="4">
        <v>2667907</v>
      </c>
      <c r="M18" s="70"/>
      <c r="N18" s="70"/>
      <c r="O18" s="87">
        <f t="shared" si="11"/>
        <v>0.53868552412645587</v>
      </c>
      <c r="P18" s="88">
        <f t="shared" si="12"/>
        <v>1.0158990420753615</v>
      </c>
      <c r="Q18" s="89">
        <f t="shared" si="13"/>
        <v>1.507537688442211E-2</v>
      </c>
      <c r="R18" s="90">
        <f t="shared" si="14"/>
        <v>1.4839443940831856E-2</v>
      </c>
      <c r="S18" s="91">
        <f t="shared" si="15"/>
        <v>2.9411764705882353E-3</v>
      </c>
      <c r="T18" s="92">
        <f t="shared" si="19"/>
        <v>7.1741629176322236E-2</v>
      </c>
      <c r="U18" s="93">
        <f t="shared" si="20"/>
        <v>89336.312257498706</v>
      </c>
      <c r="V18" s="93">
        <f t="shared" si="21"/>
        <v>431898.43308901816</v>
      </c>
      <c r="W18" s="94">
        <f>SUM(V18:V$24)</f>
        <v>2630336.8134762812</v>
      </c>
      <c r="X18" s="95">
        <f t="shared" si="0"/>
        <v>430628.1435799328</v>
      </c>
      <c r="Y18" s="93">
        <f>SUM(X18:X$24)</f>
        <v>2493008.9762228299</v>
      </c>
      <c r="Z18" s="93">
        <f t="shared" si="1"/>
        <v>1270.2895090853476</v>
      </c>
      <c r="AA18" s="94">
        <f>SUM(Z18:Z$24)</f>
        <v>137327.83725345158</v>
      </c>
      <c r="AB18" s="87">
        <f t="shared" si="2"/>
        <v>29.443086993502984</v>
      </c>
      <c r="AC18" s="88">
        <f t="shared" si="3"/>
        <v>27.905886343697514</v>
      </c>
      <c r="AD18" s="96">
        <f t="shared" si="16"/>
        <v>94.779077852316661</v>
      </c>
      <c r="AE18" s="88">
        <f t="shared" si="4"/>
        <v>1.5372006498054722</v>
      </c>
      <c r="AF18" s="97">
        <f t="shared" si="17"/>
        <v>5.2209221476833472</v>
      </c>
      <c r="AH18" s="98">
        <f t="shared" si="25"/>
        <v>1.5925390459954033E-3</v>
      </c>
      <c r="AI18" s="99">
        <f t="shared" si="18"/>
        <v>4.3125381640545492E-5</v>
      </c>
      <c r="AJ18" s="99">
        <f t="shared" si="22"/>
        <v>10554675731.925362</v>
      </c>
      <c r="AK18" s="99">
        <f>SUM(AJ18:AJ$24)/U18/U18</f>
        <v>2.4861366154017581</v>
      </c>
      <c r="AL18" s="99">
        <f t="shared" si="23"/>
        <v>9390394973.5931892</v>
      </c>
      <c r="AM18" s="99">
        <f>SUM(AL18:AL$24)/U18/U18</f>
        <v>2.1944458973583139</v>
      </c>
      <c r="AN18" s="99">
        <f t="shared" si="24"/>
        <v>42541478.428334028</v>
      </c>
      <c r="AO18" s="100">
        <f>SUM(AN18:AN$24)/U18/U18</f>
        <v>0.12980848375184853</v>
      </c>
      <c r="AP18" s="87">
        <f t="shared" si="5"/>
        <v>26.352659446750369</v>
      </c>
      <c r="AQ18" s="88">
        <f t="shared" si="6"/>
        <v>32.533514540255602</v>
      </c>
      <c r="AR18" s="88">
        <f t="shared" si="7"/>
        <v>25.002408539530293</v>
      </c>
      <c r="AS18" s="88">
        <f t="shared" si="8"/>
        <v>30.809364147864734</v>
      </c>
      <c r="AT18" s="88">
        <f t="shared" si="9"/>
        <v>0.83103333876572905</v>
      </c>
      <c r="AU18" s="101">
        <f t="shared" si="10"/>
        <v>2.2433679608452155</v>
      </c>
    </row>
    <row r="19" spans="1:47" ht="14.45" customHeight="1" x14ac:dyDescent="0.15">
      <c r="A19" s="68"/>
      <c r="B19" s="86" t="s">
        <v>307</v>
      </c>
      <c r="C19" s="11">
        <v>254</v>
      </c>
      <c r="D19" s="11">
        <v>2</v>
      </c>
      <c r="E19" s="11">
        <v>86</v>
      </c>
      <c r="F19" s="12">
        <v>0.6</v>
      </c>
      <c r="G19" s="22" t="s">
        <v>83</v>
      </c>
      <c r="H19" s="3">
        <v>4181397</v>
      </c>
      <c r="I19" s="3">
        <v>36141</v>
      </c>
      <c r="J19" s="18">
        <v>60</v>
      </c>
      <c r="K19" s="3">
        <v>92826</v>
      </c>
      <c r="L19" s="4">
        <v>2197302</v>
      </c>
      <c r="M19" s="70"/>
      <c r="N19" s="70"/>
      <c r="O19" s="87">
        <f t="shared" si="11"/>
        <v>0.53726956986374563</v>
      </c>
      <c r="P19" s="88">
        <f t="shared" si="12"/>
        <v>1.051764992985494</v>
      </c>
      <c r="Q19" s="89">
        <f t="shared" si="13"/>
        <v>7.874015748031496E-3</v>
      </c>
      <c r="R19" s="90">
        <f t="shared" si="14"/>
        <v>7.4864782537405628E-3</v>
      </c>
      <c r="S19" s="91">
        <f t="shared" si="15"/>
        <v>6.9767441860465115E-3</v>
      </c>
      <c r="T19" s="92">
        <f t="shared" si="19"/>
        <v>3.6795060113335026E-2</v>
      </c>
      <c r="U19" s="93">
        <f t="shared" si="20"/>
        <v>82927.179671541104</v>
      </c>
      <c r="V19" s="93">
        <f t="shared" si="21"/>
        <v>407576.22711575031</v>
      </c>
      <c r="W19" s="94">
        <f>SUM(V19:V$24)</f>
        <v>2198438.3803872634</v>
      </c>
      <c r="X19" s="95">
        <f t="shared" si="0"/>
        <v>404732.67204284971</v>
      </c>
      <c r="Y19" s="93">
        <f>SUM(X19:X$24)</f>
        <v>2062380.832642897</v>
      </c>
      <c r="Z19" s="93">
        <f t="shared" si="1"/>
        <v>2843.5550729005836</v>
      </c>
      <c r="AA19" s="94">
        <f>SUM(Z19:Z$24)</f>
        <v>136057.54774436622</v>
      </c>
      <c r="AB19" s="87">
        <f t="shared" si="2"/>
        <v>26.510468450692073</v>
      </c>
      <c r="AC19" s="88">
        <f t="shared" si="3"/>
        <v>24.86978142524077</v>
      </c>
      <c r="AD19" s="96">
        <f t="shared" si="16"/>
        <v>93.811173014528634</v>
      </c>
      <c r="AE19" s="88">
        <f t="shared" si="4"/>
        <v>1.6406870254512993</v>
      </c>
      <c r="AF19" s="97">
        <f t="shared" si="17"/>
        <v>6.1888269854713487</v>
      </c>
      <c r="AH19" s="98">
        <f t="shared" si="25"/>
        <v>6.5203024171318826E-4</v>
      </c>
      <c r="AI19" s="99">
        <f t="shared" si="18"/>
        <v>8.0558944495453226E-5</v>
      </c>
      <c r="AJ19" s="99">
        <f t="shared" si="22"/>
        <v>2743202609.5436182</v>
      </c>
      <c r="AK19" s="99">
        <f>SUM(AJ19:AJ$24)/U19/U19</f>
        <v>1.3504776144559878</v>
      </c>
      <c r="AL19" s="99">
        <f t="shared" si="23"/>
        <v>2395785125.0751171</v>
      </c>
      <c r="AM19" s="99">
        <f>SUM(AL19:AL$24)/U19/U19</f>
        <v>1.1812599198546614</v>
      </c>
      <c r="AN19" s="99">
        <f t="shared" si="24"/>
        <v>26096737.169069022</v>
      </c>
      <c r="AO19" s="100">
        <f>SUM(AN19:AN$24)/U19/U19</f>
        <v>0.14446255287634904</v>
      </c>
      <c r="AP19" s="87">
        <f t="shared" si="5"/>
        <v>24.232751434973455</v>
      </c>
      <c r="AQ19" s="88">
        <f t="shared" si="6"/>
        <v>28.788185466410692</v>
      </c>
      <c r="AR19" s="88">
        <f t="shared" si="7"/>
        <v>22.739540098978964</v>
      </c>
      <c r="AS19" s="88">
        <f t="shared" si="8"/>
        <v>27.000022751502577</v>
      </c>
      <c r="AT19" s="88">
        <f t="shared" si="9"/>
        <v>0.89572572234235093</v>
      </c>
      <c r="AU19" s="101">
        <f t="shared" si="10"/>
        <v>2.3856483285602477</v>
      </c>
    </row>
    <row r="20" spans="1:47" ht="14.45" customHeight="1" x14ac:dyDescent="0.15">
      <c r="A20" s="68"/>
      <c r="B20" s="86" t="s">
        <v>234</v>
      </c>
      <c r="C20" s="11">
        <v>247</v>
      </c>
      <c r="D20" s="11">
        <v>2</v>
      </c>
      <c r="E20" s="11">
        <v>81</v>
      </c>
      <c r="F20" s="12">
        <v>1</v>
      </c>
      <c r="G20" s="22" t="s">
        <v>85</v>
      </c>
      <c r="H20" s="3">
        <v>4699236</v>
      </c>
      <c r="I20" s="3">
        <v>61424</v>
      </c>
      <c r="J20" s="18">
        <v>65</v>
      </c>
      <c r="K20" s="3">
        <v>89083</v>
      </c>
      <c r="L20" s="4">
        <v>1741832</v>
      </c>
      <c r="M20" s="70"/>
      <c r="N20" s="70"/>
      <c r="O20" s="87">
        <f t="shared" si="11"/>
        <v>0.53169541732009062</v>
      </c>
      <c r="P20" s="88">
        <f t="shared" si="12"/>
        <v>0.98386438054770797</v>
      </c>
      <c r="Q20" s="89">
        <f t="shared" si="13"/>
        <v>8.0971659919028341E-3</v>
      </c>
      <c r="R20" s="90">
        <f t="shared" si="14"/>
        <v>8.2299615190817438E-3</v>
      </c>
      <c r="S20" s="91">
        <f t="shared" si="15"/>
        <v>1.2345679012345678E-2</v>
      </c>
      <c r="T20" s="92">
        <f t="shared" si="19"/>
        <v>4.0371816709234572E-2</v>
      </c>
      <c r="U20" s="93">
        <f t="shared" si="20"/>
        <v>79875.869110497413</v>
      </c>
      <c r="V20" s="93">
        <f t="shared" si="21"/>
        <v>391828.55712545448</v>
      </c>
      <c r="W20" s="94">
        <f>SUM(V20:V$24)</f>
        <v>1790862.1532715131</v>
      </c>
      <c r="X20" s="95">
        <f t="shared" si="0"/>
        <v>386991.16753131303</v>
      </c>
      <c r="Y20" s="93">
        <f>SUM(X20:X$24)</f>
        <v>1657648.1606000476</v>
      </c>
      <c r="Z20" s="93">
        <f t="shared" si="1"/>
        <v>4837.389594141413</v>
      </c>
      <c r="AA20" s="94">
        <f>SUM(Z20:Z$24)</f>
        <v>133213.99267146565</v>
      </c>
      <c r="AB20" s="87">
        <f t="shared" si="2"/>
        <v>22.420565475088583</v>
      </c>
      <c r="AC20" s="88">
        <f t="shared" si="3"/>
        <v>20.752802805900195</v>
      </c>
      <c r="AD20" s="96">
        <f t="shared" si="16"/>
        <v>92.561460276095914</v>
      </c>
      <c r="AE20" s="88">
        <f t="shared" si="4"/>
        <v>1.6677626691883902</v>
      </c>
      <c r="AF20" s="97">
        <f t="shared" si="17"/>
        <v>7.43853972390409</v>
      </c>
      <c r="AH20" s="98">
        <f t="shared" si="25"/>
        <v>7.8204111153854091E-4</v>
      </c>
      <c r="AI20" s="99">
        <f t="shared" si="18"/>
        <v>1.5053411385271363E-4</v>
      </c>
      <c r="AJ20" s="99">
        <f t="shared" si="22"/>
        <v>2116023389.5855942</v>
      </c>
      <c r="AK20" s="99">
        <f>SUM(AJ20:AJ$24)/U20/U20</f>
        <v>1.025667962017772</v>
      </c>
      <c r="AL20" s="99">
        <f t="shared" si="23"/>
        <v>1803495412.3865554</v>
      </c>
      <c r="AM20" s="99">
        <f>SUM(AL20:AL$24)/U20/U20</f>
        <v>0.89772770880406194</v>
      </c>
      <c r="AN20" s="99">
        <f t="shared" si="24"/>
        <v>37594476.390795141</v>
      </c>
      <c r="AO20" s="100">
        <f>SUM(AN20:AN$24)/U20/U20</f>
        <v>0.15162019544072428</v>
      </c>
      <c r="AP20" s="87">
        <f t="shared" si="5"/>
        <v>20.435570250185645</v>
      </c>
      <c r="AQ20" s="88">
        <f t="shared" si="6"/>
        <v>24.405560699991522</v>
      </c>
      <c r="AR20" s="88">
        <f t="shared" si="7"/>
        <v>18.895732326316374</v>
      </c>
      <c r="AS20" s="88">
        <f t="shared" si="8"/>
        <v>22.609873285484017</v>
      </c>
      <c r="AT20" s="88">
        <f t="shared" si="9"/>
        <v>0.90456928425565486</v>
      </c>
      <c r="AU20" s="101">
        <f t="shared" si="10"/>
        <v>2.4309560541211255</v>
      </c>
    </row>
    <row r="21" spans="1:47" ht="14.45" customHeight="1" x14ac:dyDescent="0.15">
      <c r="A21" s="68"/>
      <c r="B21" s="86" t="s">
        <v>225</v>
      </c>
      <c r="C21" s="11">
        <v>154</v>
      </c>
      <c r="D21" s="11">
        <v>1</v>
      </c>
      <c r="E21" s="11">
        <v>52</v>
      </c>
      <c r="F21" s="12">
        <v>1</v>
      </c>
      <c r="G21" s="22" t="s">
        <v>87</v>
      </c>
      <c r="H21" s="3">
        <v>3608735</v>
      </c>
      <c r="I21" s="3">
        <v>76916</v>
      </c>
      <c r="J21" s="18">
        <v>70</v>
      </c>
      <c r="K21" s="3">
        <v>83344</v>
      </c>
      <c r="L21" s="4">
        <v>1309855</v>
      </c>
      <c r="M21" s="70"/>
      <c r="N21" s="70"/>
      <c r="O21" s="87">
        <f t="shared" si="11"/>
        <v>0.5290487804878049</v>
      </c>
      <c r="P21" s="88">
        <f t="shared" si="12"/>
        <v>1.0329700518325673</v>
      </c>
      <c r="Q21" s="89">
        <f t="shared" si="13"/>
        <v>6.4935064935064939E-3</v>
      </c>
      <c r="R21" s="90">
        <f t="shared" si="14"/>
        <v>6.2862485528854591E-3</v>
      </c>
      <c r="S21" s="91">
        <f t="shared" si="15"/>
        <v>1.9230769230769232E-2</v>
      </c>
      <c r="T21" s="92">
        <f t="shared" si="19"/>
        <v>3.0972765854668363E-2</v>
      </c>
      <c r="U21" s="93">
        <f t="shared" si="20"/>
        <v>76651.135163277591</v>
      </c>
      <c r="V21" s="93">
        <f t="shared" si="21"/>
        <v>377665.25487080787</v>
      </c>
      <c r="W21" s="94">
        <f>SUM(V21:V$24)</f>
        <v>1399033.5961460583</v>
      </c>
      <c r="X21" s="95">
        <f t="shared" si="0"/>
        <v>370402.46150790772</v>
      </c>
      <c r="Y21" s="93">
        <f>SUM(X21:X$24)</f>
        <v>1270656.9930687342</v>
      </c>
      <c r="Z21" s="93">
        <f t="shared" si="1"/>
        <v>7262.7933629001518</v>
      </c>
      <c r="AA21" s="94">
        <f>SUM(Z21:Z$24)</f>
        <v>128376.60307732424</v>
      </c>
      <c r="AB21" s="87">
        <f t="shared" si="2"/>
        <v>18.251961868091346</v>
      </c>
      <c r="AC21" s="88">
        <f t="shared" si="3"/>
        <v>16.577145144192031</v>
      </c>
      <c r="AD21" s="96">
        <f t="shared" si="16"/>
        <v>90.823908487189627</v>
      </c>
      <c r="AE21" s="88">
        <f t="shared" si="4"/>
        <v>1.6748167238993159</v>
      </c>
      <c r="AF21" s="97">
        <f t="shared" si="17"/>
        <v>9.1760915128103751</v>
      </c>
      <c r="AH21" s="98">
        <f t="shared" si="25"/>
        <v>9.2959967177132469E-4</v>
      </c>
      <c r="AI21" s="99">
        <f t="shared" si="18"/>
        <v>3.6271051433773324E-4</v>
      </c>
      <c r="AJ21" s="99">
        <f t="shared" si="22"/>
        <v>1416721034.4407809</v>
      </c>
      <c r="AK21" s="99">
        <f>SUM(AJ21:AJ$24)/U21/U21</f>
        <v>0.75363366925670361</v>
      </c>
      <c r="AL21" s="99">
        <f t="shared" si="23"/>
        <v>1188962155.7416794</v>
      </c>
      <c r="AM21" s="99">
        <f>SUM(AL21:AL$24)/U21/U21</f>
        <v>0.66789467293995008</v>
      </c>
      <c r="AN21" s="99">
        <f t="shared" si="24"/>
        <v>67073049.615644142</v>
      </c>
      <c r="AO21" s="100">
        <f>SUM(AN21:AN$24)/U21/U21</f>
        <v>0.15824732633060259</v>
      </c>
      <c r="AP21" s="87">
        <f t="shared" si="5"/>
        <v>16.55044516120406</v>
      </c>
      <c r="AQ21" s="88">
        <f t="shared" si="6"/>
        <v>19.953478574978632</v>
      </c>
      <c r="AR21" s="88">
        <f t="shared" si="7"/>
        <v>14.975338609192841</v>
      </c>
      <c r="AS21" s="88">
        <f t="shared" si="8"/>
        <v>18.178951679191222</v>
      </c>
      <c r="AT21" s="88">
        <f t="shared" si="9"/>
        <v>0.89512259872480693</v>
      </c>
      <c r="AU21" s="101">
        <f t="shared" si="10"/>
        <v>2.454510849073825</v>
      </c>
    </row>
    <row r="22" spans="1:47" ht="14.45" customHeight="1" x14ac:dyDescent="0.15">
      <c r="A22" s="68"/>
      <c r="B22" s="86" t="s">
        <v>308</v>
      </c>
      <c r="C22" s="11">
        <v>187</v>
      </c>
      <c r="D22" s="11">
        <v>2</v>
      </c>
      <c r="E22" s="11">
        <v>60</v>
      </c>
      <c r="F22" s="12">
        <v>0</v>
      </c>
      <c r="G22" s="22" t="s">
        <v>89</v>
      </c>
      <c r="H22" s="3">
        <v>2806665</v>
      </c>
      <c r="I22" s="3">
        <v>96964</v>
      </c>
      <c r="J22" s="18">
        <v>75</v>
      </c>
      <c r="K22" s="3">
        <v>75144</v>
      </c>
      <c r="L22" s="4">
        <v>912444</v>
      </c>
      <c r="M22" s="70"/>
      <c r="N22" s="70"/>
      <c r="O22" s="87">
        <f t="shared" si="11"/>
        <v>0.53289495869162029</v>
      </c>
      <c r="P22" s="88">
        <f t="shared" si="12"/>
        <v>1.0135874751634408</v>
      </c>
      <c r="Q22" s="89">
        <f t="shared" si="13"/>
        <v>1.06951871657754E-2</v>
      </c>
      <c r="R22" s="90">
        <f t="shared" si="14"/>
        <v>1.0551814646339037E-2</v>
      </c>
      <c r="S22" s="91">
        <f t="shared" si="15"/>
        <v>0</v>
      </c>
      <c r="T22" s="92">
        <f t="shared" si="19"/>
        <v>5.1490148514308984E-2</v>
      </c>
      <c r="U22" s="93">
        <f t="shared" si="20"/>
        <v>74277.037501370854</v>
      </c>
      <c r="V22" s="93">
        <f t="shared" si="21"/>
        <v>362452.88799452235</v>
      </c>
      <c r="W22" s="94">
        <f>SUM(V22:V$24)</f>
        <v>1021368.3412752507</v>
      </c>
      <c r="X22" s="95">
        <f t="shared" si="0"/>
        <v>362452.88799452235</v>
      </c>
      <c r="Y22" s="93">
        <f>SUM(X22:X$24)</f>
        <v>900254.53156082646</v>
      </c>
      <c r="Z22" s="93">
        <f t="shared" si="1"/>
        <v>0</v>
      </c>
      <c r="AA22" s="94">
        <f>SUM(Z22:Z$24)</f>
        <v>121113.80971442409</v>
      </c>
      <c r="AB22" s="87">
        <f t="shared" si="2"/>
        <v>13.75079534178245</v>
      </c>
      <c r="AC22" s="88">
        <f t="shared" si="3"/>
        <v>12.120226678994991</v>
      </c>
      <c r="AD22" s="96">
        <f t="shared" si="16"/>
        <v>88.142004718571457</v>
      </c>
      <c r="AE22" s="88">
        <f t="shared" si="4"/>
        <v>1.6305686627874572</v>
      </c>
      <c r="AF22" s="97">
        <f t="shared" si="17"/>
        <v>11.857995281428531</v>
      </c>
      <c r="AH22" s="98">
        <f t="shared" si="25"/>
        <v>1.2573614449204126E-3</v>
      </c>
      <c r="AI22" s="99">
        <f t="shared" si="18"/>
        <v>0</v>
      </c>
      <c r="AJ22" s="99">
        <f t="shared" si="22"/>
        <v>947677256.67274392</v>
      </c>
      <c r="AK22" s="99">
        <f>SUM(AJ22:AJ$24)/U22/U22</f>
        <v>0.54579171092182455</v>
      </c>
      <c r="AL22" s="99">
        <f t="shared" si="23"/>
        <v>689410241.8494364</v>
      </c>
      <c r="AM22" s="99">
        <f>SUM(AL22:AL$24)/U22/U22</f>
        <v>0.49576673265649762</v>
      </c>
      <c r="AN22" s="99">
        <f t="shared" si="24"/>
        <v>20500468.117733728</v>
      </c>
      <c r="AO22" s="100">
        <f>SUM(AN22:AN$24)/U22/U22</f>
        <v>0.15636768125938355</v>
      </c>
      <c r="AP22" s="87">
        <f t="shared" si="5"/>
        <v>12.302792083264956</v>
      </c>
      <c r="AQ22" s="88">
        <f t="shared" si="6"/>
        <v>15.198798600299943</v>
      </c>
      <c r="AR22" s="88">
        <f t="shared" si="7"/>
        <v>10.740176868236986</v>
      </c>
      <c r="AS22" s="88">
        <f t="shared" si="8"/>
        <v>13.500276489752995</v>
      </c>
      <c r="AT22" s="88">
        <f t="shared" si="9"/>
        <v>0.85551893255974598</v>
      </c>
      <c r="AU22" s="101">
        <f t="shared" si="10"/>
        <v>2.4056183930151684</v>
      </c>
    </row>
    <row r="23" spans="1:47" ht="14.45" customHeight="1" x14ac:dyDescent="0.15">
      <c r="A23" s="68"/>
      <c r="B23" s="86" t="s">
        <v>309</v>
      </c>
      <c r="C23" s="11">
        <v>198</v>
      </c>
      <c r="D23" s="11">
        <v>14</v>
      </c>
      <c r="E23" s="11">
        <v>66</v>
      </c>
      <c r="F23" s="12">
        <v>8</v>
      </c>
      <c r="G23" s="22" t="s">
        <v>90</v>
      </c>
      <c r="H23" s="3">
        <v>2009820</v>
      </c>
      <c r="I23" s="3">
        <v>126762</v>
      </c>
      <c r="J23" s="18">
        <v>80</v>
      </c>
      <c r="K23" s="3">
        <v>63282</v>
      </c>
      <c r="L23" s="4">
        <v>564428</v>
      </c>
      <c r="M23" s="70"/>
      <c r="N23" s="70"/>
      <c r="O23" s="87">
        <f>IF(K23&lt;0.5,0.5,((L23-L24)-5*K24)/5/(K23-K24))</f>
        <v>0.5270425643110157</v>
      </c>
      <c r="P23" s="88">
        <f t="shared" si="12"/>
        <v>1.0096904869525449</v>
      </c>
      <c r="Q23" s="89">
        <f t="shared" si="13"/>
        <v>7.0707070707070704E-2</v>
      </c>
      <c r="R23" s="90">
        <f t="shared" si="14"/>
        <v>7.0028460821176294E-2</v>
      </c>
      <c r="S23" s="91">
        <f t="shared" si="15"/>
        <v>0.12121212121212122</v>
      </c>
      <c r="T23" s="92">
        <f>5*R23/(1+5*(1-O23)*R23)</f>
        <v>0.30039600314871606</v>
      </c>
      <c r="U23" s="93">
        <f t="shared" si="20"/>
        <v>70452.501809222376</v>
      </c>
      <c r="V23" s="93">
        <f>5*U23*((1-T23)+O23*T23)</f>
        <v>302214.98098267923</v>
      </c>
      <c r="W23" s="94">
        <f>SUM(V23:V$24)</f>
        <v>658915.45328072831</v>
      </c>
      <c r="X23" s="95">
        <f t="shared" si="0"/>
        <v>265582.86207568779</v>
      </c>
      <c r="Y23" s="93">
        <f>SUM(X23:X$24)</f>
        <v>537801.64356630412</v>
      </c>
      <c r="Z23" s="93">
        <f t="shared" si="1"/>
        <v>36632.118906991425</v>
      </c>
      <c r="AA23" s="94">
        <f>SUM(Z23:Z$24)</f>
        <v>121113.80971442409</v>
      </c>
      <c r="AB23" s="87">
        <f t="shared" si="2"/>
        <v>9.3526196566446824</v>
      </c>
      <c r="AC23" s="88">
        <f t="shared" si="3"/>
        <v>7.6335350733549792</v>
      </c>
      <c r="AD23" s="96">
        <f t="shared" si="16"/>
        <v>81.61921850346647</v>
      </c>
      <c r="AE23" s="88">
        <f t="shared" si="4"/>
        <v>1.7190845832897028</v>
      </c>
      <c r="AF23" s="97">
        <f t="shared" si="17"/>
        <v>18.380781496533523</v>
      </c>
      <c r="AH23" s="98">
        <f>IF(D23=0,0,T23*T23*(1-T23)/D23)</f>
        <v>4.5093354756303621E-3</v>
      </c>
      <c r="AI23" s="99">
        <f t="shared" si="18"/>
        <v>1.6139354982330188E-3</v>
      </c>
      <c r="AJ23" s="99">
        <f t="shared" si="22"/>
        <v>2063498347.9630401</v>
      </c>
      <c r="AK23" s="99">
        <f>SUM(AJ23:AJ$24)/U23/U23</f>
        <v>0.4157299240797796</v>
      </c>
      <c r="AL23" s="99">
        <f t="shared" si="23"/>
        <v>1440576195.2189407</v>
      </c>
      <c r="AM23" s="99">
        <f>SUM(AL23:AL$24)/U23/U23</f>
        <v>0.41215895384143569</v>
      </c>
      <c r="AN23" s="99">
        <f t="shared" si="24"/>
        <v>236994827.45381081</v>
      </c>
      <c r="AO23" s="100">
        <f>SUM(AN23:AN$24)/U23/U23</f>
        <v>0.16967521687175771</v>
      </c>
      <c r="AP23" s="87">
        <f t="shared" si="5"/>
        <v>8.0888680685764882</v>
      </c>
      <c r="AQ23" s="88">
        <f t="shared" si="6"/>
        <v>10.616371244712877</v>
      </c>
      <c r="AR23" s="88">
        <f t="shared" si="7"/>
        <v>6.3752227762374236</v>
      </c>
      <c r="AS23" s="88">
        <f t="shared" si="8"/>
        <v>8.8918473704725347</v>
      </c>
      <c r="AT23" s="88">
        <f t="shared" si="9"/>
        <v>0.91172821022106565</v>
      </c>
      <c r="AU23" s="101">
        <f t="shared" si="10"/>
        <v>2.5264409563583401</v>
      </c>
    </row>
    <row r="24" spans="1:47" ht="14.45" customHeight="1" x14ac:dyDescent="0.15">
      <c r="A24" s="44"/>
      <c r="B24" s="102" t="s">
        <v>310</v>
      </c>
      <c r="C24" s="13">
        <v>122</v>
      </c>
      <c r="D24" s="13">
        <v>15</v>
      </c>
      <c r="E24" s="13">
        <v>38</v>
      </c>
      <c r="F24" s="14">
        <v>9</v>
      </c>
      <c r="G24" s="23" t="s">
        <v>91</v>
      </c>
      <c r="H24" s="5">
        <v>1472880</v>
      </c>
      <c r="I24" s="5">
        <v>209063</v>
      </c>
      <c r="J24" s="19">
        <v>85</v>
      </c>
      <c r="K24" s="5">
        <v>46061</v>
      </c>
      <c r="L24" s="6">
        <v>288742</v>
      </c>
      <c r="M24" s="70"/>
      <c r="N24" s="70"/>
      <c r="O24" s="103">
        <v>1</v>
      </c>
      <c r="P24" s="104">
        <f>IF(H24&lt;0.5,1,(I24/H24)/(K24/L24))</f>
        <v>0.88978772677593732</v>
      </c>
      <c r="Q24" s="105">
        <f t="shared" si="13"/>
        <v>0.12295081967213115</v>
      </c>
      <c r="R24" s="106">
        <f t="shared" si="14"/>
        <v>0.13817994558953062</v>
      </c>
      <c r="S24" s="107">
        <f t="shared" si="15"/>
        <v>0.23684210526315788</v>
      </c>
      <c r="T24" s="103">
        <v>1</v>
      </c>
      <c r="U24" s="108">
        <f>U23*(1-T23)</f>
        <v>49288.851853904285</v>
      </c>
      <c r="V24" s="108">
        <f>U24/R24</f>
        <v>356700.47229804902</v>
      </c>
      <c r="W24" s="109">
        <f>SUM(V24:V$24)</f>
        <v>356700.47229804902</v>
      </c>
      <c r="X24" s="103">
        <f t="shared" si="0"/>
        <v>272218.78149061638</v>
      </c>
      <c r="Y24" s="108">
        <f>SUM(X24:X$24)</f>
        <v>272218.78149061638</v>
      </c>
      <c r="Z24" s="108">
        <f t="shared" si="1"/>
        <v>84481.690807432664</v>
      </c>
      <c r="AA24" s="109">
        <f>SUM(Z24:Z$24)</f>
        <v>84481.690807432664</v>
      </c>
      <c r="AB24" s="110">
        <f t="shared" si="2"/>
        <v>7.2369401777776234</v>
      </c>
      <c r="AC24" s="104">
        <f t="shared" si="3"/>
        <v>5.5229280304092399</v>
      </c>
      <c r="AD24" s="111">
        <f t="shared" si="16"/>
        <v>76.31578947368422</v>
      </c>
      <c r="AE24" s="104">
        <f t="shared" si="4"/>
        <v>1.7140121473683845</v>
      </c>
      <c r="AF24" s="112">
        <f t="shared" si="17"/>
        <v>23.684210526315788</v>
      </c>
      <c r="AH24" s="113">
        <f>0</f>
        <v>0</v>
      </c>
      <c r="AI24" s="114">
        <f t="shared" si="18"/>
        <v>4.7565242746756085E-3</v>
      </c>
      <c r="AJ24" s="114">
        <v>0</v>
      </c>
      <c r="AK24" s="114">
        <f>(1-R24)/R24/R24/D24</f>
        <v>3.0090908639302927</v>
      </c>
      <c r="AL24" s="114">
        <f>V24*V24*AI24</f>
        <v>605197445.52279794</v>
      </c>
      <c r="AM24" s="114">
        <f>(1-S24)*(1-S24)*(1-R24)/R24/R24/D24+AI24/R24/R24</f>
        <v>2.0016394144221348</v>
      </c>
      <c r="AN24" s="114">
        <f>V24*V24*AI24</f>
        <v>605197445.52279794</v>
      </c>
      <c r="AO24" s="115">
        <f>S24*S24*(1-R24)/R24/R24/D24+AI24/R24/R24</f>
        <v>0.41790738077461176</v>
      </c>
      <c r="AP24" s="110">
        <f t="shared" si="5"/>
        <v>3.8369808452451575</v>
      </c>
      <c r="AQ24" s="104">
        <f t="shared" si="6"/>
        <v>10.636899510310089</v>
      </c>
      <c r="AR24" s="104">
        <f t="shared" si="7"/>
        <v>2.7499336246370119</v>
      </c>
      <c r="AS24" s="104">
        <f t="shared" si="8"/>
        <v>8.295922436181467</v>
      </c>
      <c r="AT24" s="104">
        <f t="shared" si="9"/>
        <v>0.44695532386608061</v>
      </c>
      <c r="AU24" s="116">
        <f t="shared" si="10"/>
        <v>2.9810689708706883</v>
      </c>
    </row>
    <row r="25" spans="1:47" ht="14.45" customHeight="1" x14ac:dyDescent="0.15">
      <c r="A25" s="68" t="s">
        <v>6</v>
      </c>
      <c r="B25" s="69" t="s">
        <v>59</v>
      </c>
      <c r="C25" s="9">
        <v>81</v>
      </c>
      <c r="D25" s="9">
        <v>0</v>
      </c>
      <c r="E25" s="9">
        <v>26</v>
      </c>
      <c r="F25" s="10">
        <v>0</v>
      </c>
      <c r="G25" s="21" t="s">
        <v>59</v>
      </c>
      <c r="H25" s="1">
        <v>2414909</v>
      </c>
      <c r="I25" s="1">
        <v>1219</v>
      </c>
      <c r="J25" s="17">
        <v>0</v>
      </c>
      <c r="K25" s="1">
        <v>100000</v>
      </c>
      <c r="L25" s="2">
        <v>8713724</v>
      </c>
      <c r="M25" s="70"/>
      <c r="N25" s="70"/>
      <c r="O25" s="117">
        <f t="shared" ref="O25:O40" si="26">IF(K25&lt;0.5,0.5,((L25-L26)-5*K26)/5/(K25-K26))</f>
        <v>0.16090225563909774</v>
      </c>
      <c r="P25" s="118">
        <f t="shared" ref="P25:P40" si="27">IF(H25&lt;0.5,1,(I25/H25)/((K25-K26)/(L25-L26)))</f>
        <v>0.94671852343370566</v>
      </c>
      <c r="Q25" s="73">
        <f t="shared" si="13"/>
        <v>0</v>
      </c>
      <c r="R25" s="119">
        <f t="shared" si="14"/>
        <v>0</v>
      </c>
      <c r="S25" s="120">
        <f t="shared" si="15"/>
        <v>0</v>
      </c>
      <c r="T25" s="121">
        <f>5*R25/(1+5*(1-O25)*R25)</f>
        <v>0</v>
      </c>
      <c r="U25" s="122">
        <v>100000</v>
      </c>
      <c r="V25" s="122">
        <f>5*U25*((1-T25)+O25*T25)</f>
        <v>500000</v>
      </c>
      <c r="W25" s="123">
        <f>SUM(V25:V$42)</f>
        <v>8529154.7701010816</v>
      </c>
      <c r="X25" s="124">
        <f t="shared" si="0"/>
        <v>500000</v>
      </c>
      <c r="Y25" s="122">
        <f>SUM(X25:X$42)</f>
        <v>8186569.0819170652</v>
      </c>
      <c r="Z25" s="122">
        <f t="shared" si="1"/>
        <v>0</v>
      </c>
      <c r="AA25" s="123">
        <f>SUM(Z25:Z$42)</f>
        <v>342585.68818401621</v>
      </c>
      <c r="AB25" s="117">
        <f t="shared" si="2"/>
        <v>85.291547701010813</v>
      </c>
      <c r="AC25" s="118">
        <f t="shared" si="3"/>
        <v>81.865690819170652</v>
      </c>
      <c r="AD25" s="80">
        <f t="shared" si="16"/>
        <v>95.983357115467655</v>
      </c>
      <c r="AE25" s="118">
        <f t="shared" si="4"/>
        <v>3.4258568818401622</v>
      </c>
      <c r="AF25" s="81">
        <f t="shared" si="17"/>
        <v>4.0166428845323452</v>
      </c>
      <c r="AH25" s="82">
        <f>IF(D25=0,0,T25*T25*(1-T25)/D25)</f>
        <v>0</v>
      </c>
      <c r="AI25" s="83">
        <f t="shared" si="18"/>
        <v>0</v>
      </c>
      <c r="AJ25" s="83">
        <f>U25*U25*((1-O25)*5+AB26)^2*AH25</f>
        <v>0</v>
      </c>
      <c r="AK25" s="83">
        <f>SUM(AJ25:AJ$42)/U25/U25</f>
        <v>35.24349569812054</v>
      </c>
      <c r="AL25" s="83">
        <f>U25*U25*((1-O25)*5*(1-S25)+AC26)^2*AH25+V25*V25*AI25</f>
        <v>0</v>
      </c>
      <c r="AM25" s="83">
        <f>SUM(AL25:AL$42)/U25/U25</f>
        <v>31.350469128788621</v>
      </c>
      <c r="AN25" s="83">
        <f>U25*U25*((1-O25)*5*S25+AE26)^2*AH25+V25*V25*AI25</f>
        <v>0</v>
      </c>
      <c r="AO25" s="84">
        <f>SUM(AN25:AN$42)/U25/U25</f>
        <v>0.33159048712194156</v>
      </c>
      <c r="AP25" s="117">
        <f t="shared" si="5"/>
        <v>73.655766116867014</v>
      </c>
      <c r="AQ25" s="118">
        <f t="shared" si="6"/>
        <v>96.927329285154613</v>
      </c>
      <c r="AR25" s="118">
        <f t="shared" si="7"/>
        <v>70.891358848378331</v>
      </c>
      <c r="AS25" s="118">
        <f t="shared" si="8"/>
        <v>92.840022789962973</v>
      </c>
      <c r="AT25" s="118">
        <f t="shared" si="9"/>
        <v>2.29721255552312</v>
      </c>
      <c r="AU25" s="125">
        <f t="shared" si="10"/>
        <v>4.5545012081572045</v>
      </c>
    </row>
    <row r="26" spans="1:47" ht="14.45" customHeight="1" x14ac:dyDescent="0.15">
      <c r="A26" s="126"/>
      <c r="B26" s="86" t="s">
        <v>61</v>
      </c>
      <c r="C26" s="11">
        <v>102</v>
      </c>
      <c r="D26" s="11">
        <v>0</v>
      </c>
      <c r="E26" s="11">
        <v>33</v>
      </c>
      <c r="F26" s="12">
        <v>0</v>
      </c>
      <c r="G26" s="22" t="s">
        <v>61</v>
      </c>
      <c r="H26" s="3">
        <v>2569226</v>
      </c>
      <c r="I26" s="3">
        <v>199</v>
      </c>
      <c r="J26" s="18">
        <v>5</v>
      </c>
      <c r="K26" s="3">
        <v>99734</v>
      </c>
      <c r="L26" s="4">
        <v>8214840</v>
      </c>
      <c r="M26" s="70"/>
      <c r="N26" s="70"/>
      <c r="O26" s="87">
        <f t="shared" si="26"/>
        <v>0.45806451612903226</v>
      </c>
      <c r="P26" s="88">
        <f t="shared" si="27"/>
        <v>1.2457450032083215</v>
      </c>
      <c r="Q26" s="89">
        <f t="shared" si="13"/>
        <v>0</v>
      </c>
      <c r="R26" s="90">
        <f t="shared" si="14"/>
        <v>0</v>
      </c>
      <c r="S26" s="91">
        <f t="shared" si="15"/>
        <v>0</v>
      </c>
      <c r="T26" s="92">
        <f>5*R26/(1+5*(1-O26)*R26)</f>
        <v>0</v>
      </c>
      <c r="U26" s="93">
        <f>U25*(1-T25)</f>
        <v>100000</v>
      </c>
      <c r="V26" s="93">
        <f>5*U26*((1-T26)+O26*T26)</f>
        <v>500000</v>
      </c>
      <c r="W26" s="94">
        <f>SUM(V26:V$42)</f>
        <v>8029154.7701010816</v>
      </c>
      <c r="X26" s="95">
        <f t="shared" si="0"/>
        <v>500000</v>
      </c>
      <c r="Y26" s="93">
        <f>SUM(X26:X$42)</f>
        <v>7686569.0819170652</v>
      </c>
      <c r="Z26" s="93">
        <f t="shared" si="1"/>
        <v>0</v>
      </c>
      <c r="AA26" s="94">
        <f>SUM(Z26:Z$42)</f>
        <v>342585.68818401621</v>
      </c>
      <c r="AB26" s="87">
        <f t="shared" si="2"/>
        <v>80.291547701010813</v>
      </c>
      <c r="AC26" s="88">
        <f t="shared" si="3"/>
        <v>76.865690819170652</v>
      </c>
      <c r="AD26" s="96">
        <f t="shared" si="16"/>
        <v>95.733228490503947</v>
      </c>
      <c r="AE26" s="88">
        <f t="shared" si="4"/>
        <v>3.4258568818401622</v>
      </c>
      <c r="AF26" s="97">
        <f t="shared" si="17"/>
        <v>4.2667715094960528</v>
      </c>
      <c r="AH26" s="98">
        <f>IF(D26=0,0,T26*T26*(1-T26)/D26)</f>
        <v>0</v>
      </c>
      <c r="AI26" s="99">
        <f t="shared" si="18"/>
        <v>0</v>
      </c>
      <c r="AJ26" s="99">
        <f>U26*U26*((1-O26)*5+AB27)^2*AH26</f>
        <v>0</v>
      </c>
      <c r="AK26" s="99">
        <f>SUM(AJ26:AJ$42)/U26/U26</f>
        <v>35.24349569812054</v>
      </c>
      <c r="AL26" s="99">
        <f>U26*U26*((1-O26)*5*(1-S26)+AC27)^2*AH26+V26*V26*AI26</f>
        <v>0</v>
      </c>
      <c r="AM26" s="99">
        <f>SUM(AL26:AL$42)/U26/U26</f>
        <v>31.350469128788621</v>
      </c>
      <c r="AN26" s="99">
        <f>U26*U26*((1-O26)*5*S26+AE27)^2*AH26+V26*V26*AI26</f>
        <v>0</v>
      </c>
      <c r="AO26" s="100">
        <f>SUM(AN26:AN$42)/U26/U26</f>
        <v>0.33159048712194156</v>
      </c>
      <c r="AP26" s="87">
        <f t="shared" si="5"/>
        <v>68.655766116867014</v>
      </c>
      <c r="AQ26" s="88">
        <f t="shared" si="6"/>
        <v>91.927329285154613</v>
      </c>
      <c r="AR26" s="88">
        <f t="shared" si="7"/>
        <v>65.891358848378331</v>
      </c>
      <c r="AS26" s="88">
        <f t="shared" si="8"/>
        <v>87.840022789962973</v>
      </c>
      <c r="AT26" s="88">
        <f t="shared" si="9"/>
        <v>2.29721255552312</v>
      </c>
      <c r="AU26" s="101">
        <f t="shared" si="10"/>
        <v>4.5545012081572045</v>
      </c>
    </row>
    <row r="27" spans="1:47" ht="14.45" customHeight="1" x14ac:dyDescent="0.15">
      <c r="A27" s="126"/>
      <c r="B27" s="86" t="s">
        <v>63</v>
      </c>
      <c r="C27" s="11">
        <v>113</v>
      </c>
      <c r="D27" s="11">
        <v>0</v>
      </c>
      <c r="E27" s="11">
        <v>37</v>
      </c>
      <c r="F27" s="12">
        <v>0</v>
      </c>
      <c r="G27" s="22" t="s">
        <v>63</v>
      </c>
      <c r="H27" s="3">
        <v>2718493</v>
      </c>
      <c r="I27" s="3">
        <v>203</v>
      </c>
      <c r="J27" s="18">
        <v>10</v>
      </c>
      <c r="K27" s="3">
        <v>99703</v>
      </c>
      <c r="L27" s="4">
        <v>7716254</v>
      </c>
      <c r="M27" s="70"/>
      <c r="N27" s="70"/>
      <c r="O27" s="87">
        <f t="shared" si="26"/>
        <v>0.52</v>
      </c>
      <c r="P27" s="88">
        <f t="shared" si="27"/>
        <v>1.0634199904138066</v>
      </c>
      <c r="Q27" s="89">
        <f t="shared" si="13"/>
        <v>0</v>
      </c>
      <c r="R27" s="90">
        <f t="shared" si="14"/>
        <v>0</v>
      </c>
      <c r="S27" s="91">
        <f t="shared" si="15"/>
        <v>0</v>
      </c>
      <c r="T27" s="92">
        <f t="shared" ref="T27:T40" si="28">5*R27/(1+5*(1-O27)*R27)</f>
        <v>0</v>
      </c>
      <c r="U27" s="93">
        <f t="shared" ref="U27:U41" si="29">U26*(1-T26)</f>
        <v>100000</v>
      </c>
      <c r="V27" s="93">
        <f t="shared" ref="V27:V40" si="30">5*U27*((1-T27)+O27*T27)</f>
        <v>500000</v>
      </c>
      <c r="W27" s="94">
        <f>SUM(V27:V$42)</f>
        <v>7529154.7701010816</v>
      </c>
      <c r="X27" s="95">
        <f t="shared" si="0"/>
        <v>500000</v>
      </c>
      <c r="Y27" s="93">
        <f>SUM(X27:X$42)</f>
        <v>7186569.0819170652</v>
      </c>
      <c r="Z27" s="93">
        <f t="shared" si="1"/>
        <v>0</v>
      </c>
      <c r="AA27" s="94">
        <f>SUM(Z27:Z$42)</f>
        <v>342585.68818401621</v>
      </c>
      <c r="AB27" s="87">
        <f t="shared" si="2"/>
        <v>75.291547701010813</v>
      </c>
      <c r="AC27" s="88">
        <f t="shared" si="3"/>
        <v>71.865690819170652</v>
      </c>
      <c r="AD27" s="96">
        <f t="shared" si="16"/>
        <v>95.449878523623227</v>
      </c>
      <c r="AE27" s="88">
        <f t="shared" si="4"/>
        <v>3.4258568818401622</v>
      </c>
      <c r="AF27" s="97">
        <f t="shared" si="17"/>
        <v>4.5501214763767814</v>
      </c>
      <c r="AH27" s="98">
        <f t="shared" ref="AH27:AH40" si="31">IF(D27=0,0,T27*T27*(1-T27)/D27)</f>
        <v>0</v>
      </c>
      <c r="AI27" s="99">
        <f t="shared" si="18"/>
        <v>0</v>
      </c>
      <c r="AJ27" s="99">
        <f t="shared" ref="AJ27:AJ40" si="32">U27*U27*((1-O27)*5+AB28)^2*AH27</f>
        <v>0</v>
      </c>
      <c r="AK27" s="99">
        <f>SUM(AJ27:AJ$42)/U27/U27</f>
        <v>35.24349569812054</v>
      </c>
      <c r="AL27" s="99">
        <f t="shared" ref="AL27:AL40" si="33">U27*U27*((1-O27)*5*(1-S27)+AC28)^2*AH27+V27*V27*AI27</f>
        <v>0</v>
      </c>
      <c r="AM27" s="99">
        <f>SUM(AL27:AL$42)/U27/U27</f>
        <v>31.350469128788621</v>
      </c>
      <c r="AN27" s="99">
        <f t="shared" ref="AN27:AN40" si="34">U27*U27*((1-O27)*5*S27+AE28)^2*AH27+V27*V27*AI27</f>
        <v>0</v>
      </c>
      <c r="AO27" s="100">
        <f>SUM(AN27:AN$42)/U27/U27</f>
        <v>0.33159048712194156</v>
      </c>
      <c r="AP27" s="87">
        <f t="shared" si="5"/>
        <v>63.655766116867021</v>
      </c>
      <c r="AQ27" s="88">
        <f t="shared" si="6"/>
        <v>86.927329285154613</v>
      </c>
      <c r="AR27" s="88">
        <f t="shared" si="7"/>
        <v>60.891358848378331</v>
      </c>
      <c r="AS27" s="88">
        <f t="shared" si="8"/>
        <v>82.840022789962973</v>
      </c>
      <c r="AT27" s="88">
        <f t="shared" si="9"/>
        <v>2.29721255552312</v>
      </c>
      <c r="AU27" s="101">
        <f t="shared" si="10"/>
        <v>4.5545012081572045</v>
      </c>
    </row>
    <row r="28" spans="1:47" ht="14.45" customHeight="1" x14ac:dyDescent="0.15">
      <c r="A28" s="126"/>
      <c r="B28" s="86" t="s">
        <v>65</v>
      </c>
      <c r="C28" s="11">
        <v>56</v>
      </c>
      <c r="D28" s="11">
        <v>1</v>
      </c>
      <c r="E28" s="11">
        <v>10</v>
      </c>
      <c r="F28" s="12">
        <v>0</v>
      </c>
      <c r="G28" s="22" t="s">
        <v>65</v>
      </c>
      <c r="H28" s="3">
        <v>2904186</v>
      </c>
      <c r="I28" s="3">
        <v>384</v>
      </c>
      <c r="J28" s="18">
        <v>15</v>
      </c>
      <c r="K28" s="3">
        <v>99668</v>
      </c>
      <c r="L28" s="4">
        <v>7217823</v>
      </c>
      <c r="M28" s="70"/>
      <c r="N28" s="70"/>
      <c r="O28" s="87">
        <f t="shared" si="26"/>
        <v>0.53898305084745768</v>
      </c>
      <c r="P28" s="88">
        <f t="shared" si="27"/>
        <v>1.1165084012513697</v>
      </c>
      <c r="Q28" s="89">
        <f t="shared" si="13"/>
        <v>1.7857142857142856E-2</v>
      </c>
      <c r="R28" s="90">
        <f t="shared" si="14"/>
        <v>1.5993738011401238E-2</v>
      </c>
      <c r="S28" s="91">
        <f t="shared" si="15"/>
        <v>0</v>
      </c>
      <c r="T28" s="92">
        <f t="shared" si="28"/>
        <v>7.7125317046419894E-2</v>
      </c>
      <c r="U28" s="93">
        <f t="shared" si="29"/>
        <v>100000</v>
      </c>
      <c r="V28" s="93">
        <f t="shared" si="30"/>
        <v>482221.96081641846</v>
      </c>
      <c r="W28" s="94">
        <f>SUM(V28:V$42)</f>
        <v>7029154.7701010816</v>
      </c>
      <c r="X28" s="95">
        <f t="shared" si="0"/>
        <v>482221.96081641846</v>
      </c>
      <c r="Y28" s="93">
        <f>SUM(X28:X$42)</f>
        <v>6686569.0819170652</v>
      </c>
      <c r="Z28" s="93">
        <f t="shared" si="1"/>
        <v>0</v>
      </c>
      <c r="AA28" s="94">
        <f>SUM(Z28:Z$42)</f>
        <v>342585.68818401621</v>
      </c>
      <c r="AB28" s="87">
        <f t="shared" si="2"/>
        <v>70.291547701010813</v>
      </c>
      <c r="AC28" s="88">
        <f t="shared" si="3"/>
        <v>66.865690819170652</v>
      </c>
      <c r="AD28" s="96">
        <f t="shared" si="16"/>
        <v>95.126217882678816</v>
      </c>
      <c r="AE28" s="88">
        <f t="shared" si="4"/>
        <v>3.4258568818401622</v>
      </c>
      <c r="AF28" s="97">
        <f t="shared" si="17"/>
        <v>4.8737821173211948</v>
      </c>
      <c r="AH28" s="98">
        <f t="shared" si="31"/>
        <v>5.4895488855304419E-3</v>
      </c>
      <c r="AI28" s="99">
        <f t="shared" si="18"/>
        <v>0</v>
      </c>
      <c r="AJ28" s="99">
        <f t="shared" si="32"/>
        <v>294510859889.59174</v>
      </c>
      <c r="AK28" s="99">
        <f>SUM(AJ28:AJ$42)/U28/U28</f>
        <v>35.24349569812054</v>
      </c>
      <c r="AL28" s="99">
        <f t="shared" si="33"/>
        <v>265415186599.00577</v>
      </c>
      <c r="AM28" s="99">
        <f>SUM(AL28:AL$42)/U28/U28</f>
        <v>31.350469128788621</v>
      </c>
      <c r="AN28" s="99">
        <f t="shared" si="34"/>
        <v>756466368.11335564</v>
      </c>
      <c r="AO28" s="100">
        <f>SUM(AN28:AN$42)/U28/U28</f>
        <v>0.33159048712194156</v>
      </c>
      <c r="AP28" s="87">
        <f t="shared" si="5"/>
        <v>58.655766116867021</v>
      </c>
      <c r="AQ28" s="88">
        <f t="shared" si="6"/>
        <v>81.927329285154613</v>
      </c>
      <c r="AR28" s="88">
        <f t="shared" si="7"/>
        <v>55.891358848378331</v>
      </c>
      <c r="AS28" s="88">
        <f t="shared" si="8"/>
        <v>77.840022789962973</v>
      </c>
      <c r="AT28" s="88">
        <f t="shared" si="9"/>
        <v>2.29721255552312</v>
      </c>
      <c r="AU28" s="101">
        <f t="shared" si="10"/>
        <v>4.5545012081572045</v>
      </c>
    </row>
    <row r="29" spans="1:47" ht="14.45" customHeight="1" x14ac:dyDescent="0.15">
      <c r="A29" s="126"/>
      <c r="B29" s="86" t="s">
        <v>67</v>
      </c>
      <c r="C29" s="11">
        <v>15</v>
      </c>
      <c r="D29" s="11">
        <v>0</v>
      </c>
      <c r="E29" s="11">
        <v>13</v>
      </c>
      <c r="F29" s="12">
        <v>0</v>
      </c>
      <c r="G29" s="22" t="s">
        <v>67</v>
      </c>
      <c r="H29" s="3">
        <v>2868752</v>
      </c>
      <c r="I29" s="3">
        <v>586</v>
      </c>
      <c r="J29" s="18">
        <v>20</v>
      </c>
      <c r="K29" s="3">
        <v>99609</v>
      </c>
      <c r="L29" s="4">
        <v>6719619</v>
      </c>
      <c r="M29" s="70"/>
      <c r="N29" s="70"/>
      <c r="O29" s="87">
        <f t="shared" si="26"/>
        <v>0.54579439252336448</v>
      </c>
      <c r="P29" s="88">
        <f t="shared" si="27"/>
        <v>0.950336631451423</v>
      </c>
      <c r="Q29" s="89">
        <f t="shared" si="13"/>
        <v>0</v>
      </c>
      <c r="R29" s="90">
        <f t="shared" si="14"/>
        <v>0</v>
      </c>
      <c r="S29" s="91">
        <f t="shared" si="15"/>
        <v>0</v>
      </c>
      <c r="T29" s="92">
        <f t="shared" si="28"/>
        <v>0</v>
      </c>
      <c r="U29" s="93">
        <f t="shared" si="29"/>
        <v>92287.468295358005</v>
      </c>
      <c r="V29" s="93">
        <f t="shared" si="30"/>
        <v>461437.34147679002</v>
      </c>
      <c r="W29" s="94">
        <f>SUM(V29:V$42)</f>
        <v>6546932.8092846628</v>
      </c>
      <c r="X29" s="95">
        <f t="shared" si="0"/>
        <v>461437.34147679002</v>
      </c>
      <c r="Y29" s="93">
        <f>SUM(X29:X$42)</f>
        <v>6204347.1211006464</v>
      </c>
      <c r="Z29" s="93">
        <f t="shared" si="1"/>
        <v>0</v>
      </c>
      <c r="AA29" s="94">
        <f>SUM(Z29:Z$42)</f>
        <v>342585.68818401621</v>
      </c>
      <c r="AB29" s="87">
        <f t="shared" si="2"/>
        <v>70.940648066450095</v>
      </c>
      <c r="AC29" s="88">
        <f t="shared" si="3"/>
        <v>67.228489801499094</v>
      </c>
      <c r="AD29" s="96">
        <f t="shared" si="16"/>
        <v>94.767233784678965</v>
      </c>
      <c r="AE29" s="88">
        <f t="shared" si="4"/>
        <v>3.7121582649509959</v>
      </c>
      <c r="AF29" s="97">
        <f t="shared" si="17"/>
        <v>5.2327662153210355</v>
      </c>
      <c r="AH29" s="98">
        <f t="shared" si="31"/>
        <v>0</v>
      </c>
      <c r="AI29" s="99">
        <f t="shared" si="18"/>
        <v>0</v>
      </c>
      <c r="AJ29" s="99">
        <f t="shared" si="32"/>
        <v>0</v>
      </c>
      <c r="AK29" s="99">
        <f>SUM(AJ29:AJ$42)/U29/U29</f>
        <v>6.8010161847470973</v>
      </c>
      <c r="AL29" s="99">
        <f t="shared" si="33"/>
        <v>0</v>
      </c>
      <c r="AM29" s="99">
        <f>SUM(AL29:AL$42)/U29/U29</f>
        <v>5.6463115719916823</v>
      </c>
      <c r="AN29" s="99">
        <f t="shared" si="34"/>
        <v>0</v>
      </c>
      <c r="AO29" s="100">
        <f>SUM(AN29:AN$42)/U29/U29</f>
        <v>0.30051021176831427</v>
      </c>
      <c r="AP29" s="87">
        <f t="shared" si="5"/>
        <v>65.829211499757278</v>
      </c>
      <c r="AQ29" s="88">
        <f t="shared" si="6"/>
        <v>76.052084633142911</v>
      </c>
      <c r="AR29" s="88">
        <f t="shared" si="7"/>
        <v>62.571143933414646</v>
      </c>
      <c r="AS29" s="88">
        <f t="shared" si="8"/>
        <v>71.885835669583543</v>
      </c>
      <c r="AT29" s="88">
        <f t="shared" si="9"/>
        <v>2.6377095553658636</v>
      </c>
      <c r="AU29" s="101">
        <f t="shared" si="10"/>
        <v>4.7866069745361282</v>
      </c>
    </row>
    <row r="30" spans="1:47" ht="14.45" customHeight="1" x14ac:dyDescent="0.15">
      <c r="A30" s="126"/>
      <c r="B30" s="86" t="s">
        <v>69</v>
      </c>
      <c r="C30" s="11">
        <v>60</v>
      </c>
      <c r="D30" s="11">
        <v>0</v>
      </c>
      <c r="E30" s="11">
        <v>22</v>
      </c>
      <c r="F30" s="12">
        <v>0</v>
      </c>
      <c r="G30" s="22" t="s">
        <v>69</v>
      </c>
      <c r="H30" s="3">
        <v>3082677</v>
      </c>
      <c r="I30" s="3">
        <v>830</v>
      </c>
      <c r="J30" s="18">
        <v>25</v>
      </c>
      <c r="K30" s="3">
        <v>99502</v>
      </c>
      <c r="L30" s="4">
        <v>6221817</v>
      </c>
      <c r="M30" s="70"/>
      <c r="N30" s="70"/>
      <c r="O30" s="87">
        <f t="shared" si="26"/>
        <v>0.50317460317460316</v>
      </c>
      <c r="P30" s="88">
        <f t="shared" si="27"/>
        <v>1.0624488349903631</v>
      </c>
      <c r="Q30" s="89">
        <f t="shared" si="13"/>
        <v>0</v>
      </c>
      <c r="R30" s="90">
        <f t="shared" si="14"/>
        <v>0</v>
      </c>
      <c r="S30" s="91">
        <f t="shared" si="15"/>
        <v>0</v>
      </c>
      <c r="T30" s="92">
        <f t="shared" si="28"/>
        <v>0</v>
      </c>
      <c r="U30" s="93">
        <f t="shared" si="29"/>
        <v>92287.468295358005</v>
      </c>
      <c r="V30" s="93">
        <f t="shared" si="30"/>
        <v>461437.34147679002</v>
      </c>
      <c r="W30" s="94">
        <f>SUM(V30:V$42)</f>
        <v>6085495.4678078722</v>
      </c>
      <c r="X30" s="95">
        <f t="shared" si="0"/>
        <v>461437.34147679002</v>
      </c>
      <c r="Y30" s="93">
        <f>SUM(X30:X$42)</f>
        <v>5742909.7796238558</v>
      </c>
      <c r="Z30" s="93">
        <f t="shared" si="1"/>
        <v>0</v>
      </c>
      <c r="AA30" s="94">
        <f>SUM(Z30:Z$42)</f>
        <v>342585.68818401621</v>
      </c>
      <c r="AB30" s="87">
        <f t="shared" si="2"/>
        <v>65.94064806645008</v>
      </c>
      <c r="AC30" s="88">
        <f t="shared" si="3"/>
        <v>62.228489801499087</v>
      </c>
      <c r="AD30" s="96">
        <f t="shared" si="16"/>
        <v>94.370455290020573</v>
      </c>
      <c r="AE30" s="88">
        <f t="shared" si="4"/>
        <v>3.7121582649509959</v>
      </c>
      <c r="AF30" s="97">
        <f t="shared" si="17"/>
        <v>5.6295447099794327</v>
      </c>
      <c r="AH30" s="98">
        <f t="shared" si="31"/>
        <v>0</v>
      </c>
      <c r="AI30" s="99">
        <f t="shared" si="18"/>
        <v>0</v>
      </c>
      <c r="AJ30" s="99">
        <f t="shared" si="32"/>
        <v>0</v>
      </c>
      <c r="AK30" s="99">
        <f>SUM(AJ30:AJ$42)/U30/U30</f>
        <v>6.8010161847470973</v>
      </c>
      <c r="AL30" s="99">
        <f t="shared" si="33"/>
        <v>0</v>
      </c>
      <c r="AM30" s="99">
        <f>SUM(AL30:AL$42)/U30/U30</f>
        <v>5.6463115719916823</v>
      </c>
      <c r="AN30" s="99">
        <f t="shared" si="34"/>
        <v>0</v>
      </c>
      <c r="AO30" s="100">
        <f>SUM(AN30:AN$42)/U30/U30</f>
        <v>0.30051021176831427</v>
      </c>
      <c r="AP30" s="87">
        <f t="shared" si="5"/>
        <v>60.829211499757264</v>
      </c>
      <c r="AQ30" s="88">
        <f t="shared" si="6"/>
        <v>71.052084633142897</v>
      </c>
      <c r="AR30" s="88">
        <f t="shared" si="7"/>
        <v>57.571143933414646</v>
      </c>
      <c r="AS30" s="88">
        <f t="shared" si="8"/>
        <v>66.885835669583528</v>
      </c>
      <c r="AT30" s="88">
        <f t="shared" si="9"/>
        <v>2.6377095553658636</v>
      </c>
      <c r="AU30" s="101">
        <f t="shared" si="10"/>
        <v>4.7866069745361282</v>
      </c>
    </row>
    <row r="31" spans="1:47" ht="14.45" customHeight="1" x14ac:dyDescent="0.15">
      <c r="A31" s="126"/>
      <c r="B31" s="86" t="s">
        <v>71</v>
      </c>
      <c r="C31" s="11">
        <v>88</v>
      </c>
      <c r="D31" s="11">
        <v>0</v>
      </c>
      <c r="E31" s="11">
        <v>29</v>
      </c>
      <c r="F31" s="12">
        <v>0</v>
      </c>
      <c r="G31" s="22" t="s">
        <v>71</v>
      </c>
      <c r="H31" s="3">
        <v>3531534</v>
      </c>
      <c r="I31" s="3">
        <v>1224</v>
      </c>
      <c r="J31" s="18">
        <v>30</v>
      </c>
      <c r="K31" s="3">
        <v>99376</v>
      </c>
      <c r="L31" s="4">
        <v>5724620</v>
      </c>
      <c r="M31" s="70"/>
      <c r="N31" s="70"/>
      <c r="O31" s="87">
        <f t="shared" si="26"/>
        <v>0.52874999999999994</v>
      </c>
      <c r="P31" s="88">
        <f t="shared" si="27"/>
        <v>1.0755235401952805</v>
      </c>
      <c r="Q31" s="89">
        <f t="shared" si="13"/>
        <v>0</v>
      </c>
      <c r="R31" s="90">
        <f t="shared" si="14"/>
        <v>0</v>
      </c>
      <c r="S31" s="91">
        <f t="shared" si="15"/>
        <v>0</v>
      </c>
      <c r="T31" s="92">
        <f t="shared" si="28"/>
        <v>0</v>
      </c>
      <c r="U31" s="93">
        <f t="shared" si="29"/>
        <v>92287.468295358005</v>
      </c>
      <c r="V31" s="93">
        <f t="shared" si="30"/>
        <v>461437.34147679002</v>
      </c>
      <c r="W31" s="94">
        <f>SUM(V31:V$42)</f>
        <v>5624058.1263310825</v>
      </c>
      <c r="X31" s="95">
        <f t="shared" si="0"/>
        <v>461437.34147679002</v>
      </c>
      <c r="Y31" s="93">
        <f>SUM(X31:X$42)</f>
        <v>5281472.4381470662</v>
      </c>
      <c r="Z31" s="93">
        <f t="shared" si="1"/>
        <v>0</v>
      </c>
      <c r="AA31" s="94">
        <f>SUM(Z31:Z$42)</f>
        <v>342585.68818401621</v>
      </c>
      <c r="AB31" s="87">
        <f t="shared" si="2"/>
        <v>60.940648066450088</v>
      </c>
      <c r="AC31" s="88">
        <f t="shared" si="3"/>
        <v>57.228489801499087</v>
      </c>
      <c r="AD31" s="96">
        <f t="shared" si="16"/>
        <v>93.908567790576754</v>
      </c>
      <c r="AE31" s="88">
        <f t="shared" si="4"/>
        <v>3.7121582649509959</v>
      </c>
      <c r="AF31" s="97">
        <f t="shared" si="17"/>
        <v>6.0914322094232309</v>
      </c>
      <c r="AH31" s="98">
        <f t="shared" si="31"/>
        <v>0</v>
      </c>
      <c r="AI31" s="99">
        <f t="shared" si="18"/>
        <v>0</v>
      </c>
      <c r="AJ31" s="99">
        <f t="shared" si="32"/>
        <v>0</v>
      </c>
      <c r="AK31" s="99">
        <f>SUM(AJ31:AJ$42)/U31/U31</f>
        <v>6.8010161847470973</v>
      </c>
      <c r="AL31" s="99">
        <f t="shared" si="33"/>
        <v>0</v>
      </c>
      <c r="AM31" s="99">
        <f>SUM(AL31:AL$42)/U31/U31</f>
        <v>5.6463115719916823</v>
      </c>
      <c r="AN31" s="99">
        <f t="shared" si="34"/>
        <v>0</v>
      </c>
      <c r="AO31" s="100">
        <f>SUM(AN31:AN$42)/U31/U31</f>
        <v>0.30051021176831427</v>
      </c>
      <c r="AP31" s="87">
        <f t="shared" si="5"/>
        <v>55.829211499757271</v>
      </c>
      <c r="AQ31" s="88">
        <f t="shared" si="6"/>
        <v>66.052084633142897</v>
      </c>
      <c r="AR31" s="88">
        <f t="shared" si="7"/>
        <v>52.571143933414646</v>
      </c>
      <c r="AS31" s="88">
        <f t="shared" si="8"/>
        <v>61.885835669583528</v>
      </c>
      <c r="AT31" s="88">
        <f t="shared" si="9"/>
        <v>2.6377095553658636</v>
      </c>
      <c r="AU31" s="101">
        <f t="shared" si="10"/>
        <v>4.7866069745361282</v>
      </c>
    </row>
    <row r="32" spans="1:47" ht="14.45" customHeight="1" x14ac:dyDescent="0.15">
      <c r="A32" s="126"/>
      <c r="B32" s="86" t="s">
        <v>73</v>
      </c>
      <c r="C32" s="11">
        <v>123</v>
      </c>
      <c r="D32" s="11">
        <v>0</v>
      </c>
      <c r="E32" s="11">
        <v>43</v>
      </c>
      <c r="F32" s="12">
        <v>0</v>
      </c>
      <c r="G32" s="22" t="s">
        <v>73</v>
      </c>
      <c r="H32" s="3">
        <v>4046870</v>
      </c>
      <c r="I32" s="3">
        <v>1947</v>
      </c>
      <c r="J32" s="18">
        <v>35</v>
      </c>
      <c r="K32" s="3">
        <v>99216</v>
      </c>
      <c r="L32" s="4">
        <v>5228117</v>
      </c>
      <c r="M32" s="70"/>
      <c r="N32" s="70"/>
      <c r="O32" s="87">
        <f t="shared" si="26"/>
        <v>0.52719665271966532</v>
      </c>
      <c r="P32" s="88">
        <f t="shared" si="27"/>
        <v>0.99748322979463022</v>
      </c>
      <c r="Q32" s="89">
        <f t="shared" si="13"/>
        <v>0</v>
      </c>
      <c r="R32" s="90">
        <f t="shared" si="14"/>
        <v>0</v>
      </c>
      <c r="S32" s="91">
        <f t="shared" si="15"/>
        <v>0</v>
      </c>
      <c r="T32" s="92">
        <f t="shared" si="28"/>
        <v>0</v>
      </c>
      <c r="U32" s="93">
        <f t="shared" si="29"/>
        <v>92287.468295358005</v>
      </c>
      <c r="V32" s="93">
        <f t="shared" si="30"/>
        <v>461437.34147679002</v>
      </c>
      <c r="W32" s="94">
        <f>SUM(V32:V$42)</f>
        <v>5162620.7848542929</v>
      </c>
      <c r="X32" s="95">
        <f t="shared" si="0"/>
        <v>461437.34147679002</v>
      </c>
      <c r="Y32" s="93">
        <f>SUM(X32:X$42)</f>
        <v>4820035.0966702765</v>
      </c>
      <c r="Z32" s="93">
        <f t="shared" si="1"/>
        <v>0</v>
      </c>
      <c r="AA32" s="94">
        <f>SUM(Z32:Z$42)</f>
        <v>342585.68818401621</v>
      </c>
      <c r="AB32" s="87">
        <f t="shared" si="2"/>
        <v>55.940648066450095</v>
      </c>
      <c r="AC32" s="88">
        <f t="shared" si="3"/>
        <v>52.228489801499094</v>
      </c>
      <c r="AD32" s="96">
        <f t="shared" si="16"/>
        <v>93.364112870945931</v>
      </c>
      <c r="AE32" s="88">
        <f t="shared" si="4"/>
        <v>3.7121582649509959</v>
      </c>
      <c r="AF32" s="97">
        <f t="shared" si="17"/>
        <v>6.6358871290540691</v>
      </c>
      <c r="AH32" s="98">
        <f t="shared" si="31"/>
        <v>0</v>
      </c>
      <c r="AI32" s="99">
        <f t="shared" si="18"/>
        <v>0</v>
      </c>
      <c r="AJ32" s="99">
        <f t="shared" si="32"/>
        <v>0</v>
      </c>
      <c r="AK32" s="99">
        <f>SUM(AJ32:AJ$42)/U32/U32</f>
        <v>6.8010161847470973</v>
      </c>
      <c r="AL32" s="99">
        <f t="shared" si="33"/>
        <v>0</v>
      </c>
      <c r="AM32" s="99">
        <f>SUM(AL32:AL$42)/U32/U32</f>
        <v>5.6463115719916823</v>
      </c>
      <c r="AN32" s="99">
        <f t="shared" si="34"/>
        <v>0</v>
      </c>
      <c r="AO32" s="100">
        <f>SUM(AN32:AN$42)/U32/U32</f>
        <v>0.30051021176831427</v>
      </c>
      <c r="AP32" s="87">
        <f t="shared" si="5"/>
        <v>50.829211499757278</v>
      </c>
      <c r="AQ32" s="88">
        <f t="shared" si="6"/>
        <v>61.052084633142911</v>
      </c>
      <c r="AR32" s="88">
        <f t="shared" si="7"/>
        <v>47.571143933414646</v>
      </c>
      <c r="AS32" s="88">
        <f t="shared" si="8"/>
        <v>56.885835669583543</v>
      </c>
      <c r="AT32" s="88">
        <f t="shared" si="9"/>
        <v>2.6377095553658636</v>
      </c>
      <c r="AU32" s="101">
        <f t="shared" si="10"/>
        <v>4.7866069745361282</v>
      </c>
    </row>
    <row r="33" spans="1:47" ht="14.45" customHeight="1" x14ac:dyDescent="0.15">
      <c r="A33" s="126"/>
      <c r="B33" s="86" t="s">
        <v>75</v>
      </c>
      <c r="C33" s="11">
        <v>105</v>
      </c>
      <c r="D33" s="11">
        <v>1</v>
      </c>
      <c r="E33" s="11">
        <v>36</v>
      </c>
      <c r="F33" s="12">
        <v>0</v>
      </c>
      <c r="G33" s="22" t="s">
        <v>75</v>
      </c>
      <c r="H33" s="3">
        <v>4763673</v>
      </c>
      <c r="I33" s="3">
        <v>3556</v>
      </c>
      <c r="J33" s="18">
        <v>40</v>
      </c>
      <c r="K33" s="3">
        <v>98977</v>
      </c>
      <c r="L33" s="4">
        <v>4732602</v>
      </c>
      <c r="M33" s="70"/>
      <c r="N33" s="70"/>
      <c r="O33" s="87">
        <f t="shared" si="26"/>
        <v>0.53649025069637879</v>
      </c>
      <c r="P33" s="88">
        <f t="shared" si="27"/>
        <v>1.0273038189609276</v>
      </c>
      <c r="Q33" s="89">
        <f t="shared" si="13"/>
        <v>9.5238095238095247E-3</v>
      </c>
      <c r="R33" s="90">
        <f t="shared" si="14"/>
        <v>9.2706844343696075E-3</v>
      </c>
      <c r="S33" s="91">
        <f t="shared" si="15"/>
        <v>0</v>
      </c>
      <c r="T33" s="92">
        <f t="shared" si="28"/>
        <v>4.537845414589517E-2</v>
      </c>
      <c r="U33" s="93">
        <f t="shared" si="29"/>
        <v>92287.468295358005</v>
      </c>
      <c r="V33" s="93">
        <f t="shared" si="30"/>
        <v>451731.7656456749</v>
      </c>
      <c r="W33" s="94">
        <f>SUM(V33:V$42)</f>
        <v>4701183.4433775032</v>
      </c>
      <c r="X33" s="95">
        <f t="shared" si="0"/>
        <v>451731.7656456749</v>
      </c>
      <c r="Y33" s="93">
        <f>SUM(X33:X$42)</f>
        <v>4358597.7551934868</v>
      </c>
      <c r="Z33" s="93">
        <f t="shared" si="1"/>
        <v>0</v>
      </c>
      <c r="AA33" s="94">
        <f>SUM(Z33:Z$42)</f>
        <v>342585.68818401621</v>
      </c>
      <c r="AB33" s="87">
        <f t="shared" si="2"/>
        <v>50.940648066450095</v>
      </c>
      <c r="AC33" s="88">
        <f t="shared" si="3"/>
        <v>47.228489801499094</v>
      </c>
      <c r="AD33" s="96">
        <f t="shared" si="16"/>
        <v>92.712777701397457</v>
      </c>
      <c r="AE33" s="88">
        <f t="shared" si="4"/>
        <v>3.7121582649509959</v>
      </c>
      <c r="AF33" s="97">
        <f t="shared" si="17"/>
        <v>7.2872222986025417</v>
      </c>
      <c r="AH33" s="98">
        <f t="shared" si="31"/>
        <v>1.9657606018117675E-3</v>
      </c>
      <c r="AI33" s="99">
        <f t="shared" si="18"/>
        <v>0</v>
      </c>
      <c r="AJ33" s="99">
        <f t="shared" si="32"/>
        <v>42785420757.852165</v>
      </c>
      <c r="AK33" s="99">
        <f>SUM(AJ33:AJ$42)/U33/U33</f>
        <v>6.8010161847470973</v>
      </c>
      <c r="AL33" s="99">
        <f t="shared" si="33"/>
        <v>36456234051.191978</v>
      </c>
      <c r="AM33" s="99">
        <f>SUM(AL33:AL$42)/U33/U33</f>
        <v>5.6463115719916823</v>
      </c>
      <c r="AN33" s="99">
        <f t="shared" si="34"/>
        <v>253166707.87876308</v>
      </c>
      <c r="AO33" s="100">
        <f>SUM(AN33:AN$42)/U33/U33</f>
        <v>0.30051021176831427</v>
      </c>
      <c r="AP33" s="87">
        <f t="shared" si="5"/>
        <v>45.829211499757278</v>
      </c>
      <c r="AQ33" s="88">
        <f t="shared" si="6"/>
        <v>56.052084633142911</v>
      </c>
      <c r="AR33" s="88">
        <f t="shared" si="7"/>
        <v>42.571143933414646</v>
      </c>
      <c r="AS33" s="88">
        <f t="shared" si="8"/>
        <v>51.885835669583543</v>
      </c>
      <c r="AT33" s="88">
        <f t="shared" si="9"/>
        <v>2.6377095553658636</v>
      </c>
      <c r="AU33" s="101">
        <f t="shared" si="10"/>
        <v>4.7866069745361282</v>
      </c>
    </row>
    <row r="34" spans="1:47" ht="14.45" customHeight="1" x14ac:dyDescent="0.15">
      <c r="A34" s="126"/>
      <c r="B34" s="86" t="s">
        <v>77</v>
      </c>
      <c r="C34" s="11">
        <v>148</v>
      </c>
      <c r="D34" s="11">
        <v>0</v>
      </c>
      <c r="E34" s="11">
        <v>47</v>
      </c>
      <c r="F34" s="12">
        <v>0</v>
      </c>
      <c r="G34" s="22" t="s">
        <v>77</v>
      </c>
      <c r="H34" s="3">
        <v>4254117</v>
      </c>
      <c r="I34" s="3">
        <v>4884</v>
      </c>
      <c r="J34" s="18">
        <v>45</v>
      </c>
      <c r="K34" s="3">
        <v>98618</v>
      </c>
      <c r="L34" s="4">
        <v>4238549</v>
      </c>
      <c r="M34" s="70"/>
      <c r="N34" s="70"/>
      <c r="O34" s="87">
        <f t="shared" si="26"/>
        <v>0.54067495559502665</v>
      </c>
      <c r="P34" s="88">
        <f t="shared" si="27"/>
        <v>1.0028678423201143</v>
      </c>
      <c r="Q34" s="89">
        <f t="shared" si="13"/>
        <v>0</v>
      </c>
      <c r="R34" s="90">
        <f t="shared" si="14"/>
        <v>0</v>
      </c>
      <c r="S34" s="91">
        <f t="shared" si="15"/>
        <v>0</v>
      </c>
      <c r="T34" s="92">
        <f t="shared" si="28"/>
        <v>0</v>
      </c>
      <c r="U34" s="93">
        <f t="shared" si="29"/>
        <v>88099.605647076343</v>
      </c>
      <c r="V34" s="93">
        <f t="shared" si="30"/>
        <v>440498.0282353817</v>
      </c>
      <c r="W34" s="94">
        <f>SUM(V34:V$42)</f>
        <v>4249451.6777318278</v>
      </c>
      <c r="X34" s="95">
        <f t="shared" si="0"/>
        <v>440498.0282353817</v>
      </c>
      <c r="Y34" s="93">
        <f>SUM(X34:X$42)</f>
        <v>3906865.9895478114</v>
      </c>
      <c r="Z34" s="93">
        <f t="shared" si="1"/>
        <v>0</v>
      </c>
      <c r="AA34" s="94">
        <f>SUM(Z34:Z$42)</f>
        <v>342585.68818401621</v>
      </c>
      <c r="AB34" s="87">
        <f t="shared" si="2"/>
        <v>48.234627686700087</v>
      </c>
      <c r="AC34" s="88">
        <f t="shared" si="3"/>
        <v>44.34600996057312</v>
      </c>
      <c r="AD34" s="96">
        <f t="shared" si="16"/>
        <v>91.938120158437158</v>
      </c>
      <c r="AE34" s="88">
        <f t="shared" si="4"/>
        <v>3.8886177261269634</v>
      </c>
      <c r="AF34" s="97">
        <f t="shared" si="17"/>
        <v>8.0618798415628419</v>
      </c>
      <c r="AH34" s="98">
        <f t="shared" si="31"/>
        <v>0</v>
      </c>
      <c r="AI34" s="99">
        <f t="shared" si="18"/>
        <v>0</v>
      </c>
      <c r="AJ34" s="99">
        <f t="shared" si="32"/>
        <v>0</v>
      </c>
      <c r="AK34" s="99">
        <f>SUM(AJ34:AJ$42)/U34/U34</f>
        <v>1.9504731443676742</v>
      </c>
      <c r="AL34" s="99">
        <f t="shared" si="33"/>
        <v>0</v>
      </c>
      <c r="AM34" s="99">
        <f>SUM(AL34:AL$42)/U34/U34</f>
        <v>1.4988352653639605</v>
      </c>
      <c r="AN34" s="99">
        <f t="shared" si="34"/>
        <v>0</v>
      </c>
      <c r="AO34" s="100">
        <f>SUM(AN34:AN$42)/U34/U34</f>
        <v>0.29714098518452098</v>
      </c>
      <c r="AP34" s="87">
        <f t="shared" si="5"/>
        <v>45.497304609056009</v>
      </c>
      <c r="AQ34" s="88">
        <f t="shared" si="6"/>
        <v>50.971950764344164</v>
      </c>
      <c r="AR34" s="88">
        <f t="shared" si="7"/>
        <v>41.946442175445519</v>
      </c>
      <c r="AS34" s="88">
        <f t="shared" si="8"/>
        <v>46.745577745700722</v>
      </c>
      <c r="AT34" s="88">
        <f t="shared" si="9"/>
        <v>2.8202091859678839</v>
      </c>
      <c r="AU34" s="101">
        <f t="shared" si="10"/>
        <v>4.9570262662860429</v>
      </c>
    </row>
    <row r="35" spans="1:47" ht="14.45" customHeight="1" x14ac:dyDescent="0.15">
      <c r="A35" s="126"/>
      <c r="B35" s="86" t="s">
        <v>79</v>
      </c>
      <c r="C35" s="11">
        <v>172</v>
      </c>
      <c r="D35" s="11">
        <v>0</v>
      </c>
      <c r="E35" s="11">
        <v>58</v>
      </c>
      <c r="F35" s="12">
        <v>0</v>
      </c>
      <c r="G35" s="22" t="s">
        <v>79</v>
      </c>
      <c r="H35" s="3">
        <v>3926558</v>
      </c>
      <c r="I35" s="3">
        <v>6879</v>
      </c>
      <c r="J35" s="18">
        <v>50</v>
      </c>
      <c r="K35" s="3">
        <v>98055</v>
      </c>
      <c r="L35" s="4">
        <v>3746752</v>
      </c>
      <c r="M35" s="70"/>
      <c r="N35" s="70"/>
      <c r="O35" s="87">
        <f t="shared" si="26"/>
        <v>0.52857142857142858</v>
      </c>
      <c r="P35" s="88">
        <f t="shared" si="27"/>
        <v>0.98541039571569933</v>
      </c>
      <c r="Q35" s="89">
        <f t="shared" si="13"/>
        <v>0</v>
      </c>
      <c r="R35" s="90">
        <f t="shared" si="14"/>
        <v>0</v>
      </c>
      <c r="S35" s="91">
        <f t="shared" si="15"/>
        <v>0</v>
      </c>
      <c r="T35" s="92">
        <f t="shared" si="28"/>
        <v>0</v>
      </c>
      <c r="U35" s="93">
        <f t="shared" si="29"/>
        <v>88099.605647076343</v>
      </c>
      <c r="V35" s="93">
        <f t="shared" si="30"/>
        <v>440498.0282353817</v>
      </c>
      <c r="W35" s="94">
        <f>SUM(V35:V$42)</f>
        <v>3808953.6494964464</v>
      </c>
      <c r="X35" s="95">
        <f t="shared" si="0"/>
        <v>440498.0282353817</v>
      </c>
      <c r="Y35" s="93">
        <f>SUM(X35:X$42)</f>
        <v>3466367.96131243</v>
      </c>
      <c r="Z35" s="93">
        <f t="shared" si="1"/>
        <v>0</v>
      </c>
      <c r="AA35" s="94">
        <f>SUM(Z35:Z$42)</f>
        <v>342585.68818401621</v>
      </c>
      <c r="AB35" s="87">
        <f t="shared" si="2"/>
        <v>43.234627686700087</v>
      </c>
      <c r="AC35" s="88">
        <f t="shared" si="3"/>
        <v>39.34600996057312</v>
      </c>
      <c r="AD35" s="96">
        <f t="shared" si="16"/>
        <v>91.005779547112439</v>
      </c>
      <c r="AE35" s="88">
        <f t="shared" si="4"/>
        <v>3.8886177261269634</v>
      </c>
      <c r="AF35" s="97">
        <f t="shared" si="17"/>
        <v>8.9942204528875518</v>
      </c>
      <c r="AH35" s="98">
        <f t="shared" si="31"/>
        <v>0</v>
      </c>
      <c r="AI35" s="99">
        <f t="shared" si="18"/>
        <v>0</v>
      </c>
      <c r="AJ35" s="99">
        <f t="shared" si="32"/>
        <v>0</v>
      </c>
      <c r="AK35" s="99">
        <f>SUM(AJ35:AJ$42)/U35/U35</f>
        <v>1.9504731443676742</v>
      </c>
      <c r="AL35" s="99">
        <f t="shared" si="33"/>
        <v>0</v>
      </c>
      <c r="AM35" s="99">
        <f>SUM(AL35:AL$42)/U35/U35</f>
        <v>1.4988352653639605</v>
      </c>
      <c r="AN35" s="99">
        <f t="shared" si="34"/>
        <v>0</v>
      </c>
      <c r="AO35" s="100">
        <f>SUM(AN35:AN$42)/U35/U35</f>
        <v>0.29714098518452098</v>
      </c>
      <c r="AP35" s="87">
        <f t="shared" si="5"/>
        <v>40.497304609056009</v>
      </c>
      <c r="AQ35" s="88">
        <f t="shared" si="6"/>
        <v>45.971950764344164</v>
      </c>
      <c r="AR35" s="88">
        <f t="shared" si="7"/>
        <v>36.946442175445519</v>
      </c>
      <c r="AS35" s="88">
        <f t="shared" si="8"/>
        <v>41.745577745700722</v>
      </c>
      <c r="AT35" s="88">
        <f t="shared" si="9"/>
        <v>2.8202091859678839</v>
      </c>
      <c r="AU35" s="101">
        <f t="shared" si="10"/>
        <v>4.9570262662860429</v>
      </c>
    </row>
    <row r="36" spans="1:47" ht="14.45" customHeight="1" x14ac:dyDescent="0.15">
      <c r="A36" s="126"/>
      <c r="B36" s="86" t="s">
        <v>81</v>
      </c>
      <c r="C36" s="11">
        <v>198</v>
      </c>
      <c r="D36" s="11">
        <v>0</v>
      </c>
      <c r="E36" s="11">
        <v>65</v>
      </c>
      <c r="F36" s="12">
        <v>0</v>
      </c>
      <c r="G36" s="22" t="s">
        <v>81</v>
      </c>
      <c r="H36" s="3">
        <v>3770396</v>
      </c>
      <c r="I36" s="3">
        <v>9275</v>
      </c>
      <c r="J36" s="18">
        <v>55</v>
      </c>
      <c r="K36" s="3">
        <v>97187</v>
      </c>
      <c r="L36" s="4">
        <v>3258523</v>
      </c>
      <c r="M36" s="70"/>
      <c r="N36" s="70"/>
      <c r="O36" s="87">
        <f t="shared" si="26"/>
        <v>0.52993311036789292</v>
      </c>
      <c r="P36" s="88">
        <f t="shared" si="27"/>
        <v>0.99369792960650705</v>
      </c>
      <c r="Q36" s="89">
        <f t="shared" si="13"/>
        <v>0</v>
      </c>
      <c r="R36" s="90">
        <f t="shared" si="14"/>
        <v>0</v>
      </c>
      <c r="S36" s="91">
        <f t="shared" si="15"/>
        <v>0</v>
      </c>
      <c r="T36" s="92">
        <f t="shared" si="28"/>
        <v>0</v>
      </c>
      <c r="U36" s="93">
        <f t="shared" si="29"/>
        <v>88099.605647076343</v>
      </c>
      <c r="V36" s="93">
        <f t="shared" si="30"/>
        <v>440498.0282353817</v>
      </c>
      <c r="W36" s="94">
        <f>SUM(V36:V$42)</f>
        <v>3368455.6212610649</v>
      </c>
      <c r="X36" s="95">
        <f t="shared" si="0"/>
        <v>440498.0282353817</v>
      </c>
      <c r="Y36" s="93">
        <f>SUM(X36:X$42)</f>
        <v>3025869.9330770485</v>
      </c>
      <c r="Z36" s="93">
        <f t="shared" si="1"/>
        <v>0</v>
      </c>
      <c r="AA36" s="94">
        <f>SUM(Z36:Z$42)</f>
        <v>342585.68818401621</v>
      </c>
      <c r="AB36" s="87">
        <f t="shared" si="2"/>
        <v>38.234627686700094</v>
      </c>
      <c r="AC36" s="88">
        <f t="shared" si="3"/>
        <v>34.346009960573127</v>
      </c>
      <c r="AD36" s="96">
        <f t="shared" si="16"/>
        <v>89.829591756480937</v>
      </c>
      <c r="AE36" s="88">
        <f t="shared" si="4"/>
        <v>3.8886177261269634</v>
      </c>
      <c r="AF36" s="97">
        <f t="shared" si="17"/>
        <v>10.17040824351905</v>
      </c>
      <c r="AH36" s="98">
        <f t="shared" si="31"/>
        <v>0</v>
      </c>
      <c r="AI36" s="99">
        <f t="shared" si="18"/>
        <v>0</v>
      </c>
      <c r="AJ36" s="99">
        <f t="shared" si="32"/>
        <v>0</v>
      </c>
      <c r="AK36" s="99">
        <f>SUM(AJ36:AJ$42)/U36/U36</f>
        <v>1.9504731443676742</v>
      </c>
      <c r="AL36" s="99">
        <f t="shared" si="33"/>
        <v>0</v>
      </c>
      <c r="AM36" s="99">
        <f>SUM(AL36:AL$42)/U36/U36</f>
        <v>1.4988352653639605</v>
      </c>
      <c r="AN36" s="99">
        <f t="shared" si="34"/>
        <v>0</v>
      </c>
      <c r="AO36" s="100">
        <f>SUM(AN36:AN$42)/U36/U36</f>
        <v>0.29714098518452098</v>
      </c>
      <c r="AP36" s="87">
        <f t="shared" si="5"/>
        <v>35.497304609056016</v>
      </c>
      <c r="AQ36" s="88">
        <f t="shared" si="6"/>
        <v>40.971950764344172</v>
      </c>
      <c r="AR36" s="88">
        <f t="shared" si="7"/>
        <v>31.946442175445526</v>
      </c>
      <c r="AS36" s="88">
        <f t="shared" si="8"/>
        <v>36.745577745700729</v>
      </c>
      <c r="AT36" s="88">
        <f t="shared" si="9"/>
        <v>2.8202091859678839</v>
      </c>
      <c r="AU36" s="101">
        <f t="shared" si="10"/>
        <v>4.9570262662860429</v>
      </c>
    </row>
    <row r="37" spans="1:47" ht="14.45" customHeight="1" x14ac:dyDescent="0.15">
      <c r="A37" s="126"/>
      <c r="B37" s="86" t="s">
        <v>83</v>
      </c>
      <c r="C37" s="11">
        <v>195</v>
      </c>
      <c r="D37" s="11">
        <v>0</v>
      </c>
      <c r="E37" s="11">
        <v>62</v>
      </c>
      <c r="F37" s="12">
        <v>0</v>
      </c>
      <c r="G37" s="22" t="s">
        <v>83</v>
      </c>
      <c r="H37" s="3">
        <v>4308137</v>
      </c>
      <c r="I37" s="3">
        <v>16076</v>
      </c>
      <c r="J37" s="18">
        <v>60</v>
      </c>
      <c r="K37" s="3">
        <v>95991</v>
      </c>
      <c r="L37" s="4">
        <v>2775399</v>
      </c>
      <c r="M37" s="70"/>
      <c r="N37" s="70"/>
      <c r="O37" s="87">
        <f t="shared" si="26"/>
        <v>0.52923076923076917</v>
      </c>
      <c r="P37" s="88">
        <f t="shared" si="27"/>
        <v>1.0509637941181051</v>
      </c>
      <c r="Q37" s="89">
        <f t="shared" si="13"/>
        <v>0</v>
      </c>
      <c r="R37" s="90">
        <f t="shared" si="14"/>
        <v>0</v>
      </c>
      <c r="S37" s="91">
        <f t="shared" si="15"/>
        <v>0</v>
      </c>
      <c r="T37" s="92">
        <f t="shared" si="28"/>
        <v>0</v>
      </c>
      <c r="U37" s="93">
        <f t="shared" si="29"/>
        <v>88099.605647076343</v>
      </c>
      <c r="V37" s="93">
        <f t="shared" si="30"/>
        <v>440498.0282353817</v>
      </c>
      <c r="W37" s="94">
        <f>SUM(V37:V$42)</f>
        <v>2927957.593025683</v>
      </c>
      <c r="X37" s="95">
        <f t="shared" si="0"/>
        <v>440498.0282353817</v>
      </c>
      <c r="Y37" s="93">
        <f>SUM(X37:X$42)</f>
        <v>2585371.904841667</v>
      </c>
      <c r="Z37" s="93">
        <f t="shared" si="1"/>
        <v>0</v>
      </c>
      <c r="AA37" s="94">
        <f>SUM(Z37:Z$42)</f>
        <v>342585.68818401621</v>
      </c>
      <c r="AB37" s="87">
        <f t="shared" si="2"/>
        <v>33.234627686700087</v>
      </c>
      <c r="AC37" s="88">
        <f t="shared" si="3"/>
        <v>29.346009960573127</v>
      </c>
      <c r="AD37" s="96">
        <f t="shared" si="16"/>
        <v>88.299499658053591</v>
      </c>
      <c r="AE37" s="88">
        <f t="shared" si="4"/>
        <v>3.8886177261269634</v>
      </c>
      <c r="AF37" s="97">
        <f t="shared" si="17"/>
        <v>11.700500341946421</v>
      </c>
      <c r="AH37" s="98">
        <f t="shared" si="31"/>
        <v>0</v>
      </c>
      <c r="AI37" s="99">
        <f t="shared" si="18"/>
        <v>0</v>
      </c>
      <c r="AJ37" s="99">
        <f t="shared" si="32"/>
        <v>0</v>
      </c>
      <c r="AK37" s="99">
        <f>SUM(AJ37:AJ$42)/U37/U37</f>
        <v>1.9504731443676742</v>
      </c>
      <c r="AL37" s="99">
        <f t="shared" si="33"/>
        <v>0</v>
      </c>
      <c r="AM37" s="99">
        <f>SUM(AL37:AL$42)/U37/U37</f>
        <v>1.4988352653639605</v>
      </c>
      <c r="AN37" s="99">
        <f t="shared" si="34"/>
        <v>0</v>
      </c>
      <c r="AO37" s="100">
        <f>SUM(AN37:AN$42)/U37/U37</f>
        <v>0.29714098518452098</v>
      </c>
      <c r="AP37" s="87">
        <f t="shared" si="5"/>
        <v>30.497304609056005</v>
      </c>
      <c r="AQ37" s="88">
        <f t="shared" si="6"/>
        <v>35.971950764344164</v>
      </c>
      <c r="AR37" s="88">
        <f t="shared" si="7"/>
        <v>26.946442175445526</v>
      </c>
      <c r="AS37" s="88">
        <f t="shared" si="8"/>
        <v>31.745577745700729</v>
      </c>
      <c r="AT37" s="88">
        <f t="shared" si="9"/>
        <v>2.8202091859678839</v>
      </c>
      <c r="AU37" s="101">
        <f t="shared" si="10"/>
        <v>4.9570262662860429</v>
      </c>
    </row>
    <row r="38" spans="1:47" ht="14.45" customHeight="1" x14ac:dyDescent="0.15">
      <c r="A38" s="126"/>
      <c r="B38" s="86" t="s">
        <v>85</v>
      </c>
      <c r="C38" s="11">
        <v>190</v>
      </c>
      <c r="D38" s="11">
        <v>2</v>
      </c>
      <c r="E38" s="11">
        <v>66</v>
      </c>
      <c r="F38" s="12">
        <v>0</v>
      </c>
      <c r="G38" s="22" t="s">
        <v>85</v>
      </c>
      <c r="H38" s="3">
        <v>5011036</v>
      </c>
      <c r="I38" s="3">
        <v>26863</v>
      </c>
      <c r="J38" s="18">
        <v>65</v>
      </c>
      <c r="K38" s="3">
        <v>94301</v>
      </c>
      <c r="L38" s="4">
        <v>2299422</v>
      </c>
      <c r="M38" s="70"/>
      <c r="N38" s="70"/>
      <c r="O38" s="87">
        <f t="shared" si="26"/>
        <v>0.53530805687203797</v>
      </c>
      <c r="P38" s="88">
        <f t="shared" si="27"/>
        <v>0.98581808226563206</v>
      </c>
      <c r="Q38" s="89">
        <f t="shared" si="13"/>
        <v>1.0526315789473684E-2</v>
      </c>
      <c r="R38" s="90">
        <f t="shared" si="14"/>
        <v>1.0677746714973861E-2</v>
      </c>
      <c r="S38" s="91">
        <f t="shared" si="15"/>
        <v>0</v>
      </c>
      <c r="T38" s="92">
        <f t="shared" si="28"/>
        <v>5.2096261058026984E-2</v>
      </c>
      <c r="U38" s="93">
        <f t="shared" si="29"/>
        <v>88099.605647076343</v>
      </c>
      <c r="V38" s="93">
        <f t="shared" si="30"/>
        <v>429834.13798934192</v>
      </c>
      <c r="W38" s="94">
        <f>SUM(V38:V$42)</f>
        <v>2487459.564790301</v>
      </c>
      <c r="X38" s="95">
        <f t="shared" si="0"/>
        <v>429834.13798934192</v>
      </c>
      <c r="Y38" s="93">
        <f>SUM(X38:X$42)</f>
        <v>2144873.8766062851</v>
      </c>
      <c r="Z38" s="93">
        <f t="shared" si="1"/>
        <v>0</v>
      </c>
      <c r="AA38" s="94">
        <f>SUM(Z38:Z$42)</f>
        <v>342585.68818401621</v>
      </c>
      <c r="AB38" s="87">
        <f t="shared" si="2"/>
        <v>28.234627686700087</v>
      </c>
      <c r="AC38" s="88">
        <f t="shared" si="3"/>
        <v>24.346009960573127</v>
      </c>
      <c r="AD38" s="96">
        <f t="shared" si="16"/>
        <v>86.22748715061438</v>
      </c>
      <c r="AE38" s="88">
        <f t="shared" si="4"/>
        <v>3.8886177261269634</v>
      </c>
      <c r="AF38" s="97">
        <f t="shared" si="17"/>
        <v>13.772512849385635</v>
      </c>
      <c r="AH38" s="98">
        <f t="shared" si="31"/>
        <v>1.2863150500527845E-3</v>
      </c>
      <c r="AI38" s="99">
        <f t="shared" si="18"/>
        <v>0</v>
      </c>
      <c r="AJ38" s="99">
        <f t="shared" si="32"/>
        <v>7258109386.6725531</v>
      </c>
      <c r="AK38" s="99">
        <f>SUM(AJ38:AJ$42)/U38/U38</f>
        <v>1.9504731443676742</v>
      </c>
      <c r="AL38" s="99">
        <f t="shared" si="33"/>
        <v>5217510993.634717</v>
      </c>
      <c r="AM38" s="99">
        <f>SUM(AL38:AL$42)/U38/U38</f>
        <v>1.4988352653639605</v>
      </c>
      <c r="AN38" s="99">
        <f t="shared" si="34"/>
        <v>168018580.12420151</v>
      </c>
      <c r="AO38" s="100">
        <f>SUM(AN38:AN$42)/U38/U38</f>
        <v>0.29714098518452098</v>
      </c>
      <c r="AP38" s="87">
        <f t="shared" si="5"/>
        <v>25.497304609056005</v>
      </c>
      <c r="AQ38" s="88">
        <f t="shared" si="6"/>
        <v>30.971950764344168</v>
      </c>
      <c r="AR38" s="88">
        <f t="shared" si="7"/>
        <v>21.946442175445526</v>
      </c>
      <c r="AS38" s="88">
        <f t="shared" si="8"/>
        <v>26.745577745700729</v>
      </c>
      <c r="AT38" s="88">
        <f t="shared" si="9"/>
        <v>2.8202091859678839</v>
      </c>
      <c r="AU38" s="101">
        <f t="shared" si="10"/>
        <v>4.9570262662860429</v>
      </c>
    </row>
    <row r="39" spans="1:47" ht="14.45" customHeight="1" x14ac:dyDescent="0.15">
      <c r="A39" s="126"/>
      <c r="B39" s="86" t="s">
        <v>87</v>
      </c>
      <c r="C39" s="11">
        <v>207</v>
      </c>
      <c r="D39" s="11">
        <v>2</v>
      </c>
      <c r="E39" s="11">
        <v>68</v>
      </c>
      <c r="F39" s="12">
        <v>0</v>
      </c>
      <c r="G39" s="22" t="s">
        <v>87</v>
      </c>
      <c r="H39" s="3">
        <v>4142913</v>
      </c>
      <c r="I39" s="3">
        <v>37407</v>
      </c>
      <c r="J39" s="18">
        <v>70</v>
      </c>
      <c r="K39" s="3">
        <v>91769</v>
      </c>
      <c r="L39" s="4">
        <v>1833800</v>
      </c>
      <c r="M39" s="70"/>
      <c r="N39" s="70"/>
      <c r="O39" s="87">
        <f t="shared" si="26"/>
        <v>0.53873185637891519</v>
      </c>
      <c r="P39" s="88">
        <f t="shared" si="27"/>
        <v>1.0341749873183577</v>
      </c>
      <c r="Q39" s="89">
        <f t="shared" si="13"/>
        <v>9.6618357487922701E-3</v>
      </c>
      <c r="R39" s="90">
        <f t="shared" si="14"/>
        <v>9.3425540815347489E-3</v>
      </c>
      <c r="S39" s="91">
        <f t="shared" si="15"/>
        <v>0</v>
      </c>
      <c r="T39" s="92">
        <f t="shared" si="28"/>
        <v>4.572747533449658E-2</v>
      </c>
      <c r="U39" s="93">
        <f t="shared" si="29"/>
        <v>83509.945592177028</v>
      </c>
      <c r="V39" s="93">
        <f t="shared" si="30"/>
        <v>408742.50701946265</v>
      </c>
      <c r="W39" s="94">
        <f>SUM(V39:V$42)</f>
        <v>2057625.4268009593</v>
      </c>
      <c r="X39" s="95">
        <f t="shared" si="0"/>
        <v>408742.50701946265</v>
      </c>
      <c r="Y39" s="93">
        <f>SUM(X39:X$42)</f>
        <v>1715039.7386169434</v>
      </c>
      <c r="Z39" s="93">
        <f t="shared" si="1"/>
        <v>0</v>
      </c>
      <c r="AA39" s="94">
        <f>SUM(Z39:Z$42)</f>
        <v>342585.68818401621</v>
      </c>
      <c r="AB39" s="87">
        <f t="shared" si="2"/>
        <v>24.639285922295127</v>
      </c>
      <c r="AC39" s="88">
        <f t="shared" si="3"/>
        <v>20.536951933753905</v>
      </c>
      <c r="AD39" s="96">
        <f t="shared" si="16"/>
        <v>83.350434742797546</v>
      </c>
      <c r="AE39" s="88">
        <f t="shared" si="4"/>
        <v>4.1023339885412238</v>
      </c>
      <c r="AF39" s="97">
        <f t="shared" si="17"/>
        <v>16.64956525720245</v>
      </c>
      <c r="AH39" s="98">
        <f t="shared" si="31"/>
        <v>9.9769287903312765E-4</v>
      </c>
      <c r="AI39" s="99">
        <f t="shared" si="18"/>
        <v>0</v>
      </c>
      <c r="AJ39" s="99">
        <f t="shared" si="32"/>
        <v>3679801625.2278852</v>
      </c>
      <c r="AK39" s="99">
        <f>SUM(AJ39:AJ$42)/U39/U39</f>
        <v>1.1300068114742714</v>
      </c>
      <c r="AL39" s="99">
        <f t="shared" si="33"/>
        <v>2432643291.9224353</v>
      </c>
      <c r="AM39" s="99">
        <f>SUM(AL39:AL$42)/U39/U39</f>
        <v>0.9199658028716643</v>
      </c>
      <c r="AN39" s="99">
        <f t="shared" si="34"/>
        <v>128585046.05845462</v>
      </c>
      <c r="AO39" s="100">
        <f>SUM(AN39:AN$42)/U39/U39</f>
        <v>0.30660747049624737</v>
      </c>
      <c r="AP39" s="87">
        <f t="shared" si="5"/>
        <v>22.555771063466526</v>
      </c>
      <c r="AQ39" s="88">
        <f t="shared" si="6"/>
        <v>26.722800781123727</v>
      </c>
      <c r="AR39" s="88">
        <f t="shared" si="7"/>
        <v>18.657020916851479</v>
      </c>
      <c r="AS39" s="88">
        <f t="shared" si="8"/>
        <v>22.41688295065633</v>
      </c>
      <c r="AT39" s="88">
        <f t="shared" si="9"/>
        <v>3.0170398999834802</v>
      </c>
      <c r="AU39" s="101">
        <f t="shared" si="10"/>
        <v>5.1876280770989673</v>
      </c>
    </row>
    <row r="40" spans="1:47" ht="14.45" customHeight="1" x14ac:dyDescent="0.15">
      <c r="A40" s="126"/>
      <c r="B40" s="86" t="s">
        <v>89</v>
      </c>
      <c r="C40" s="11">
        <v>253</v>
      </c>
      <c r="D40" s="11">
        <v>2</v>
      </c>
      <c r="E40" s="11">
        <v>87</v>
      </c>
      <c r="F40" s="12">
        <v>5</v>
      </c>
      <c r="G40" s="22" t="s">
        <v>89</v>
      </c>
      <c r="H40" s="3">
        <v>3522767</v>
      </c>
      <c r="I40" s="3">
        <v>56501</v>
      </c>
      <c r="J40" s="18">
        <v>75</v>
      </c>
      <c r="K40" s="3">
        <v>87842</v>
      </c>
      <c r="L40" s="4">
        <v>1384012</v>
      </c>
      <c r="M40" s="70"/>
      <c r="N40" s="70"/>
      <c r="O40" s="87">
        <f t="shared" si="26"/>
        <v>0.54889656207776605</v>
      </c>
      <c r="P40" s="88">
        <f t="shared" si="27"/>
        <v>1.021384145334415</v>
      </c>
      <c r="Q40" s="89">
        <f t="shared" si="13"/>
        <v>7.9051383399209481E-3</v>
      </c>
      <c r="R40" s="90">
        <f t="shared" si="14"/>
        <v>7.7396329050444567E-3</v>
      </c>
      <c r="S40" s="91">
        <f t="shared" si="15"/>
        <v>5.7471264367816091E-2</v>
      </c>
      <c r="T40" s="92">
        <f t="shared" si="28"/>
        <v>3.8034206140671246E-2</v>
      </c>
      <c r="U40" s="93">
        <f t="shared" si="29"/>
        <v>79691.246614925592</v>
      </c>
      <c r="V40" s="93">
        <f t="shared" si="30"/>
        <v>391619.77558181609</v>
      </c>
      <c r="W40" s="94">
        <f>SUM(V40:V$42)</f>
        <v>1648882.9197814967</v>
      </c>
      <c r="X40" s="95">
        <f t="shared" si="0"/>
        <v>369112.89192768873</v>
      </c>
      <c r="Y40" s="93">
        <f>SUM(X40:X$42)</f>
        <v>1306297.2315974806</v>
      </c>
      <c r="Z40" s="93">
        <f t="shared" si="1"/>
        <v>22506.883654127363</v>
      </c>
      <c r="AA40" s="94">
        <f>SUM(Z40:Z$42)</f>
        <v>342585.68818401621</v>
      </c>
      <c r="AB40" s="87">
        <f t="shared" si="2"/>
        <v>20.690891281310098</v>
      </c>
      <c r="AC40" s="88">
        <f t="shared" si="3"/>
        <v>16.391978882067338</v>
      </c>
      <c r="AD40" s="96">
        <f t="shared" si="16"/>
        <v>79.223164721154717</v>
      </c>
      <c r="AE40" s="88">
        <f t="shared" si="4"/>
        <v>4.2989123992427594</v>
      </c>
      <c r="AF40" s="97">
        <f t="shared" si="17"/>
        <v>20.776835278845283</v>
      </c>
      <c r="AH40" s="98">
        <f t="shared" si="31"/>
        <v>6.9579026116140831E-4</v>
      </c>
      <c r="AI40" s="99">
        <f t="shared" si="18"/>
        <v>6.2262434643426073E-4</v>
      </c>
      <c r="AJ40" s="99">
        <f t="shared" si="32"/>
        <v>1537925948.8671827</v>
      </c>
      <c r="AK40" s="99">
        <f>SUM(AJ40:AJ$42)/U40/U40</f>
        <v>0.66146547153124224</v>
      </c>
      <c r="AL40" s="99">
        <f t="shared" si="33"/>
        <v>1005543732.6744119</v>
      </c>
      <c r="AM40" s="99">
        <f>SUM(AL40:AL$42)/U40/U40</f>
        <v>0.62719379307272471</v>
      </c>
      <c r="AN40" s="99">
        <f t="shared" si="34"/>
        <v>177379135.46825677</v>
      </c>
      <c r="AO40" s="100">
        <f>SUM(AN40:AN$42)/U40/U40</f>
        <v>0.31644855191994631</v>
      </c>
      <c r="AP40" s="87">
        <f t="shared" si="5"/>
        <v>19.096812940878102</v>
      </c>
      <c r="AQ40" s="88">
        <f t="shared" si="6"/>
        <v>22.284969621742093</v>
      </c>
      <c r="AR40" s="88">
        <f t="shared" si="7"/>
        <v>14.839745756706273</v>
      </c>
      <c r="AS40" s="88">
        <f t="shared" si="8"/>
        <v>17.944212007428405</v>
      </c>
      <c r="AT40" s="88">
        <f t="shared" si="9"/>
        <v>3.1963387023609293</v>
      </c>
      <c r="AU40" s="101">
        <f t="shared" si="10"/>
        <v>5.4014860961245894</v>
      </c>
    </row>
    <row r="41" spans="1:47" ht="14.45" customHeight="1" x14ac:dyDescent="0.15">
      <c r="A41" s="126"/>
      <c r="B41" s="86" t="s">
        <v>90</v>
      </c>
      <c r="C41" s="11">
        <v>226</v>
      </c>
      <c r="D41" s="11">
        <v>5</v>
      </c>
      <c r="E41" s="11">
        <v>68</v>
      </c>
      <c r="F41" s="12">
        <v>7</v>
      </c>
      <c r="G41" s="22" t="s">
        <v>90</v>
      </c>
      <c r="H41" s="3">
        <v>3002215</v>
      </c>
      <c r="I41" s="3">
        <v>95693</v>
      </c>
      <c r="J41" s="18">
        <v>80</v>
      </c>
      <c r="K41" s="3">
        <v>81181</v>
      </c>
      <c r="L41" s="4">
        <v>959826</v>
      </c>
      <c r="M41" s="70"/>
      <c r="N41" s="70"/>
      <c r="O41" s="87">
        <f>IF(K41&lt;0.5,0.5,((L41-L42)-5*K42)/5/(K41-K42))</f>
        <v>0.54725826705734615</v>
      </c>
      <c r="P41" s="88">
        <f>IF(H41&lt;0.5,1,(I41/H41)/((K41-K42)/(L41-L42)))</f>
        <v>1.0109663769967436</v>
      </c>
      <c r="Q41" s="89">
        <f t="shared" si="13"/>
        <v>2.2123893805309734E-2</v>
      </c>
      <c r="R41" s="90">
        <f t="shared" si="14"/>
        <v>2.1883906634988907E-2</v>
      </c>
      <c r="S41" s="91">
        <f t="shared" si="15"/>
        <v>0.10294117647058823</v>
      </c>
      <c r="T41" s="92">
        <f>5*R41/(1+5*(1-O41)*R41)</f>
        <v>0.10425487301157546</v>
      </c>
      <c r="U41" s="93">
        <f t="shared" si="29"/>
        <v>76660.253313566442</v>
      </c>
      <c r="V41" s="93">
        <f>5*U41*((1-T41)+O41*T41)</f>
        <v>365209.2429174782</v>
      </c>
      <c r="W41" s="94">
        <f>SUM(V41:V$42)</f>
        <v>1257263.1441996808</v>
      </c>
      <c r="X41" s="95">
        <f t="shared" si="0"/>
        <v>327614.17379362014</v>
      </c>
      <c r="Y41" s="93">
        <f>SUM(X41:X$42)</f>
        <v>937184.33966979198</v>
      </c>
      <c r="Z41" s="93">
        <f t="shared" si="1"/>
        <v>37595.069123858048</v>
      </c>
      <c r="AA41" s="94">
        <f>SUM(Z41:Z$42)</f>
        <v>320078.80452988885</v>
      </c>
      <c r="AB41" s="87">
        <f t="shared" si="2"/>
        <v>16.400456427622903</v>
      </c>
      <c r="AC41" s="88">
        <f t="shared" si="3"/>
        <v>12.225166225793568</v>
      </c>
      <c r="AD41" s="96">
        <f t="shared" si="16"/>
        <v>74.541621934393305</v>
      </c>
      <c r="AE41" s="88">
        <f t="shared" si="4"/>
        <v>4.1752902018293359</v>
      </c>
      <c r="AF41" s="97">
        <f t="shared" si="17"/>
        <v>25.45837806560672</v>
      </c>
      <c r="AH41" s="98">
        <f>IF(D41=0,0,T41*T41*(1-T41)/D41)</f>
        <v>1.9471848286049752E-3</v>
      </c>
      <c r="AI41" s="99">
        <f t="shared" si="18"/>
        <v>1.3580042743741095E-3</v>
      </c>
      <c r="AJ41" s="99">
        <f>U41*U41*((1-O41)*5+AB42)^2*AH41</f>
        <v>2662839372.9938216</v>
      </c>
      <c r="AK41" s="99">
        <f>SUM(AJ41:AJ$42)/U41/U41</f>
        <v>0.45311085848608534</v>
      </c>
      <c r="AL41" s="99">
        <f>U41*U41*((1-O41)*5*(1-S41)+AC42)^2*AH41+V41*V41*AI41</f>
        <v>1542625474.050487</v>
      </c>
      <c r="AM41" s="99">
        <f>SUM(AL41:AL$42)/U41/U41</f>
        <v>0.50666611718675669</v>
      </c>
      <c r="AN41" s="99">
        <f>U41*U41*((1-O41)*5*S41+AE42)^2*AH41+V41*V41*AI41</f>
        <v>397341888.16992784</v>
      </c>
      <c r="AO41" s="100">
        <f>SUM(AN41:AN$42)/U41/U41</f>
        <v>0.31178375437081296</v>
      </c>
      <c r="AP41" s="87">
        <f t="shared" si="5"/>
        <v>15.08111163797914</v>
      </c>
      <c r="AQ41" s="88">
        <f t="shared" si="6"/>
        <v>17.719801217266667</v>
      </c>
      <c r="AR41" s="88">
        <f t="shared" si="7"/>
        <v>10.830028757375262</v>
      </c>
      <c r="AS41" s="88">
        <f t="shared" si="8"/>
        <v>13.620303694211875</v>
      </c>
      <c r="AT41" s="88">
        <f t="shared" si="9"/>
        <v>3.080873247103709</v>
      </c>
      <c r="AU41" s="101">
        <f t="shared" si="10"/>
        <v>5.2697071565549631</v>
      </c>
    </row>
    <row r="42" spans="1:47" ht="14.45" customHeight="1" thickBot="1" x14ac:dyDescent="0.2">
      <c r="A42" s="127"/>
      <c r="B42" s="128" t="s">
        <v>91</v>
      </c>
      <c r="C42" s="15">
        <v>357</v>
      </c>
      <c r="D42" s="15">
        <v>24</v>
      </c>
      <c r="E42" s="15">
        <v>120</v>
      </c>
      <c r="F42" s="16">
        <v>38</v>
      </c>
      <c r="G42" s="24" t="s">
        <v>91</v>
      </c>
      <c r="H42" s="7">
        <v>3458084</v>
      </c>
      <c r="I42" s="7">
        <v>359915</v>
      </c>
      <c r="J42" s="20">
        <v>85</v>
      </c>
      <c r="K42" s="7">
        <v>69236</v>
      </c>
      <c r="L42" s="8">
        <v>580961</v>
      </c>
      <c r="M42" s="70"/>
      <c r="N42" s="70"/>
      <c r="O42" s="129">
        <v>1</v>
      </c>
      <c r="P42" s="130">
        <f>IF(H42&lt;0.5,1,(I42/H42)/(K42/L42))</f>
        <v>0.87333208996837031</v>
      </c>
      <c r="Q42" s="131">
        <f t="shared" si="13"/>
        <v>6.7226890756302518E-2</v>
      </c>
      <c r="R42" s="132">
        <f t="shared" si="14"/>
        <v>7.6977465420670951E-2</v>
      </c>
      <c r="S42" s="133">
        <f t="shared" si="15"/>
        <v>0.31666666666666665</v>
      </c>
      <c r="T42" s="129">
        <v>1</v>
      </c>
      <c r="U42" s="134">
        <f>U41*(1-T41)</f>
        <v>68668.048339325367</v>
      </c>
      <c r="V42" s="134">
        <f>U42/R42</f>
        <v>892053.90128220257</v>
      </c>
      <c r="W42" s="135">
        <f>SUM(V42:V$42)</f>
        <v>892053.90128220257</v>
      </c>
      <c r="X42" s="129">
        <f t="shared" si="0"/>
        <v>609570.16587617178</v>
      </c>
      <c r="Y42" s="134">
        <f>SUM(X42:X$42)</f>
        <v>609570.16587617178</v>
      </c>
      <c r="Z42" s="134">
        <f t="shared" si="1"/>
        <v>282483.73540603078</v>
      </c>
      <c r="AA42" s="135">
        <f>SUM(Z42:Z$42)</f>
        <v>282483.73540603078</v>
      </c>
      <c r="AB42" s="136">
        <f t="shared" si="2"/>
        <v>12.990814838279508</v>
      </c>
      <c r="AC42" s="130">
        <f t="shared" si="3"/>
        <v>8.8770568061576647</v>
      </c>
      <c r="AD42" s="137">
        <f t="shared" si="16"/>
        <v>68.333333333333329</v>
      </c>
      <c r="AE42" s="130">
        <f t="shared" si="4"/>
        <v>4.1137580321218437</v>
      </c>
      <c r="AF42" s="138">
        <f t="shared" si="17"/>
        <v>31.666666666666661</v>
      </c>
      <c r="AH42" s="139">
        <f>0</f>
        <v>0</v>
      </c>
      <c r="AI42" s="140">
        <f t="shared" si="18"/>
        <v>1.8032407407407407E-3</v>
      </c>
      <c r="AJ42" s="140">
        <v>0</v>
      </c>
      <c r="AK42" s="140">
        <f>(1-R42)/R42/R42/D42</f>
        <v>6.4904356385076483</v>
      </c>
      <c r="AL42" s="140">
        <f>V42*V42*AI42</f>
        <v>1434947145.4064567</v>
      </c>
      <c r="AM42" s="140">
        <f>(1-S42)*(1-S42)*(1-R42)/R42/R42/D42+AI42/R42/R42</f>
        <v>3.3349900612414847</v>
      </c>
      <c r="AN42" s="140">
        <f>V42*V42*AI42</f>
        <v>1434947145.4064567</v>
      </c>
      <c r="AO42" s="141">
        <f>S42*S42*(1-R42)/R42/R42/D42+AI42/R42/R42</f>
        <v>0.95516366045534729</v>
      </c>
      <c r="AP42" s="136">
        <f t="shared" si="5"/>
        <v>7.9974534905608214</v>
      </c>
      <c r="AQ42" s="130">
        <f t="shared" si="6"/>
        <v>17.984176185998194</v>
      </c>
      <c r="AR42" s="130">
        <f t="shared" si="7"/>
        <v>5.2977135955580881</v>
      </c>
      <c r="AS42" s="130">
        <f t="shared" si="8"/>
        <v>12.456400016757241</v>
      </c>
      <c r="AT42" s="130">
        <f t="shared" si="9"/>
        <v>2.1982015286468712</v>
      </c>
      <c r="AU42" s="142">
        <f t="shared" si="10"/>
        <v>6.0293145355968161</v>
      </c>
    </row>
    <row r="43" spans="1:47" ht="14.45" customHeight="1" thickTop="1" x14ac:dyDescent="0.15">
      <c r="G43" s="143"/>
      <c r="H43" s="143"/>
      <c r="I43" s="143"/>
      <c r="J43" s="143"/>
      <c r="K43" s="143"/>
      <c r="L43" s="143"/>
    </row>
    <row r="44" spans="1:47" ht="14.45" customHeight="1" thickBot="1" x14ac:dyDescent="0.2">
      <c r="A44" s="25" t="s">
        <v>36</v>
      </c>
      <c r="G44" s="143"/>
      <c r="H44" s="143"/>
      <c r="I44" s="143"/>
      <c r="J44" s="183" t="s">
        <v>32</v>
      </c>
      <c r="K44" s="184"/>
      <c r="L44" s="184"/>
      <c r="M44" s="184"/>
    </row>
    <row r="45" spans="1:47" ht="14.45" customHeight="1" thickTop="1" x14ac:dyDescent="0.15">
      <c r="A45" s="195" t="s">
        <v>11</v>
      </c>
      <c r="B45" s="197" t="s">
        <v>53</v>
      </c>
      <c r="C45" s="179" t="s">
        <v>5</v>
      </c>
      <c r="D45" s="180"/>
      <c r="E45" s="180"/>
      <c r="F45" s="181" t="s">
        <v>96</v>
      </c>
      <c r="G45" s="180"/>
      <c r="H45" s="180"/>
      <c r="I45" s="180"/>
      <c r="J45" s="181" t="s">
        <v>97</v>
      </c>
      <c r="K45" s="180"/>
      <c r="L45" s="180"/>
      <c r="M45" s="182"/>
    </row>
    <row r="46" spans="1:47" ht="14.45" customHeight="1" x14ac:dyDescent="0.15">
      <c r="A46" s="196"/>
      <c r="B46" s="198"/>
      <c r="C46" s="42" t="s">
        <v>23</v>
      </c>
      <c r="D46" s="204" t="s">
        <v>28</v>
      </c>
      <c r="E46" s="205"/>
      <c r="F46" s="44" t="s">
        <v>23</v>
      </c>
      <c r="G46" s="204" t="s">
        <v>28</v>
      </c>
      <c r="H46" s="206"/>
      <c r="I46" s="144" t="s">
        <v>191</v>
      </c>
      <c r="J46" s="44" t="s">
        <v>23</v>
      </c>
      <c r="K46" s="204" t="s">
        <v>28</v>
      </c>
      <c r="L46" s="206"/>
      <c r="M46" s="145" t="s">
        <v>191</v>
      </c>
    </row>
    <row r="47" spans="1:47" ht="14.45" customHeight="1" x14ac:dyDescent="0.15">
      <c r="A47" s="68" t="s">
        <v>1</v>
      </c>
      <c r="B47" s="69">
        <v>0</v>
      </c>
      <c r="C47" s="146">
        <f>AB7</f>
        <v>79.761439837947918</v>
      </c>
      <c r="D47" s="146">
        <f t="shared" ref="D47:E82" si="35">AP7</f>
        <v>73.965422910220099</v>
      </c>
      <c r="E47" s="147">
        <f t="shared" si="35"/>
        <v>85.557456765675738</v>
      </c>
      <c r="F47" s="148">
        <f>AC7</f>
        <v>78.370845005986254</v>
      </c>
      <c r="G47" s="146">
        <f t="shared" ref="G47:H82" si="36">AR7</f>
        <v>72.808908065868209</v>
      </c>
      <c r="H47" s="146">
        <f t="shared" si="36"/>
        <v>83.932781946104299</v>
      </c>
      <c r="I47" s="149">
        <f t="shared" ref="I47:J82" si="37">AD7</f>
        <v>98.256557511014151</v>
      </c>
      <c r="J47" s="148">
        <f t="shared" si="37"/>
        <v>1.3905948319616681</v>
      </c>
      <c r="K47" s="146">
        <f t="shared" ref="K47:L82" si="38">AT7</f>
        <v>0.73068525458705313</v>
      </c>
      <c r="L47" s="146">
        <f t="shared" si="38"/>
        <v>2.0505044093362832</v>
      </c>
      <c r="M47" s="150">
        <f>AF7</f>
        <v>1.7434424889858469</v>
      </c>
    </row>
    <row r="48" spans="1:47" ht="14.45" customHeight="1" x14ac:dyDescent="0.15">
      <c r="A48" s="68"/>
      <c r="B48" s="86">
        <v>5</v>
      </c>
      <c r="C48" s="151">
        <f>AB8</f>
        <v>74.761439837947918</v>
      </c>
      <c r="D48" s="151">
        <f t="shared" si="35"/>
        <v>68.965422910220099</v>
      </c>
      <c r="E48" s="152">
        <f t="shared" si="35"/>
        <v>80.557456765675738</v>
      </c>
      <c r="F48" s="153">
        <f>AC8</f>
        <v>73.370845005986254</v>
      </c>
      <c r="G48" s="151">
        <f t="shared" si="36"/>
        <v>67.808908065868209</v>
      </c>
      <c r="H48" s="151">
        <f t="shared" si="36"/>
        <v>78.932781946104299</v>
      </c>
      <c r="I48" s="154">
        <f t="shared" si="37"/>
        <v>98.139957129001388</v>
      </c>
      <c r="J48" s="153">
        <f t="shared" si="37"/>
        <v>1.3905948319616681</v>
      </c>
      <c r="K48" s="151">
        <f t="shared" si="38"/>
        <v>0.73068525458705313</v>
      </c>
      <c r="L48" s="151">
        <f t="shared" si="38"/>
        <v>2.0505044093362832</v>
      </c>
      <c r="M48" s="155">
        <f>AF8</f>
        <v>1.8600428709986141</v>
      </c>
    </row>
    <row r="49" spans="1:13" ht="14.45" customHeight="1" x14ac:dyDescent="0.15">
      <c r="A49" s="68"/>
      <c r="B49" s="86">
        <v>10</v>
      </c>
      <c r="C49" s="151">
        <f t="shared" ref="C49:C62" si="39">AB9</f>
        <v>69.761439837947918</v>
      </c>
      <c r="D49" s="151">
        <f t="shared" si="35"/>
        <v>63.965422910220106</v>
      </c>
      <c r="E49" s="152">
        <f t="shared" si="35"/>
        <v>75.557456765675738</v>
      </c>
      <c r="F49" s="153">
        <f t="shared" ref="F49:F62" si="40">AC9</f>
        <v>68.370845005986254</v>
      </c>
      <c r="G49" s="151">
        <f t="shared" si="36"/>
        <v>62.808908065868209</v>
      </c>
      <c r="H49" s="151">
        <f t="shared" si="36"/>
        <v>73.932781946104299</v>
      </c>
      <c r="I49" s="154">
        <f t="shared" si="37"/>
        <v>98.006642587664558</v>
      </c>
      <c r="J49" s="153">
        <f t="shared" si="37"/>
        <v>1.3905948319616681</v>
      </c>
      <c r="K49" s="151">
        <f t="shared" si="38"/>
        <v>0.73068525458705313</v>
      </c>
      <c r="L49" s="151">
        <f t="shared" si="38"/>
        <v>2.0505044093362832</v>
      </c>
      <c r="M49" s="155">
        <f t="shared" ref="M49:M62" si="41">AF9</f>
        <v>1.9933574123354467</v>
      </c>
    </row>
    <row r="50" spans="1:13" ht="14.45" customHeight="1" x14ac:dyDescent="0.15">
      <c r="A50" s="68"/>
      <c r="B50" s="86">
        <v>15</v>
      </c>
      <c r="C50" s="151">
        <f t="shared" si="39"/>
        <v>64.761439837947918</v>
      </c>
      <c r="D50" s="151">
        <f t="shared" si="35"/>
        <v>58.965422910220106</v>
      </c>
      <c r="E50" s="152">
        <f t="shared" si="35"/>
        <v>70.557456765675738</v>
      </c>
      <c r="F50" s="153">
        <f t="shared" si="40"/>
        <v>63.370845005986254</v>
      </c>
      <c r="G50" s="151">
        <f t="shared" si="36"/>
        <v>57.808908065868209</v>
      </c>
      <c r="H50" s="151">
        <f t="shared" si="36"/>
        <v>68.932781946104299</v>
      </c>
      <c r="I50" s="154">
        <f t="shared" si="37"/>
        <v>97.852742564956344</v>
      </c>
      <c r="J50" s="153">
        <f t="shared" si="37"/>
        <v>1.3905948319616681</v>
      </c>
      <c r="K50" s="151">
        <f t="shared" si="38"/>
        <v>0.73068525458705313</v>
      </c>
      <c r="L50" s="151">
        <f t="shared" si="38"/>
        <v>2.0505044093362832</v>
      </c>
      <c r="M50" s="155">
        <f t="shared" si="41"/>
        <v>2.1472574350436671</v>
      </c>
    </row>
    <row r="51" spans="1:13" ht="14.45" customHeight="1" x14ac:dyDescent="0.15">
      <c r="A51" s="68"/>
      <c r="B51" s="86">
        <v>20</v>
      </c>
      <c r="C51" s="151">
        <f t="shared" si="39"/>
        <v>59.761439837947918</v>
      </c>
      <c r="D51" s="151">
        <f t="shared" si="35"/>
        <v>53.965422910220106</v>
      </c>
      <c r="E51" s="152">
        <f t="shared" si="35"/>
        <v>65.557456765675738</v>
      </c>
      <c r="F51" s="153">
        <f t="shared" si="40"/>
        <v>58.370845005986254</v>
      </c>
      <c r="G51" s="151">
        <f t="shared" si="36"/>
        <v>52.808908065868209</v>
      </c>
      <c r="H51" s="151">
        <f t="shared" si="36"/>
        <v>63.932781946104299</v>
      </c>
      <c r="I51" s="154">
        <f t="shared" si="37"/>
        <v>97.673090146869839</v>
      </c>
      <c r="J51" s="153">
        <f t="shared" si="37"/>
        <v>1.3905948319616681</v>
      </c>
      <c r="K51" s="151">
        <f t="shared" si="38"/>
        <v>0.73068525458705313</v>
      </c>
      <c r="L51" s="151">
        <f t="shared" si="38"/>
        <v>2.0505044093362832</v>
      </c>
      <c r="M51" s="155">
        <f t="shared" si="41"/>
        <v>2.3269098531301688</v>
      </c>
    </row>
    <row r="52" spans="1:13" ht="14.45" customHeight="1" x14ac:dyDescent="0.15">
      <c r="A52" s="68"/>
      <c r="B52" s="86">
        <v>25</v>
      </c>
      <c r="C52" s="151">
        <f t="shared" si="39"/>
        <v>54.761439837947918</v>
      </c>
      <c r="D52" s="151">
        <f t="shared" si="35"/>
        <v>48.965422910220106</v>
      </c>
      <c r="E52" s="152">
        <f t="shared" si="35"/>
        <v>60.557456765675731</v>
      </c>
      <c r="F52" s="153">
        <f t="shared" si="40"/>
        <v>53.37084500598624</v>
      </c>
      <c r="G52" s="151">
        <f t="shared" si="36"/>
        <v>47.808908065868195</v>
      </c>
      <c r="H52" s="151">
        <f t="shared" si="36"/>
        <v>58.932781946104285</v>
      </c>
      <c r="I52" s="154">
        <f t="shared" si="37"/>
        <v>97.460631356522441</v>
      </c>
      <c r="J52" s="153">
        <f t="shared" si="37"/>
        <v>1.3905948319616681</v>
      </c>
      <c r="K52" s="151">
        <f t="shared" si="38"/>
        <v>0.73068525458705313</v>
      </c>
      <c r="L52" s="151">
        <f t="shared" si="38"/>
        <v>2.0505044093362832</v>
      </c>
      <c r="M52" s="155">
        <f t="shared" si="41"/>
        <v>2.5393686434775415</v>
      </c>
    </row>
    <row r="53" spans="1:13" ht="14.45" customHeight="1" x14ac:dyDescent="0.15">
      <c r="A53" s="68"/>
      <c r="B53" s="86">
        <v>30</v>
      </c>
      <c r="C53" s="151">
        <f t="shared" si="39"/>
        <v>49.761439837947918</v>
      </c>
      <c r="D53" s="151">
        <f t="shared" si="35"/>
        <v>43.965422910220106</v>
      </c>
      <c r="E53" s="152">
        <f t="shared" si="35"/>
        <v>55.557456765675731</v>
      </c>
      <c r="F53" s="153">
        <f t="shared" si="40"/>
        <v>48.37084500598624</v>
      </c>
      <c r="G53" s="151">
        <f t="shared" si="36"/>
        <v>42.808908065868195</v>
      </c>
      <c r="H53" s="151">
        <f t="shared" si="36"/>
        <v>53.932781946104285</v>
      </c>
      <c r="I53" s="154">
        <f t="shared" si="37"/>
        <v>97.205477099355932</v>
      </c>
      <c r="J53" s="153">
        <f t="shared" si="37"/>
        <v>1.3905948319616681</v>
      </c>
      <c r="K53" s="151">
        <f t="shared" si="38"/>
        <v>0.73068525458705313</v>
      </c>
      <c r="L53" s="151">
        <f t="shared" si="38"/>
        <v>2.0505044093362832</v>
      </c>
      <c r="M53" s="155">
        <f t="shared" si="41"/>
        <v>2.7945229006440542</v>
      </c>
    </row>
    <row r="54" spans="1:13" ht="14.45" customHeight="1" x14ac:dyDescent="0.15">
      <c r="A54" s="68"/>
      <c r="B54" s="86">
        <v>35</v>
      </c>
      <c r="C54" s="151">
        <f t="shared" si="39"/>
        <v>44.761439837947918</v>
      </c>
      <c r="D54" s="151">
        <f t="shared" si="35"/>
        <v>38.965422910220106</v>
      </c>
      <c r="E54" s="152">
        <f t="shared" si="35"/>
        <v>50.557456765675731</v>
      </c>
      <c r="F54" s="153">
        <f t="shared" si="40"/>
        <v>43.37084500598624</v>
      </c>
      <c r="G54" s="151">
        <f t="shared" si="36"/>
        <v>37.808908065868195</v>
      </c>
      <c r="H54" s="151">
        <f t="shared" si="36"/>
        <v>48.932781946104285</v>
      </c>
      <c r="I54" s="154">
        <f t="shared" si="37"/>
        <v>96.893319703306872</v>
      </c>
      <c r="J54" s="153">
        <f t="shared" si="37"/>
        <v>1.3905948319616681</v>
      </c>
      <c r="K54" s="151">
        <f t="shared" si="38"/>
        <v>0.73068525458705313</v>
      </c>
      <c r="L54" s="151">
        <f t="shared" si="38"/>
        <v>2.0505044093362832</v>
      </c>
      <c r="M54" s="155">
        <f t="shared" si="41"/>
        <v>3.1066802966931095</v>
      </c>
    </row>
    <row r="55" spans="1:13" ht="14.45" customHeight="1" x14ac:dyDescent="0.15">
      <c r="A55" s="68"/>
      <c r="B55" s="86">
        <v>40</v>
      </c>
      <c r="C55" s="151">
        <f t="shared" si="39"/>
        <v>43.218424891616877</v>
      </c>
      <c r="D55" s="151">
        <f t="shared" si="35"/>
        <v>39.411323068320463</v>
      </c>
      <c r="E55" s="152">
        <f t="shared" si="35"/>
        <v>47.025526714913291</v>
      </c>
      <c r="F55" s="153">
        <f t="shared" si="40"/>
        <v>41.713738560154702</v>
      </c>
      <c r="G55" s="151">
        <f t="shared" si="36"/>
        <v>38.109070697519854</v>
      </c>
      <c r="H55" s="151">
        <f t="shared" si="36"/>
        <v>45.31840642278955</v>
      </c>
      <c r="I55" s="154">
        <f t="shared" si="37"/>
        <v>96.518414691799563</v>
      </c>
      <c r="J55" s="153">
        <f t="shared" si="37"/>
        <v>1.5046863314621757</v>
      </c>
      <c r="K55" s="151">
        <f t="shared" si="38"/>
        <v>0.80983671174437699</v>
      </c>
      <c r="L55" s="151">
        <f t="shared" si="38"/>
        <v>2.1995359511799744</v>
      </c>
      <c r="M55" s="155">
        <f t="shared" si="41"/>
        <v>3.4815853082004411</v>
      </c>
    </row>
    <row r="56" spans="1:13" ht="14.45" customHeight="1" x14ac:dyDescent="0.15">
      <c r="A56" s="68"/>
      <c r="B56" s="86">
        <v>45</v>
      </c>
      <c r="C56" s="151">
        <f t="shared" si="39"/>
        <v>38.218424891616877</v>
      </c>
      <c r="D56" s="151">
        <f t="shared" si="35"/>
        <v>34.411323068320463</v>
      </c>
      <c r="E56" s="152">
        <f t="shared" si="35"/>
        <v>42.025526714913291</v>
      </c>
      <c r="F56" s="153">
        <f t="shared" si="40"/>
        <v>36.713738560154702</v>
      </c>
      <c r="G56" s="151">
        <f t="shared" si="36"/>
        <v>33.109070697519854</v>
      </c>
      <c r="H56" s="151">
        <f t="shared" si="36"/>
        <v>40.31840642278955</v>
      </c>
      <c r="I56" s="154">
        <f t="shared" si="37"/>
        <v>96.062929501335304</v>
      </c>
      <c r="J56" s="153">
        <f t="shared" si="37"/>
        <v>1.5046863314621757</v>
      </c>
      <c r="K56" s="151">
        <f t="shared" si="38"/>
        <v>0.80983671174437699</v>
      </c>
      <c r="L56" s="151">
        <f t="shared" si="38"/>
        <v>2.1995359511799744</v>
      </c>
      <c r="M56" s="155">
        <f t="shared" si="41"/>
        <v>3.9370704986647036</v>
      </c>
    </row>
    <row r="57" spans="1:13" ht="14.45" customHeight="1" x14ac:dyDescent="0.15">
      <c r="A57" s="68"/>
      <c r="B57" s="86">
        <v>50</v>
      </c>
      <c r="C57" s="151">
        <f t="shared" si="39"/>
        <v>34.443086993502988</v>
      </c>
      <c r="D57" s="151">
        <f t="shared" si="35"/>
        <v>31.352659446750373</v>
      </c>
      <c r="E57" s="152">
        <f t="shared" si="35"/>
        <v>37.533514540255602</v>
      </c>
      <c r="F57" s="153">
        <f t="shared" si="40"/>
        <v>32.897821827568478</v>
      </c>
      <c r="G57" s="151">
        <f t="shared" si="36"/>
        <v>29.99391449972947</v>
      </c>
      <c r="H57" s="151">
        <f t="shared" si="36"/>
        <v>35.801729155407486</v>
      </c>
      <c r="I57" s="154">
        <f t="shared" si="37"/>
        <v>95.513569482822518</v>
      </c>
      <c r="J57" s="153">
        <f t="shared" si="37"/>
        <v>1.5452651659345047</v>
      </c>
      <c r="K57" s="151">
        <f t="shared" si="38"/>
        <v>0.83733389768419919</v>
      </c>
      <c r="L57" s="151">
        <f t="shared" si="38"/>
        <v>2.2531964341848103</v>
      </c>
      <c r="M57" s="155">
        <f t="shared" si="41"/>
        <v>4.4864305171774772</v>
      </c>
    </row>
    <row r="58" spans="1:13" ht="14.45" customHeight="1" x14ac:dyDescent="0.15">
      <c r="A58" s="68"/>
      <c r="B58" s="86">
        <v>55</v>
      </c>
      <c r="C58" s="151">
        <f t="shared" si="39"/>
        <v>29.443086993502984</v>
      </c>
      <c r="D58" s="151">
        <f t="shared" si="35"/>
        <v>26.352659446750369</v>
      </c>
      <c r="E58" s="152">
        <f t="shared" si="35"/>
        <v>32.533514540255602</v>
      </c>
      <c r="F58" s="153">
        <f t="shared" si="40"/>
        <v>27.905886343697514</v>
      </c>
      <c r="G58" s="151">
        <f t="shared" si="36"/>
        <v>25.002408539530293</v>
      </c>
      <c r="H58" s="151">
        <f t="shared" si="36"/>
        <v>30.809364147864734</v>
      </c>
      <c r="I58" s="154">
        <f t="shared" si="37"/>
        <v>94.779077852316661</v>
      </c>
      <c r="J58" s="153">
        <f t="shared" si="37"/>
        <v>1.5372006498054722</v>
      </c>
      <c r="K58" s="151">
        <f t="shared" si="38"/>
        <v>0.83103333876572905</v>
      </c>
      <c r="L58" s="151">
        <f t="shared" si="38"/>
        <v>2.2433679608452155</v>
      </c>
      <c r="M58" s="155">
        <f t="shared" si="41"/>
        <v>5.2209221476833472</v>
      </c>
    </row>
    <row r="59" spans="1:13" ht="14.45" customHeight="1" x14ac:dyDescent="0.15">
      <c r="A59" s="68"/>
      <c r="B59" s="86">
        <v>60</v>
      </c>
      <c r="C59" s="151">
        <f t="shared" si="39"/>
        <v>26.510468450692073</v>
      </c>
      <c r="D59" s="151">
        <f t="shared" si="35"/>
        <v>24.232751434973455</v>
      </c>
      <c r="E59" s="152">
        <f t="shared" si="35"/>
        <v>28.788185466410692</v>
      </c>
      <c r="F59" s="153">
        <f t="shared" si="40"/>
        <v>24.86978142524077</v>
      </c>
      <c r="G59" s="151">
        <f t="shared" si="36"/>
        <v>22.739540098978964</v>
      </c>
      <c r="H59" s="151">
        <f t="shared" si="36"/>
        <v>27.000022751502577</v>
      </c>
      <c r="I59" s="154">
        <f t="shared" si="37"/>
        <v>93.811173014528634</v>
      </c>
      <c r="J59" s="153">
        <f t="shared" si="37"/>
        <v>1.6406870254512993</v>
      </c>
      <c r="K59" s="151">
        <f t="shared" si="38"/>
        <v>0.89572572234235093</v>
      </c>
      <c r="L59" s="151">
        <f t="shared" si="38"/>
        <v>2.3856483285602477</v>
      </c>
      <c r="M59" s="155">
        <f t="shared" si="41"/>
        <v>6.1888269854713487</v>
      </c>
    </row>
    <row r="60" spans="1:13" ht="14.45" customHeight="1" x14ac:dyDescent="0.15">
      <c r="A60" s="68"/>
      <c r="B60" s="86">
        <v>65</v>
      </c>
      <c r="C60" s="151">
        <f t="shared" si="39"/>
        <v>22.420565475088583</v>
      </c>
      <c r="D60" s="151">
        <f t="shared" si="35"/>
        <v>20.435570250185645</v>
      </c>
      <c r="E60" s="152">
        <f t="shared" si="35"/>
        <v>24.405560699991522</v>
      </c>
      <c r="F60" s="153">
        <f t="shared" si="40"/>
        <v>20.752802805900195</v>
      </c>
      <c r="G60" s="151">
        <f t="shared" si="36"/>
        <v>18.895732326316374</v>
      </c>
      <c r="H60" s="151">
        <f t="shared" si="36"/>
        <v>22.609873285484017</v>
      </c>
      <c r="I60" s="154">
        <f t="shared" si="37"/>
        <v>92.561460276095914</v>
      </c>
      <c r="J60" s="153">
        <f t="shared" si="37"/>
        <v>1.6677626691883902</v>
      </c>
      <c r="K60" s="151">
        <f t="shared" si="38"/>
        <v>0.90456928425565486</v>
      </c>
      <c r="L60" s="151">
        <f t="shared" si="38"/>
        <v>2.4309560541211255</v>
      </c>
      <c r="M60" s="155">
        <f t="shared" si="41"/>
        <v>7.43853972390409</v>
      </c>
    </row>
    <row r="61" spans="1:13" ht="14.45" customHeight="1" x14ac:dyDescent="0.15">
      <c r="A61" s="68"/>
      <c r="B61" s="86">
        <v>70</v>
      </c>
      <c r="C61" s="151">
        <f t="shared" si="39"/>
        <v>18.251961868091346</v>
      </c>
      <c r="D61" s="151">
        <f t="shared" si="35"/>
        <v>16.55044516120406</v>
      </c>
      <c r="E61" s="152">
        <f t="shared" si="35"/>
        <v>19.953478574978632</v>
      </c>
      <c r="F61" s="153">
        <f t="shared" si="40"/>
        <v>16.577145144192031</v>
      </c>
      <c r="G61" s="151">
        <f t="shared" si="36"/>
        <v>14.975338609192841</v>
      </c>
      <c r="H61" s="151">
        <f t="shared" si="36"/>
        <v>18.178951679191222</v>
      </c>
      <c r="I61" s="154">
        <f t="shared" si="37"/>
        <v>90.823908487189627</v>
      </c>
      <c r="J61" s="153">
        <f t="shared" si="37"/>
        <v>1.6748167238993159</v>
      </c>
      <c r="K61" s="151">
        <f t="shared" si="38"/>
        <v>0.89512259872480693</v>
      </c>
      <c r="L61" s="151">
        <f t="shared" si="38"/>
        <v>2.454510849073825</v>
      </c>
      <c r="M61" s="155">
        <f t="shared" si="41"/>
        <v>9.1760915128103751</v>
      </c>
    </row>
    <row r="62" spans="1:13" ht="14.45" customHeight="1" x14ac:dyDescent="0.15">
      <c r="A62" s="68"/>
      <c r="B62" s="86">
        <v>75</v>
      </c>
      <c r="C62" s="151">
        <f t="shared" si="39"/>
        <v>13.75079534178245</v>
      </c>
      <c r="D62" s="151">
        <f t="shared" si="35"/>
        <v>12.302792083264956</v>
      </c>
      <c r="E62" s="152">
        <f t="shared" si="35"/>
        <v>15.198798600299943</v>
      </c>
      <c r="F62" s="153">
        <f t="shared" si="40"/>
        <v>12.120226678994991</v>
      </c>
      <c r="G62" s="151">
        <f t="shared" si="36"/>
        <v>10.740176868236986</v>
      </c>
      <c r="H62" s="151">
        <f t="shared" si="36"/>
        <v>13.500276489752995</v>
      </c>
      <c r="I62" s="154">
        <f t="shared" si="37"/>
        <v>88.142004718571457</v>
      </c>
      <c r="J62" s="153">
        <f t="shared" si="37"/>
        <v>1.6305686627874572</v>
      </c>
      <c r="K62" s="151">
        <f t="shared" si="38"/>
        <v>0.85551893255974598</v>
      </c>
      <c r="L62" s="151">
        <f t="shared" si="38"/>
        <v>2.4056183930151684</v>
      </c>
      <c r="M62" s="155">
        <f t="shared" si="41"/>
        <v>11.857995281428531</v>
      </c>
    </row>
    <row r="63" spans="1:13" ht="14.45" customHeight="1" x14ac:dyDescent="0.15">
      <c r="A63" s="68"/>
      <c r="B63" s="86">
        <v>80</v>
      </c>
      <c r="C63" s="151">
        <f>AB23</f>
        <v>9.3526196566446824</v>
      </c>
      <c r="D63" s="151">
        <f t="shared" si="35"/>
        <v>8.0888680685764882</v>
      </c>
      <c r="E63" s="152">
        <f t="shared" si="35"/>
        <v>10.616371244712877</v>
      </c>
      <c r="F63" s="153">
        <f>AC23</f>
        <v>7.6335350733549792</v>
      </c>
      <c r="G63" s="151">
        <f t="shared" si="36"/>
        <v>6.3752227762374236</v>
      </c>
      <c r="H63" s="151">
        <f t="shared" si="36"/>
        <v>8.8918473704725347</v>
      </c>
      <c r="I63" s="154">
        <f t="shared" si="37"/>
        <v>81.61921850346647</v>
      </c>
      <c r="J63" s="153">
        <f t="shared" si="37"/>
        <v>1.7190845832897028</v>
      </c>
      <c r="K63" s="151">
        <f t="shared" si="38"/>
        <v>0.91172821022106565</v>
      </c>
      <c r="L63" s="151">
        <f t="shared" si="38"/>
        <v>2.5264409563583401</v>
      </c>
      <c r="M63" s="155">
        <f>AF23</f>
        <v>18.380781496533523</v>
      </c>
    </row>
    <row r="64" spans="1:13" ht="14.45" customHeight="1" x14ac:dyDescent="0.15">
      <c r="A64" s="44"/>
      <c r="B64" s="102">
        <v>85</v>
      </c>
      <c r="C64" s="156">
        <f>AB24</f>
        <v>7.2369401777776234</v>
      </c>
      <c r="D64" s="156">
        <f t="shared" si="35"/>
        <v>3.8369808452451575</v>
      </c>
      <c r="E64" s="157">
        <f t="shared" si="35"/>
        <v>10.636899510310089</v>
      </c>
      <c r="F64" s="158">
        <f>AC24</f>
        <v>5.5229280304092399</v>
      </c>
      <c r="G64" s="156">
        <f t="shared" si="36"/>
        <v>2.7499336246370119</v>
      </c>
      <c r="H64" s="156">
        <f t="shared" si="36"/>
        <v>8.295922436181467</v>
      </c>
      <c r="I64" s="159">
        <f t="shared" si="37"/>
        <v>76.31578947368422</v>
      </c>
      <c r="J64" s="158">
        <f t="shared" si="37"/>
        <v>1.7140121473683845</v>
      </c>
      <c r="K64" s="156">
        <f t="shared" si="38"/>
        <v>0.44695532386608061</v>
      </c>
      <c r="L64" s="156">
        <f t="shared" si="38"/>
        <v>2.9810689708706883</v>
      </c>
      <c r="M64" s="160">
        <f>AF24</f>
        <v>23.684210526315788</v>
      </c>
    </row>
    <row r="65" spans="1:13" ht="14.45" customHeight="1" x14ac:dyDescent="0.15">
      <c r="A65" s="68" t="s">
        <v>6</v>
      </c>
      <c r="B65" s="161">
        <v>0</v>
      </c>
      <c r="C65" s="162">
        <f>AB25</f>
        <v>85.291547701010813</v>
      </c>
      <c r="D65" s="162">
        <f t="shared" si="35"/>
        <v>73.655766116867014</v>
      </c>
      <c r="E65" s="163">
        <f t="shared" si="35"/>
        <v>96.927329285154613</v>
      </c>
      <c r="F65" s="164">
        <f>AC25</f>
        <v>81.865690819170652</v>
      </c>
      <c r="G65" s="162">
        <f t="shared" si="36"/>
        <v>70.891358848378331</v>
      </c>
      <c r="H65" s="162">
        <f t="shared" si="36"/>
        <v>92.840022789962973</v>
      </c>
      <c r="I65" s="165">
        <f t="shared" si="37"/>
        <v>95.983357115467655</v>
      </c>
      <c r="J65" s="164">
        <f t="shared" si="37"/>
        <v>3.4258568818401622</v>
      </c>
      <c r="K65" s="162">
        <f t="shared" si="38"/>
        <v>2.29721255552312</v>
      </c>
      <c r="L65" s="162">
        <f t="shared" si="38"/>
        <v>4.5545012081572045</v>
      </c>
      <c r="M65" s="166">
        <f>AF25</f>
        <v>4.0166428845323452</v>
      </c>
    </row>
    <row r="66" spans="1:13" ht="14.45" customHeight="1" x14ac:dyDescent="0.15">
      <c r="A66" s="126"/>
      <c r="B66" s="86">
        <v>5</v>
      </c>
      <c r="C66" s="151">
        <f>AB26</f>
        <v>80.291547701010813</v>
      </c>
      <c r="D66" s="151">
        <f t="shared" si="35"/>
        <v>68.655766116867014</v>
      </c>
      <c r="E66" s="152">
        <f t="shared" si="35"/>
        <v>91.927329285154613</v>
      </c>
      <c r="F66" s="153">
        <f>AC26</f>
        <v>76.865690819170652</v>
      </c>
      <c r="G66" s="151">
        <f t="shared" si="36"/>
        <v>65.891358848378331</v>
      </c>
      <c r="H66" s="151">
        <f t="shared" si="36"/>
        <v>87.840022789962973</v>
      </c>
      <c r="I66" s="154">
        <f t="shared" si="37"/>
        <v>95.733228490503947</v>
      </c>
      <c r="J66" s="153">
        <f t="shared" si="37"/>
        <v>3.4258568818401622</v>
      </c>
      <c r="K66" s="151">
        <f t="shared" si="38"/>
        <v>2.29721255552312</v>
      </c>
      <c r="L66" s="151">
        <f t="shared" si="38"/>
        <v>4.5545012081572045</v>
      </c>
      <c r="M66" s="155">
        <f>AF26</f>
        <v>4.2667715094960528</v>
      </c>
    </row>
    <row r="67" spans="1:13" ht="14.45" customHeight="1" x14ac:dyDescent="0.15">
      <c r="A67" s="126"/>
      <c r="B67" s="86">
        <v>10</v>
      </c>
      <c r="C67" s="151">
        <f t="shared" ref="C67:C80" si="42">AB27</f>
        <v>75.291547701010813</v>
      </c>
      <c r="D67" s="151">
        <f t="shared" si="35"/>
        <v>63.655766116867021</v>
      </c>
      <c r="E67" s="152">
        <f t="shared" si="35"/>
        <v>86.927329285154613</v>
      </c>
      <c r="F67" s="153">
        <f t="shared" ref="F67:F80" si="43">AC27</f>
        <v>71.865690819170652</v>
      </c>
      <c r="G67" s="151">
        <f t="shared" si="36"/>
        <v>60.891358848378331</v>
      </c>
      <c r="H67" s="151">
        <f t="shared" si="36"/>
        <v>82.840022789962973</v>
      </c>
      <c r="I67" s="154">
        <f t="shared" si="37"/>
        <v>95.449878523623227</v>
      </c>
      <c r="J67" s="153">
        <f t="shared" si="37"/>
        <v>3.4258568818401622</v>
      </c>
      <c r="K67" s="151">
        <f t="shared" si="38"/>
        <v>2.29721255552312</v>
      </c>
      <c r="L67" s="151">
        <f t="shared" si="38"/>
        <v>4.5545012081572045</v>
      </c>
      <c r="M67" s="155">
        <f t="shared" ref="M67:M80" si="44">AF27</f>
        <v>4.5501214763767814</v>
      </c>
    </row>
    <row r="68" spans="1:13" ht="14.45" customHeight="1" x14ac:dyDescent="0.15">
      <c r="A68" s="126"/>
      <c r="B68" s="86">
        <v>15</v>
      </c>
      <c r="C68" s="151">
        <f t="shared" si="42"/>
        <v>70.291547701010813</v>
      </c>
      <c r="D68" s="151">
        <f t="shared" si="35"/>
        <v>58.655766116867021</v>
      </c>
      <c r="E68" s="152">
        <f t="shared" si="35"/>
        <v>81.927329285154613</v>
      </c>
      <c r="F68" s="153">
        <f t="shared" si="43"/>
        <v>66.865690819170652</v>
      </c>
      <c r="G68" s="151">
        <f t="shared" si="36"/>
        <v>55.891358848378331</v>
      </c>
      <c r="H68" s="151">
        <f t="shared" si="36"/>
        <v>77.840022789962973</v>
      </c>
      <c r="I68" s="154">
        <f t="shared" si="37"/>
        <v>95.126217882678816</v>
      </c>
      <c r="J68" s="153">
        <f t="shared" si="37"/>
        <v>3.4258568818401622</v>
      </c>
      <c r="K68" s="151">
        <f t="shared" si="38"/>
        <v>2.29721255552312</v>
      </c>
      <c r="L68" s="151">
        <f t="shared" si="38"/>
        <v>4.5545012081572045</v>
      </c>
      <c r="M68" s="155">
        <f t="shared" si="44"/>
        <v>4.8737821173211948</v>
      </c>
    </row>
    <row r="69" spans="1:13" ht="14.45" customHeight="1" x14ac:dyDescent="0.15">
      <c r="A69" s="126"/>
      <c r="B69" s="86">
        <v>20</v>
      </c>
      <c r="C69" s="151">
        <f t="shared" si="42"/>
        <v>70.940648066450095</v>
      </c>
      <c r="D69" s="151">
        <f t="shared" si="35"/>
        <v>65.829211499757278</v>
      </c>
      <c r="E69" s="152">
        <f t="shared" si="35"/>
        <v>76.052084633142911</v>
      </c>
      <c r="F69" s="153">
        <f t="shared" si="43"/>
        <v>67.228489801499094</v>
      </c>
      <c r="G69" s="151">
        <f t="shared" si="36"/>
        <v>62.571143933414646</v>
      </c>
      <c r="H69" s="151">
        <f t="shared" si="36"/>
        <v>71.885835669583543</v>
      </c>
      <c r="I69" s="154">
        <f t="shared" si="37"/>
        <v>94.767233784678965</v>
      </c>
      <c r="J69" s="153">
        <f t="shared" si="37"/>
        <v>3.7121582649509959</v>
      </c>
      <c r="K69" s="151">
        <f t="shared" si="38"/>
        <v>2.6377095553658636</v>
      </c>
      <c r="L69" s="151">
        <f t="shared" si="38"/>
        <v>4.7866069745361282</v>
      </c>
      <c r="M69" s="155">
        <f t="shared" si="44"/>
        <v>5.2327662153210355</v>
      </c>
    </row>
    <row r="70" spans="1:13" ht="14.45" customHeight="1" x14ac:dyDescent="0.15">
      <c r="A70" s="126"/>
      <c r="B70" s="86">
        <v>25</v>
      </c>
      <c r="C70" s="151">
        <f t="shared" si="42"/>
        <v>65.94064806645008</v>
      </c>
      <c r="D70" s="151">
        <f t="shared" si="35"/>
        <v>60.829211499757264</v>
      </c>
      <c r="E70" s="152">
        <f t="shared" si="35"/>
        <v>71.052084633142897</v>
      </c>
      <c r="F70" s="153">
        <f t="shared" si="43"/>
        <v>62.228489801499087</v>
      </c>
      <c r="G70" s="151">
        <f t="shared" si="36"/>
        <v>57.571143933414646</v>
      </c>
      <c r="H70" s="151">
        <f t="shared" si="36"/>
        <v>66.885835669583528</v>
      </c>
      <c r="I70" s="154">
        <f t="shared" si="37"/>
        <v>94.370455290020573</v>
      </c>
      <c r="J70" s="153">
        <f t="shared" si="37"/>
        <v>3.7121582649509959</v>
      </c>
      <c r="K70" s="151">
        <f t="shared" si="38"/>
        <v>2.6377095553658636</v>
      </c>
      <c r="L70" s="151">
        <f t="shared" si="38"/>
        <v>4.7866069745361282</v>
      </c>
      <c r="M70" s="155">
        <f t="shared" si="44"/>
        <v>5.6295447099794327</v>
      </c>
    </row>
    <row r="71" spans="1:13" ht="14.45" customHeight="1" x14ac:dyDescent="0.15">
      <c r="A71" s="126"/>
      <c r="B71" s="86">
        <v>30</v>
      </c>
      <c r="C71" s="151">
        <f t="shared" si="42"/>
        <v>60.940648066450088</v>
      </c>
      <c r="D71" s="151">
        <f t="shared" si="35"/>
        <v>55.829211499757271</v>
      </c>
      <c r="E71" s="152">
        <f t="shared" si="35"/>
        <v>66.052084633142897</v>
      </c>
      <c r="F71" s="153">
        <f t="shared" si="43"/>
        <v>57.228489801499087</v>
      </c>
      <c r="G71" s="151">
        <f t="shared" si="36"/>
        <v>52.571143933414646</v>
      </c>
      <c r="H71" s="151">
        <f t="shared" si="36"/>
        <v>61.885835669583528</v>
      </c>
      <c r="I71" s="154">
        <f t="shared" si="37"/>
        <v>93.908567790576754</v>
      </c>
      <c r="J71" s="153">
        <f t="shared" si="37"/>
        <v>3.7121582649509959</v>
      </c>
      <c r="K71" s="151">
        <f t="shared" si="38"/>
        <v>2.6377095553658636</v>
      </c>
      <c r="L71" s="151">
        <f t="shared" si="38"/>
        <v>4.7866069745361282</v>
      </c>
      <c r="M71" s="155">
        <f t="shared" si="44"/>
        <v>6.0914322094232309</v>
      </c>
    </row>
    <row r="72" spans="1:13" ht="14.45" customHeight="1" x14ac:dyDescent="0.15">
      <c r="A72" s="126"/>
      <c r="B72" s="86">
        <v>35</v>
      </c>
      <c r="C72" s="151">
        <f t="shared" si="42"/>
        <v>55.940648066450095</v>
      </c>
      <c r="D72" s="151">
        <f t="shared" si="35"/>
        <v>50.829211499757278</v>
      </c>
      <c r="E72" s="152">
        <f t="shared" si="35"/>
        <v>61.052084633142911</v>
      </c>
      <c r="F72" s="153">
        <f t="shared" si="43"/>
        <v>52.228489801499094</v>
      </c>
      <c r="G72" s="151">
        <f t="shared" si="36"/>
        <v>47.571143933414646</v>
      </c>
      <c r="H72" s="151">
        <f t="shared" si="36"/>
        <v>56.885835669583543</v>
      </c>
      <c r="I72" s="154">
        <f t="shared" si="37"/>
        <v>93.364112870945931</v>
      </c>
      <c r="J72" s="153">
        <f t="shared" si="37"/>
        <v>3.7121582649509959</v>
      </c>
      <c r="K72" s="151">
        <f t="shared" si="38"/>
        <v>2.6377095553658636</v>
      </c>
      <c r="L72" s="151">
        <f t="shared" si="38"/>
        <v>4.7866069745361282</v>
      </c>
      <c r="M72" s="155">
        <f t="shared" si="44"/>
        <v>6.6358871290540691</v>
      </c>
    </row>
    <row r="73" spans="1:13" ht="14.45" customHeight="1" x14ac:dyDescent="0.15">
      <c r="A73" s="126"/>
      <c r="B73" s="86">
        <v>40</v>
      </c>
      <c r="C73" s="151">
        <f t="shared" si="42"/>
        <v>50.940648066450095</v>
      </c>
      <c r="D73" s="151">
        <f t="shared" si="35"/>
        <v>45.829211499757278</v>
      </c>
      <c r="E73" s="152">
        <f t="shared" si="35"/>
        <v>56.052084633142911</v>
      </c>
      <c r="F73" s="153">
        <f t="shared" si="43"/>
        <v>47.228489801499094</v>
      </c>
      <c r="G73" s="151">
        <f t="shared" si="36"/>
        <v>42.571143933414646</v>
      </c>
      <c r="H73" s="151">
        <f t="shared" si="36"/>
        <v>51.885835669583543</v>
      </c>
      <c r="I73" s="154">
        <f t="shared" si="37"/>
        <v>92.712777701397457</v>
      </c>
      <c r="J73" s="153">
        <f t="shared" si="37"/>
        <v>3.7121582649509959</v>
      </c>
      <c r="K73" s="151">
        <f t="shared" si="38"/>
        <v>2.6377095553658636</v>
      </c>
      <c r="L73" s="151">
        <f t="shared" si="38"/>
        <v>4.7866069745361282</v>
      </c>
      <c r="M73" s="155">
        <f t="shared" si="44"/>
        <v>7.2872222986025417</v>
      </c>
    </row>
    <row r="74" spans="1:13" ht="14.45" customHeight="1" x14ac:dyDescent="0.15">
      <c r="A74" s="126"/>
      <c r="B74" s="86">
        <v>45</v>
      </c>
      <c r="C74" s="151">
        <f t="shared" si="42"/>
        <v>48.234627686700087</v>
      </c>
      <c r="D74" s="151">
        <f t="shared" si="35"/>
        <v>45.497304609056009</v>
      </c>
      <c r="E74" s="152">
        <f t="shared" si="35"/>
        <v>50.971950764344164</v>
      </c>
      <c r="F74" s="153">
        <f t="shared" si="43"/>
        <v>44.34600996057312</v>
      </c>
      <c r="G74" s="151">
        <f t="shared" si="36"/>
        <v>41.946442175445519</v>
      </c>
      <c r="H74" s="151">
        <f t="shared" si="36"/>
        <v>46.745577745700722</v>
      </c>
      <c r="I74" s="154">
        <f t="shared" si="37"/>
        <v>91.938120158437158</v>
      </c>
      <c r="J74" s="153">
        <f t="shared" si="37"/>
        <v>3.8886177261269634</v>
      </c>
      <c r="K74" s="151">
        <f t="shared" si="38"/>
        <v>2.8202091859678839</v>
      </c>
      <c r="L74" s="151">
        <f t="shared" si="38"/>
        <v>4.9570262662860429</v>
      </c>
      <c r="M74" s="155">
        <f t="shared" si="44"/>
        <v>8.0618798415628419</v>
      </c>
    </row>
    <row r="75" spans="1:13" ht="14.45" customHeight="1" x14ac:dyDescent="0.15">
      <c r="A75" s="126"/>
      <c r="B75" s="86">
        <v>50</v>
      </c>
      <c r="C75" s="151">
        <f t="shared" si="42"/>
        <v>43.234627686700087</v>
      </c>
      <c r="D75" s="151">
        <f t="shared" si="35"/>
        <v>40.497304609056009</v>
      </c>
      <c r="E75" s="152">
        <f t="shared" si="35"/>
        <v>45.971950764344164</v>
      </c>
      <c r="F75" s="153">
        <f t="shared" si="43"/>
        <v>39.34600996057312</v>
      </c>
      <c r="G75" s="151">
        <f t="shared" si="36"/>
        <v>36.946442175445519</v>
      </c>
      <c r="H75" s="151">
        <f t="shared" si="36"/>
        <v>41.745577745700722</v>
      </c>
      <c r="I75" s="154">
        <f t="shared" si="37"/>
        <v>91.005779547112439</v>
      </c>
      <c r="J75" s="153">
        <f t="shared" si="37"/>
        <v>3.8886177261269634</v>
      </c>
      <c r="K75" s="151">
        <f t="shared" si="38"/>
        <v>2.8202091859678839</v>
      </c>
      <c r="L75" s="151">
        <f t="shared" si="38"/>
        <v>4.9570262662860429</v>
      </c>
      <c r="M75" s="155">
        <f t="shared" si="44"/>
        <v>8.9942204528875518</v>
      </c>
    </row>
    <row r="76" spans="1:13" ht="14.45" customHeight="1" x14ac:dyDescent="0.15">
      <c r="A76" s="126"/>
      <c r="B76" s="86">
        <v>55</v>
      </c>
      <c r="C76" s="151">
        <f t="shared" si="42"/>
        <v>38.234627686700094</v>
      </c>
      <c r="D76" s="151">
        <f t="shared" si="35"/>
        <v>35.497304609056016</v>
      </c>
      <c r="E76" s="152">
        <f t="shared" si="35"/>
        <v>40.971950764344172</v>
      </c>
      <c r="F76" s="153">
        <f t="shared" si="43"/>
        <v>34.346009960573127</v>
      </c>
      <c r="G76" s="151">
        <f t="shared" si="36"/>
        <v>31.946442175445526</v>
      </c>
      <c r="H76" s="151">
        <f t="shared" si="36"/>
        <v>36.745577745700729</v>
      </c>
      <c r="I76" s="154">
        <f t="shared" si="37"/>
        <v>89.829591756480937</v>
      </c>
      <c r="J76" s="153">
        <f t="shared" si="37"/>
        <v>3.8886177261269634</v>
      </c>
      <c r="K76" s="151">
        <f t="shared" si="38"/>
        <v>2.8202091859678839</v>
      </c>
      <c r="L76" s="151">
        <f t="shared" si="38"/>
        <v>4.9570262662860429</v>
      </c>
      <c r="M76" s="155">
        <f t="shared" si="44"/>
        <v>10.17040824351905</v>
      </c>
    </row>
    <row r="77" spans="1:13" ht="14.45" customHeight="1" x14ac:dyDescent="0.15">
      <c r="A77" s="126"/>
      <c r="B77" s="86">
        <v>60</v>
      </c>
      <c r="C77" s="151">
        <f t="shared" si="42"/>
        <v>33.234627686700087</v>
      </c>
      <c r="D77" s="151">
        <f t="shared" si="35"/>
        <v>30.497304609056005</v>
      </c>
      <c r="E77" s="152">
        <f t="shared" si="35"/>
        <v>35.971950764344164</v>
      </c>
      <c r="F77" s="153">
        <f t="shared" si="43"/>
        <v>29.346009960573127</v>
      </c>
      <c r="G77" s="151">
        <f t="shared" si="36"/>
        <v>26.946442175445526</v>
      </c>
      <c r="H77" s="151">
        <f t="shared" si="36"/>
        <v>31.745577745700729</v>
      </c>
      <c r="I77" s="154">
        <f t="shared" si="37"/>
        <v>88.299499658053591</v>
      </c>
      <c r="J77" s="153">
        <f t="shared" si="37"/>
        <v>3.8886177261269634</v>
      </c>
      <c r="K77" s="151">
        <f t="shared" si="38"/>
        <v>2.8202091859678839</v>
      </c>
      <c r="L77" s="151">
        <f t="shared" si="38"/>
        <v>4.9570262662860429</v>
      </c>
      <c r="M77" s="155">
        <f t="shared" si="44"/>
        <v>11.700500341946421</v>
      </c>
    </row>
    <row r="78" spans="1:13" ht="14.45" customHeight="1" x14ac:dyDescent="0.15">
      <c r="A78" s="126"/>
      <c r="B78" s="86">
        <v>65</v>
      </c>
      <c r="C78" s="151">
        <f t="shared" si="42"/>
        <v>28.234627686700087</v>
      </c>
      <c r="D78" s="151">
        <f t="shared" si="35"/>
        <v>25.497304609056005</v>
      </c>
      <c r="E78" s="152">
        <f t="shared" si="35"/>
        <v>30.971950764344168</v>
      </c>
      <c r="F78" s="153">
        <f t="shared" si="43"/>
        <v>24.346009960573127</v>
      </c>
      <c r="G78" s="151">
        <f t="shared" si="36"/>
        <v>21.946442175445526</v>
      </c>
      <c r="H78" s="151">
        <f t="shared" si="36"/>
        <v>26.745577745700729</v>
      </c>
      <c r="I78" s="154">
        <f t="shared" si="37"/>
        <v>86.22748715061438</v>
      </c>
      <c r="J78" s="153">
        <f t="shared" si="37"/>
        <v>3.8886177261269634</v>
      </c>
      <c r="K78" s="151">
        <f t="shared" si="38"/>
        <v>2.8202091859678839</v>
      </c>
      <c r="L78" s="151">
        <f t="shared" si="38"/>
        <v>4.9570262662860429</v>
      </c>
      <c r="M78" s="155">
        <f t="shared" si="44"/>
        <v>13.772512849385635</v>
      </c>
    </row>
    <row r="79" spans="1:13" ht="14.45" customHeight="1" x14ac:dyDescent="0.15">
      <c r="A79" s="126"/>
      <c r="B79" s="86">
        <v>70</v>
      </c>
      <c r="C79" s="151">
        <f t="shared" si="42"/>
        <v>24.639285922295127</v>
      </c>
      <c r="D79" s="151">
        <f t="shared" si="35"/>
        <v>22.555771063466526</v>
      </c>
      <c r="E79" s="152">
        <f t="shared" si="35"/>
        <v>26.722800781123727</v>
      </c>
      <c r="F79" s="153">
        <f t="shared" si="43"/>
        <v>20.536951933753905</v>
      </c>
      <c r="G79" s="151">
        <f t="shared" si="36"/>
        <v>18.657020916851479</v>
      </c>
      <c r="H79" s="151">
        <f t="shared" si="36"/>
        <v>22.41688295065633</v>
      </c>
      <c r="I79" s="154">
        <f t="shared" si="37"/>
        <v>83.350434742797546</v>
      </c>
      <c r="J79" s="153">
        <f t="shared" si="37"/>
        <v>4.1023339885412238</v>
      </c>
      <c r="K79" s="151">
        <f t="shared" si="38"/>
        <v>3.0170398999834802</v>
      </c>
      <c r="L79" s="151">
        <f t="shared" si="38"/>
        <v>5.1876280770989673</v>
      </c>
      <c r="M79" s="155">
        <f t="shared" si="44"/>
        <v>16.64956525720245</v>
      </c>
    </row>
    <row r="80" spans="1:13" ht="14.45" customHeight="1" x14ac:dyDescent="0.15">
      <c r="A80" s="126"/>
      <c r="B80" s="86">
        <v>75</v>
      </c>
      <c r="C80" s="151">
        <f t="shared" si="42"/>
        <v>20.690891281310098</v>
      </c>
      <c r="D80" s="151">
        <f t="shared" si="35"/>
        <v>19.096812940878102</v>
      </c>
      <c r="E80" s="152">
        <f t="shared" si="35"/>
        <v>22.284969621742093</v>
      </c>
      <c r="F80" s="153">
        <f t="shared" si="43"/>
        <v>16.391978882067338</v>
      </c>
      <c r="G80" s="151">
        <f t="shared" si="36"/>
        <v>14.839745756706273</v>
      </c>
      <c r="H80" s="151">
        <f t="shared" si="36"/>
        <v>17.944212007428405</v>
      </c>
      <c r="I80" s="154">
        <f t="shared" si="37"/>
        <v>79.223164721154717</v>
      </c>
      <c r="J80" s="153">
        <f t="shared" si="37"/>
        <v>4.2989123992427594</v>
      </c>
      <c r="K80" s="151">
        <f t="shared" si="38"/>
        <v>3.1963387023609293</v>
      </c>
      <c r="L80" s="151">
        <f t="shared" si="38"/>
        <v>5.4014860961245894</v>
      </c>
      <c r="M80" s="155">
        <f t="shared" si="44"/>
        <v>20.776835278845283</v>
      </c>
    </row>
    <row r="81" spans="1:13" ht="14.45" customHeight="1" x14ac:dyDescent="0.15">
      <c r="A81" s="126"/>
      <c r="B81" s="86">
        <v>80</v>
      </c>
      <c r="C81" s="151">
        <f>AB41</f>
        <v>16.400456427622903</v>
      </c>
      <c r="D81" s="151">
        <f t="shared" si="35"/>
        <v>15.08111163797914</v>
      </c>
      <c r="E81" s="152">
        <f t="shared" si="35"/>
        <v>17.719801217266667</v>
      </c>
      <c r="F81" s="153">
        <f>AC41</f>
        <v>12.225166225793568</v>
      </c>
      <c r="G81" s="151">
        <f t="shared" si="36"/>
        <v>10.830028757375262</v>
      </c>
      <c r="H81" s="151">
        <f t="shared" si="36"/>
        <v>13.620303694211875</v>
      </c>
      <c r="I81" s="154">
        <f t="shared" si="37"/>
        <v>74.541621934393305</v>
      </c>
      <c r="J81" s="153">
        <f t="shared" si="37"/>
        <v>4.1752902018293359</v>
      </c>
      <c r="K81" s="151">
        <f t="shared" si="38"/>
        <v>3.080873247103709</v>
      </c>
      <c r="L81" s="151">
        <f t="shared" si="38"/>
        <v>5.2697071565549631</v>
      </c>
      <c r="M81" s="155">
        <f>AF41</f>
        <v>25.45837806560672</v>
      </c>
    </row>
    <row r="82" spans="1:13" ht="14.45" customHeight="1" thickBot="1" x14ac:dyDescent="0.2">
      <c r="A82" s="127"/>
      <c r="B82" s="128">
        <v>85</v>
      </c>
      <c r="C82" s="167">
        <f>AB42</f>
        <v>12.990814838279508</v>
      </c>
      <c r="D82" s="167">
        <f t="shared" si="35"/>
        <v>7.9974534905608214</v>
      </c>
      <c r="E82" s="168">
        <f t="shared" si="35"/>
        <v>17.984176185998194</v>
      </c>
      <c r="F82" s="169">
        <f>AC42</f>
        <v>8.8770568061576647</v>
      </c>
      <c r="G82" s="167">
        <f t="shared" si="36"/>
        <v>5.2977135955580881</v>
      </c>
      <c r="H82" s="167">
        <f t="shared" si="36"/>
        <v>12.456400016757241</v>
      </c>
      <c r="I82" s="170">
        <f t="shared" si="37"/>
        <v>68.333333333333329</v>
      </c>
      <c r="J82" s="169">
        <f t="shared" si="37"/>
        <v>4.1137580321218437</v>
      </c>
      <c r="K82" s="167">
        <f t="shared" si="38"/>
        <v>2.1982015286468712</v>
      </c>
      <c r="L82" s="167">
        <f t="shared" si="38"/>
        <v>6.0293145355968161</v>
      </c>
      <c r="M82" s="171">
        <f>AF42</f>
        <v>31.666666666666661</v>
      </c>
    </row>
    <row r="83" spans="1:13" ht="14.45" customHeight="1" thickTop="1" x14ac:dyDescent="0.15"/>
    <row r="84" spans="1:13" ht="14.45" customHeight="1" x14ac:dyDescent="0.15"/>
  </sheetData>
  <protectedRanges>
    <protectedRange sqref="C7:F42" name="範囲1"/>
  </protectedRanges>
  <mergeCells count="30">
    <mergeCell ref="A45:A46"/>
    <mergeCell ref="B45:B46"/>
    <mergeCell ref="C45:E45"/>
    <mergeCell ref="F45:I45"/>
    <mergeCell ref="J45:M45"/>
    <mergeCell ref="D46:E46"/>
    <mergeCell ref="G46:H46"/>
    <mergeCell ref="K46:L46"/>
    <mergeCell ref="AL5:AM5"/>
    <mergeCell ref="AN5:AO5"/>
    <mergeCell ref="AP5:AQ5"/>
    <mergeCell ref="AR5:AS5"/>
    <mergeCell ref="AT5:AU5"/>
    <mergeCell ref="J44:M44"/>
    <mergeCell ref="X4:AA4"/>
    <mergeCell ref="AB4:AF4"/>
    <mergeCell ref="AH4:AO4"/>
    <mergeCell ref="AP4:AU4"/>
    <mergeCell ref="V5:W5"/>
    <mergeCell ref="X5:Y5"/>
    <mergeCell ref="Z5:AA5"/>
    <mergeCell ref="AC5:AD5"/>
    <mergeCell ref="AE5:AF5"/>
    <mergeCell ref="AJ5:AK5"/>
    <mergeCell ref="A1:M1"/>
    <mergeCell ref="B4:F4"/>
    <mergeCell ref="G4:L4"/>
    <mergeCell ref="O4:P4"/>
    <mergeCell ref="Q4:S4"/>
    <mergeCell ref="T4:W4"/>
  </mergeCells>
  <phoneticPr fontId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4"/>
  <sheetViews>
    <sheetView workbookViewId="0">
      <selection activeCell="A2" sqref="A2"/>
    </sheetView>
  </sheetViews>
  <sheetFormatPr defaultRowHeight="13.5" x14ac:dyDescent="0.15"/>
  <cols>
    <col min="1" max="1" width="4.625" style="25" customWidth="1"/>
    <col min="2" max="2" width="7.625" style="25" customWidth="1"/>
    <col min="3" max="14" width="9.625" style="25" customWidth="1"/>
    <col min="15" max="16" width="8.625" style="25" customWidth="1"/>
    <col min="17" max="22" width="9.625" style="25" customWidth="1"/>
    <col min="23" max="23" width="10.625" style="25" customWidth="1"/>
    <col min="24" max="24" width="9.625" style="25" customWidth="1"/>
    <col min="25" max="25" width="10.625" style="25" customWidth="1"/>
    <col min="26" max="26" width="9.625" style="25" customWidth="1"/>
    <col min="27" max="32" width="10.625" style="25" customWidth="1"/>
    <col min="33" max="33" width="6.625" style="25" customWidth="1"/>
    <col min="34" max="41" width="10.625" style="25" customWidth="1"/>
    <col min="42" max="47" width="9.625" style="25" customWidth="1"/>
    <col min="48" max="16384" width="9" style="25"/>
  </cols>
  <sheetData>
    <row r="1" spans="1:47" ht="30" customHeight="1" x14ac:dyDescent="0.15">
      <c r="A1" s="192" t="s">
        <v>104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47" ht="15" customHeight="1" x14ac:dyDescent="0.15">
      <c r="A2" s="25" t="s">
        <v>360</v>
      </c>
      <c r="M2" s="25" t="s">
        <v>110</v>
      </c>
    </row>
    <row r="3" spans="1:47" ht="15" customHeight="1" thickBot="1" x14ac:dyDescent="0.2">
      <c r="A3" s="25" t="s">
        <v>33</v>
      </c>
      <c r="G3" s="25" t="s">
        <v>24</v>
      </c>
      <c r="O3" s="25" t="s">
        <v>100</v>
      </c>
      <c r="T3" s="25" t="s">
        <v>25</v>
      </c>
      <c r="X3" s="25" t="s">
        <v>101</v>
      </c>
      <c r="AB3" s="25" t="s">
        <v>102</v>
      </c>
      <c r="AH3" s="25" t="s">
        <v>103</v>
      </c>
    </row>
    <row r="4" spans="1:47" ht="14.45" customHeight="1" thickTop="1" x14ac:dyDescent="0.15">
      <c r="A4" s="26"/>
      <c r="B4" s="201" t="s">
        <v>34</v>
      </c>
      <c r="C4" s="210"/>
      <c r="D4" s="210"/>
      <c r="E4" s="210"/>
      <c r="F4" s="211"/>
      <c r="G4" s="200" t="s">
        <v>35</v>
      </c>
      <c r="H4" s="201"/>
      <c r="I4" s="201"/>
      <c r="J4" s="201"/>
      <c r="K4" s="201"/>
      <c r="L4" s="212"/>
      <c r="M4" s="27"/>
      <c r="N4" s="27"/>
      <c r="O4" s="207" t="s">
        <v>16</v>
      </c>
      <c r="P4" s="175"/>
      <c r="Q4" s="174" t="s">
        <v>18</v>
      </c>
      <c r="R4" s="175"/>
      <c r="S4" s="176"/>
      <c r="T4" s="207" t="s">
        <v>19</v>
      </c>
      <c r="U4" s="208"/>
      <c r="V4" s="208"/>
      <c r="W4" s="209"/>
      <c r="X4" s="207" t="s">
        <v>95</v>
      </c>
      <c r="Y4" s="175"/>
      <c r="Z4" s="175"/>
      <c r="AA4" s="176"/>
      <c r="AB4" s="200" t="s">
        <v>22</v>
      </c>
      <c r="AC4" s="202"/>
      <c r="AD4" s="202"/>
      <c r="AE4" s="202"/>
      <c r="AF4" s="203"/>
      <c r="AH4" s="200" t="s">
        <v>27</v>
      </c>
      <c r="AI4" s="201"/>
      <c r="AJ4" s="201"/>
      <c r="AK4" s="201"/>
      <c r="AL4" s="201"/>
      <c r="AM4" s="201"/>
      <c r="AN4" s="202"/>
      <c r="AO4" s="203"/>
      <c r="AP4" s="200" t="s">
        <v>28</v>
      </c>
      <c r="AQ4" s="201"/>
      <c r="AR4" s="202"/>
      <c r="AS4" s="202"/>
      <c r="AT4" s="202"/>
      <c r="AU4" s="203"/>
    </row>
    <row r="5" spans="1:47" ht="39.950000000000003" customHeight="1" x14ac:dyDescent="0.15">
      <c r="A5" s="28" t="s">
        <v>11</v>
      </c>
      <c r="B5" s="29" t="s">
        <v>15</v>
      </c>
      <c r="C5" s="30" t="s">
        <v>9</v>
      </c>
      <c r="D5" s="30" t="s">
        <v>0</v>
      </c>
      <c r="E5" s="31" t="s">
        <v>92</v>
      </c>
      <c r="F5" s="32" t="s">
        <v>93</v>
      </c>
      <c r="G5" s="33" t="s">
        <v>15</v>
      </c>
      <c r="H5" s="34" t="s">
        <v>9</v>
      </c>
      <c r="I5" s="34" t="s">
        <v>0</v>
      </c>
      <c r="J5" s="34" t="s">
        <v>7</v>
      </c>
      <c r="K5" s="34" t="s">
        <v>3</v>
      </c>
      <c r="L5" s="35" t="s">
        <v>4</v>
      </c>
      <c r="M5" s="36"/>
      <c r="N5" s="36"/>
      <c r="O5" s="28" t="s">
        <v>20</v>
      </c>
      <c r="P5" s="37" t="s">
        <v>21</v>
      </c>
      <c r="Q5" s="38" t="s">
        <v>17</v>
      </c>
      <c r="R5" s="37" t="s">
        <v>26</v>
      </c>
      <c r="S5" s="39" t="s">
        <v>94</v>
      </c>
      <c r="T5" s="28" t="s">
        <v>2</v>
      </c>
      <c r="U5" s="37" t="s">
        <v>3</v>
      </c>
      <c r="V5" s="177" t="s">
        <v>4</v>
      </c>
      <c r="W5" s="188"/>
      <c r="X5" s="185" t="s">
        <v>107</v>
      </c>
      <c r="Y5" s="177"/>
      <c r="Z5" s="177" t="s">
        <v>108</v>
      </c>
      <c r="AA5" s="188"/>
      <c r="AB5" s="172" t="s">
        <v>5</v>
      </c>
      <c r="AC5" s="189" t="s">
        <v>98</v>
      </c>
      <c r="AD5" s="190"/>
      <c r="AE5" s="189" t="s">
        <v>99</v>
      </c>
      <c r="AF5" s="191"/>
      <c r="AH5" s="40" t="s">
        <v>2</v>
      </c>
      <c r="AI5" s="173" t="s">
        <v>94</v>
      </c>
      <c r="AJ5" s="186" t="s">
        <v>5</v>
      </c>
      <c r="AK5" s="187"/>
      <c r="AL5" s="186" t="s">
        <v>98</v>
      </c>
      <c r="AM5" s="186"/>
      <c r="AN5" s="177" t="s">
        <v>99</v>
      </c>
      <c r="AO5" s="188"/>
      <c r="AP5" s="185" t="s">
        <v>5</v>
      </c>
      <c r="AQ5" s="199"/>
      <c r="AR5" s="177" t="s">
        <v>98</v>
      </c>
      <c r="AS5" s="199"/>
      <c r="AT5" s="177" t="s">
        <v>99</v>
      </c>
      <c r="AU5" s="178"/>
    </row>
    <row r="6" spans="1:47" ht="14.45" customHeight="1" x14ac:dyDescent="0.15">
      <c r="A6" s="41"/>
      <c r="B6" s="42" t="s">
        <v>8</v>
      </c>
      <c r="C6" s="173" t="s">
        <v>10</v>
      </c>
      <c r="D6" s="173" t="s">
        <v>10</v>
      </c>
      <c r="E6" s="173" t="s">
        <v>10</v>
      </c>
      <c r="F6" s="43" t="s">
        <v>10</v>
      </c>
      <c r="G6" s="44" t="s">
        <v>8</v>
      </c>
      <c r="H6" s="45" t="s">
        <v>10</v>
      </c>
      <c r="I6" s="45" t="s">
        <v>10</v>
      </c>
      <c r="J6" s="46" t="s">
        <v>311</v>
      </c>
      <c r="K6" s="46" t="s">
        <v>105</v>
      </c>
      <c r="L6" s="47" t="s">
        <v>106</v>
      </c>
      <c r="M6" s="36"/>
      <c r="N6" s="36"/>
      <c r="O6" s="48" t="s">
        <v>112</v>
      </c>
      <c r="P6" s="49" t="s">
        <v>113</v>
      </c>
      <c r="Q6" s="50"/>
      <c r="R6" s="49" t="s">
        <v>312</v>
      </c>
      <c r="S6" s="51" t="s">
        <v>313</v>
      </c>
      <c r="T6" s="52" t="s">
        <v>42</v>
      </c>
      <c r="U6" s="46" t="s">
        <v>115</v>
      </c>
      <c r="V6" s="46" t="s">
        <v>116</v>
      </c>
      <c r="W6" s="53" t="s">
        <v>45</v>
      </c>
      <c r="X6" s="52" t="s">
        <v>314</v>
      </c>
      <c r="Y6" s="54" t="s">
        <v>315</v>
      </c>
      <c r="Z6" s="55" t="s">
        <v>118</v>
      </c>
      <c r="AA6" s="53" t="s">
        <v>316</v>
      </c>
      <c r="AB6" s="56" t="s">
        <v>119</v>
      </c>
      <c r="AC6" s="57" t="s">
        <v>54</v>
      </c>
      <c r="AD6" s="57" t="s">
        <v>58</v>
      </c>
      <c r="AE6" s="58" t="s">
        <v>55</v>
      </c>
      <c r="AF6" s="59" t="s">
        <v>317</v>
      </c>
      <c r="AH6" s="60" t="s">
        <v>318</v>
      </c>
      <c r="AI6" s="61" t="s">
        <v>319</v>
      </c>
      <c r="AJ6" s="62"/>
      <c r="AK6" s="63" t="s">
        <v>50</v>
      </c>
      <c r="AL6" s="62"/>
      <c r="AM6" s="63" t="s">
        <v>320</v>
      </c>
      <c r="AN6" s="62"/>
      <c r="AO6" s="64" t="s">
        <v>122</v>
      </c>
      <c r="AP6" s="65" t="s">
        <v>29</v>
      </c>
      <c r="AQ6" s="66" t="s">
        <v>30</v>
      </c>
      <c r="AR6" s="66" t="s">
        <v>29</v>
      </c>
      <c r="AS6" s="66" t="s">
        <v>30</v>
      </c>
      <c r="AT6" s="66" t="s">
        <v>29</v>
      </c>
      <c r="AU6" s="67" t="s">
        <v>30</v>
      </c>
    </row>
    <row r="7" spans="1:47" ht="14.45" customHeight="1" x14ac:dyDescent="0.15">
      <c r="A7" s="68" t="s">
        <v>1</v>
      </c>
      <c r="B7" s="69" t="s">
        <v>248</v>
      </c>
      <c r="C7" s="9">
        <v>207</v>
      </c>
      <c r="D7" s="9">
        <v>0</v>
      </c>
      <c r="E7" s="9">
        <v>71</v>
      </c>
      <c r="F7" s="12">
        <v>0</v>
      </c>
      <c r="G7" s="21" t="s">
        <v>59</v>
      </c>
      <c r="H7" s="1">
        <v>2528080</v>
      </c>
      <c r="I7" s="1">
        <v>1473</v>
      </c>
      <c r="J7" s="17">
        <v>0</v>
      </c>
      <c r="K7" s="1">
        <v>100000</v>
      </c>
      <c r="L7" s="2">
        <v>8097832</v>
      </c>
      <c r="M7" s="70"/>
      <c r="N7" s="70"/>
      <c r="O7" s="71">
        <f>IF(K7&lt;0.5,0.5,((L7-L8)-5*K8)/5/(K7-K8))</f>
        <v>0.17555555555555555</v>
      </c>
      <c r="P7" s="72">
        <f>IF(H7&lt;0.5,1,(I7/H7)/((K7-K8)/(L7-L8)))</f>
        <v>1.0765900384657308</v>
      </c>
      <c r="Q7" s="73">
        <f>IF(C7&lt;0.5,0,D7/C7)</f>
        <v>0</v>
      </c>
      <c r="R7" s="74">
        <f>IF(P7=0,Q7,Q7/P7)</f>
        <v>0</v>
      </c>
      <c r="S7" s="75">
        <f>IF(E7&lt;0.5,0,F7/E7)</f>
        <v>0</v>
      </c>
      <c r="T7" s="76">
        <f>5*R7/(1+5*(1-O7)*R7)</f>
        <v>0</v>
      </c>
      <c r="U7" s="77">
        <v>100000</v>
      </c>
      <c r="V7" s="77">
        <f>5*U7*((1-T7)+O7*T7)</f>
        <v>500000</v>
      </c>
      <c r="W7" s="78">
        <f>SUM(V7:V$24)</f>
        <v>8393553.6729193218</v>
      </c>
      <c r="X7" s="79">
        <f t="shared" ref="X7:X42" si="0">V7*(1-S7)</f>
        <v>500000</v>
      </c>
      <c r="Y7" s="77">
        <f>SUM(X7:X$24)</f>
        <v>8220213.8857214274</v>
      </c>
      <c r="Z7" s="77">
        <f t="shared" ref="Z7:Z42" si="1">V7*S7</f>
        <v>0</v>
      </c>
      <c r="AA7" s="78">
        <f>SUM(Z7:Z$24)</f>
        <v>173339.78719789418</v>
      </c>
      <c r="AB7" s="71">
        <f t="shared" ref="AB7:AB42" si="2">W7/U7</f>
        <v>83.935536729193217</v>
      </c>
      <c r="AC7" s="72">
        <f t="shared" ref="AC7:AC42" si="3">Y7/U7</f>
        <v>82.20213885721428</v>
      </c>
      <c r="AD7" s="80">
        <f>AC7/AB7*100</f>
        <v>97.93484626473348</v>
      </c>
      <c r="AE7" s="72">
        <f t="shared" ref="AE7:AE42" si="4">AA7/U7</f>
        <v>1.7333978719789418</v>
      </c>
      <c r="AF7" s="81">
        <f>AE7/AB7*100</f>
        <v>2.0651537352665272</v>
      </c>
      <c r="AH7" s="82">
        <f>IF(D7=0,0,T7*T7*(1-T7)/D7)</f>
        <v>0</v>
      </c>
      <c r="AI7" s="83">
        <f>IF(E7&lt;0.5,0,S7*(1-S7)/E7)</f>
        <v>0</v>
      </c>
      <c r="AJ7" s="83">
        <f>U7*U7*((1-O7)*5+AB8)^2*AH7</f>
        <v>0</v>
      </c>
      <c r="AK7" s="83">
        <f>SUM(AJ7:AJ$24)/U7/U7</f>
        <v>1.8004437026454372</v>
      </c>
      <c r="AL7" s="83">
        <f>U7*U7*((1-O7)*5*(1-S7)+AC8)^2*AH7+V7*V7*AI7</f>
        <v>0</v>
      </c>
      <c r="AM7" s="83">
        <f>SUM(AL7:AL$24)/U7/U7</f>
        <v>1.5674650603285196</v>
      </c>
      <c r="AN7" s="83">
        <f>U7*U7*((1-O7)*5*S7+AE8)^2*AH7+V7*V7*AI7</f>
        <v>0</v>
      </c>
      <c r="AO7" s="84">
        <f>SUM(AN7:AN$24)/U7/U7</f>
        <v>8.0545164217580373E-2</v>
      </c>
      <c r="AP7" s="71">
        <f t="shared" ref="AP7:AP42" si="5">AB7-1.96*SQRT(AK7)</f>
        <v>81.305596705526767</v>
      </c>
      <c r="AQ7" s="72">
        <f t="shared" ref="AQ7:AQ42" si="6">AB7+1.96*SQRT(AK7)</f>
        <v>86.565476752859666</v>
      </c>
      <c r="AR7" s="72">
        <f t="shared" ref="AR7:AR42" si="7">AC7-1.96*SQRT(AM7)</f>
        <v>79.748249337338123</v>
      </c>
      <c r="AS7" s="72">
        <f t="shared" ref="AS7:AS42" si="8">AC7+1.96*SQRT(AM7)</f>
        <v>84.656028377090436</v>
      </c>
      <c r="AT7" s="72">
        <f t="shared" ref="AT7:AT42" si="9">AE7-1.96*SQRT(AO7)</f>
        <v>1.177140464964656</v>
      </c>
      <c r="AU7" s="85">
        <f t="shared" ref="AU7:AU42" si="10">AE7+1.96*SQRT(AO7)</f>
        <v>2.2896552789932274</v>
      </c>
    </row>
    <row r="8" spans="1:47" ht="14.45" customHeight="1" x14ac:dyDescent="0.15">
      <c r="A8" s="68"/>
      <c r="B8" s="86" t="s">
        <v>123</v>
      </c>
      <c r="C8" s="11">
        <v>153</v>
      </c>
      <c r="D8" s="11">
        <v>0</v>
      </c>
      <c r="E8" s="11">
        <v>50</v>
      </c>
      <c r="F8" s="12">
        <v>0</v>
      </c>
      <c r="G8" s="22" t="s">
        <v>61</v>
      </c>
      <c r="H8" s="3">
        <v>2698523</v>
      </c>
      <c r="I8" s="3">
        <v>253</v>
      </c>
      <c r="J8" s="18">
        <v>5</v>
      </c>
      <c r="K8" s="3">
        <v>99730</v>
      </c>
      <c r="L8" s="4">
        <v>7598945</v>
      </c>
      <c r="M8" s="70"/>
      <c r="N8" s="70"/>
      <c r="O8" s="87">
        <f t="shared" ref="O8:O22" si="11">IF(K8&lt;0.5,0.5,((L8-L9)-5*K9)/5/(K8-K9))</f>
        <v>0.46829268292682924</v>
      </c>
      <c r="P8" s="88">
        <f t="shared" ref="P8:P23" si="12">IF(H8&lt;0.5,1,(I8/H8)/((K8-K9)/(L8-L9)))</f>
        <v>1.1400172450253567</v>
      </c>
      <c r="Q8" s="89">
        <f t="shared" ref="Q8:Q42" si="13">IF(C8&lt;0.5,0,D8/C8)</f>
        <v>0</v>
      </c>
      <c r="R8" s="90">
        <f t="shared" ref="R8:R42" si="14">IF(P8=0,Q8,Q8/P8)</f>
        <v>0</v>
      </c>
      <c r="S8" s="91">
        <f t="shared" ref="S8:S42" si="15">IF(E8&lt;0.5,0,F8/E8)</f>
        <v>0</v>
      </c>
      <c r="T8" s="92">
        <f>5*R8/(1+5*(1-O8)*R8)</f>
        <v>0</v>
      </c>
      <c r="U8" s="93">
        <f>U7*(1-T7)</f>
        <v>100000</v>
      </c>
      <c r="V8" s="93">
        <f>5*U8*((1-T8)+O8*T8)</f>
        <v>500000</v>
      </c>
      <c r="W8" s="94">
        <f>SUM(V8:V$24)</f>
        <v>7893553.6729193227</v>
      </c>
      <c r="X8" s="95">
        <f t="shared" si="0"/>
        <v>500000</v>
      </c>
      <c r="Y8" s="93">
        <f>SUM(X8:X$24)</f>
        <v>7720213.8857214274</v>
      </c>
      <c r="Z8" s="93">
        <f t="shared" si="1"/>
        <v>0</v>
      </c>
      <c r="AA8" s="94">
        <f>SUM(Z8:Z$24)</f>
        <v>173339.78719789418</v>
      </c>
      <c r="AB8" s="87">
        <f t="shared" si="2"/>
        <v>78.935536729193231</v>
      </c>
      <c r="AC8" s="88">
        <f t="shared" si="3"/>
        <v>77.20213885721428</v>
      </c>
      <c r="AD8" s="96">
        <f t="shared" ref="AD8:AD42" si="16">AC8/AB8*100</f>
        <v>97.804033590186663</v>
      </c>
      <c r="AE8" s="88">
        <f t="shared" si="4"/>
        <v>1.7333978719789418</v>
      </c>
      <c r="AF8" s="97">
        <f t="shared" ref="AF8:AF42" si="17">AE8/AB8*100</f>
        <v>2.1959664098133236</v>
      </c>
      <c r="AH8" s="98">
        <f>IF(D8=0,0,T8*T8*(1-T8)/D8)</f>
        <v>0</v>
      </c>
      <c r="AI8" s="99">
        <f t="shared" ref="AI8:AI42" si="18">IF(E8&lt;0.5,0,S8*(1-S8)/E8)</f>
        <v>0</v>
      </c>
      <c r="AJ8" s="99">
        <f>U8*U8*((1-O8)*5+AB9)^2*AH8</f>
        <v>0</v>
      </c>
      <c r="AK8" s="99">
        <f>SUM(AJ8:AJ$24)/U8/U8</f>
        <v>1.8004437026454372</v>
      </c>
      <c r="AL8" s="99">
        <f>U8*U8*((1-O8)*5*(1-S8)+AC9)^2*AH8+V8*V8*AI8</f>
        <v>0</v>
      </c>
      <c r="AM8" s="99">
        <f>SUM(AL8:AL$24)/U8/U8</f>
        <v>1.5674650603285196</v>
      </c>
      <c r="AN8" s="99">
        <f>U8*U8*((1-O8)*5*S8+AE9)^2*AH8+V8*V8*AI8</f>
        <v>0</v>
      </c>
      <c r="AO8" s="100">
        <f>SUM(AN8:AN$24)/U8/U8</f>
        <v>8.0545164217580373E-2</v>
      </c>
      <c r="AP8" s="87">
        <f t="shared" si="5"/>
        <v>76.305596705526781</v>
      </c>
      <c r="AQ8" s="88">
        <f t="shared" si="6"/>
        <v>81.565476752859681</v>
      </c>
      <c r="AR8" s="88">
        <f t="shared" si="7"/>
        <v>74.748249337338123</v>
      </c>
      <c r="AS8" s="88">
        <f t="shared" si="8"/>
        <v>79.656028377090436</v>
      </c>
      <c r="AT8" s="88">
        <f t="shared" si="9"/>
        <v>1.177140464964656</v>
      </c>
      <c r="AU8" s="101">
        <f t="shared" si="10"/>
        <v>2.2896552789932274</v>
      </c>
    </row>
    <row r="9" spans="1:47" ht="14.45" customHeight="1" x14ac:dyDescent="0.15">
      <c r="A9" s="68"/>
      <c r="B9" s="86" t="s">
        <v>178</v>
      </c>
      <c r="C9" s="11">
        <v>171</v>
      </c>
      <c r="D9" s="11">
        <v>0</v>
      </c>
      <c r="E9" s="11">
        <v>55</v>
      </c>
      <c r="F9" s="12">
        <v>0</v>
      </c>
      <c r="G9" s="22" t="s">
        <v>63</v>
      </c>
      <c r="H9" s="3">
        <v>2855328</v>
      </c>
      <c r="I9" s="3">
        <v>267</v>
      </c>
      <c r="J9" s="18">
        <v>10</v>
      </c>
      <c r="K9" s="3">
        <v>99689</v>
      </c>
      <c r="L9" s="4">
        <v>7100404</v>
      </c>
      <c r="M9" s="70"/>
      <c r="N9" s="70"/>
      <c r="O9" s="87">
        <f t="shared" si="11"/>
        <v>0.57777777777777772</v>
      </c>
      <c r="P9" s="88">
        <f t="shared" si="12"/>
        <v>1.0355646239824872</v>
      </c>
      <c r="Q9" s="89">
        <f t="shared" si="13"/>
        <v>0</v>
      </c>
      <c r="R9" s="90">
        <f t="shared" si="14"/>
        <v>0</v>
      </c>
      <c r="S9" s="91">
        <f t="shared" si="15"/>
        <v>0</v>
      </c>
      <c r="T9" s="92">
        <f t="shared" ref="T9:T22" si="19">5*R9/(1+5*(1-O9)*R9)</f>
        <v>0</v>
      </c>
      <c r="U9" s="93">
        <f t="shared" ref="U9:U23" si="20">U8*(1-T8)</f>
        <v>100000</v>
      </c>
      <c r="V9" s="93">
        <f t="shared" ref="V9:V22" si="21">5*U9*((1-T9)+O9*T9)</f>
        <v>500000</v>
      </c>
      <c r="W9" s="94">
        <f>SUM(V9:V$24)</f>
        <v>7393553.6729193227</v>
      </c>
      <c r="X9" s="95">
        <f t="shared" si="0"/>
        <v>500000</v>
      </c>
      <c r="Y9" s="93">
        <f>SUM(X9:X$24)</f>
        <v>7220213.8857214274</v>
      </c>
      <c r="Z9" s="93">
        <f t="shared" si="1"/>
        <v>0</v>
      </c>
      <c r="AA9" s="94">
        <f>SUM(Z9:Z$24)</f>
        <v>173339.78719789418</v>
      </c>
      <c r="AB9" s="87">
        <f t="shared" si="2"/>
        <v>73.935536729193231</v>
      </c>
      <c r="AC9" s="88">
        <f t="shared" si="3"/>
        <v>72.20213885721428</v>
      </c>
      <c r="AD9" s="96">
        <f t="shared" si="16"/>
        <v>97.655528114541269</v>
      </c>
      <c r="AE9" s="88">
        <f t="shared" si="4"/>
        <v>1.7333978719789418</v>
      </c>
      <c r="AF9" s="97">
        <f t="shared" si="17"/>
        <v>2.344471885458721</v>
      </c>
      <c r="AH9" s="98">
        <f>IF(D9=0,0,T9*T9*(1-T9)/D9)</f>
        <v>0</v>
      </c>
      <c r="AI9" s="99">
        <f t="shared" si="18"/>
        <v>0</v>
      </c>
      <c r="AJ9" s="99">
        <f t="shared" ref="AJ9:AJ23" si="22">U9*U9*((1-O9)*5+AB10)^2*AH9</f>
        <v>0</v>
      </c>
      <c r="AK9" s="99">
        <f>SUM(AJ9:AJ$24)/U9/U9</f>
        <v>1.8004437026454372</v>
      </c>
      <c r="AL9" s="99">
        <f t="shared" ref="AL9:AL23" si="23">U9*U9*((1-O9)*5*(1-S9)+AC10)^2*AH9+V9*V9*AI9</f>
        <v>0</v>
      </c>
      <c r="AM9" s="99">
        <f>SUM(AL9:AL$24)/U9/U9</f>
        <v>1.5674650603285196</v>
      </c>
      <c r="AN9" s="99">
        <f t="shared" ref="AN9:AN23" si="24">U9*U9*((1-O9)*5*S9+AE10)^2*AH9+V9*V9*AI9</f>
        <v>0</v>
      </c>
      <c r="AO9" s="100">
        <f>SUM(AN9:AN$24)/U9/U9</f>
        <v>8.0545164217580373E-2</v>
      </c>
      <c r="AP9" s="87">
        <f t="shared" si="5"/>
        <v>71.305596705526781</v>
      </c>
      <c r="AQ9" s="88">
        <f t="shared" si="6"/>
        <v>76.565476752859681</v>
      </c>
      <c r="AR9" s="88">
        <f t="shared" si="7"/>
        <v>69.748249337338123</v>
      </c>
      <c r="AS9" s="88">
        <f t="shared" si="8"/>
        <v>74.656028377090436</v>
      </c>
      <c r="AT9" s="88">
        <f t="shared" si="9"/>
        <v>1.177140464964656</v>
      </c>
      <c r="AU9" s="101">
        <f t="shared" si="10"/>
        <v>2.2896552789932274</v>
      </c>
    </row>
    <row r="10" spans="1:47" ht="14.45" customHeight="1" x14ac:dyDescent="0.15">
      <c r="A10" s="68"/>
      <c r="B10" s="86" t="s">
        <v>66</v>
      </c>
      <c r="C10" s="11">
        <v>55</v>
      </c>
      <c r="D10" s="11">
        <v>0</v>
      </c>
      <c r="E10" s="11">
        <v>10</v>
      </c>
      <c r="F10" s="12">
        <v>0</v>
      </c>
      <c r="G10" s="22" t="s">
        <v>65</v>
      </c>
      <c r="H10" s="3">
        <v>3073597</v>
      </c>
      <c r="I10" s="3">
        <v>836</v>
      </c>
      <c r="J10" s="18">
        <v>15</v>
      </c>
      <c r="K10" s="3">
        <v>99644</v>
      </c>
      <c r="L10" s="4">
        <v>6602054</v>
      </c>
      <c r="M10" s="70"/>
      <c r="N10" s="70"/>
      <c r="O10" s="87">
        <f t="shared" si="11"/>
        <v>0.58484848484848484</v>
      </c>
      <c r="P10" s="88">
        <f t="shared" si="12"/>
        <v>1.0260479822175776</v>
      </c>
      <c r="Q10" s="89">
        <f t="shared" si="13"/>
        <v>0</v>
      </c>
      <c r="R10" s="90">
        <f t="shared" si="14"/>
        <v>0</v>
      </c>
      <c r="S10" s="91">
        <f t="shared" si="15"/>
        <v>0</v>
      </c>
      <c r="T10" s="92">
        <f t="shared" si="19"/>
        <v>0</v>
      </c>
      <c r="U10" s="93">
        <f t="shared" si="20"/>
        <v>100000</v>
      </c>
      <c r="V10" s="93">
        <f t="shared" si="21"/>
        <v>500000</v>
      </c>
      <c r="W10" s="94">
        <f>SUM(V10:V$24)</f>
        <v>6893553.6729193227</v>
      </c>
      <c r="X10" s="95">
        <f t="shared" si="0"/>
        <v>500000</v>
      </c>
      <c r="Y10" s="93">
        <f>SUM(X10:X$24)</f>
        <v>6720213.8857214274</v>
      </c>
      <c r="Z10" s="93">
        <f t="shared" si="1"/>
        <v>0</v>
      </c>
      <c r="AA10" s="94">
        <f>SUM(Z10:Z$24)</f>
        <v>173339.78719789418</v>
      </c>
      <c r="AB10" s="87">
        <f t="shared" si="2"/>
        <v>68.935536729193231</v>
      </c>
      <c r="AC10" s="88">
        <f t="shared" si="3"/>
        <v>67.20213885721428</v>
      </c>
      <c r="AD10" s="96">
        <f t="shared" si="16"/>
        <v>97.485479979958029</v>
      </c>
      <c r="AE10" s="88">
        <f t="shared" si="4"/>
        <v>1.7333978719789418</v>
      </c>
      <c r="AF10" s="97">
        <f t="shared" si="17"/>
        <v>2.5145200200419593</v>
      </c>
      <c r="AH10" s="98">
        <f t="shared" ref="AH10:AH22" si="25">IF(D10=0,0,T10*T10*(1-T10)/D10)</f>
        <v>0</v>
      </c>
      <c r="AI10" s="99">
        <f t="shared" si="18"/>
        <v>0</v>
      </c>
      <c r="AJ10" s="99">
        <f t="shared" si="22"/>
        <v>0</v>
      </c>
      <c r="AK10" s="99">
        <f>SUM(AJ10:AJ$24)/U10/U10</f>
        <v>1.8004437026454372</v>
      </c>
      <c r="AL10" s="99">
        <f t="shared" si="23"/>
        <v>0</v>
      </c>
      <c r="AM10" s="99">
        <f>SUM(AL10:AL$24)/U10/U10</f>
        <v>1.5674650603285196</v>
      </c>
      <c r="AN10" s="99">
        <f t="shared" si="24"/>
        <v>0</v>
      </c>
      <c r="AO10" s="100">
        <f>SUM(AN10:AN$24)/U10/U10</f>
        <v>8.0545164217580373E-2</v>
      </c>
      <c r="AP10" s="87">
        <f t="shared" si="5"/>
        <v>66.305596705526781</v>
      </c>
      <c r="AQ10" s="88">
        <f t="shared" si="6"/>
        <v>71.565476752859681</v>
      </c>
      <c r="AR10" s="88">
        <f t="shared" si="7"/>
        <v>64.748249337338123</v>
      </c>
      <c r="AS10" s="88">
        <f t="shared" si="8"/>
        <v>69.656028377090436</v>
      </c>
      <c r="AT10" s="88">
        <f t="shared" si="9"/>
        <v>1.177140464964656</v>
      </c>
      <c r="AU10" s="101">
        <f t="shared" si="10"/>
        <v>2.2896552789932274</v>
      </c>
    </row>
    <row r="11" spans="1:47" ht="14.45" customHeight="1" x14ac:dyDescent="0.15">
      <c r="A11" s="68"/>
      <c r="B11" s="86" t="s">
        <v>217</v>
      </c>
      <c r="C11" s="11">
        <v>33</v>
      </c>
      <c r="D11" s="11">
        <v>0</v>
      </c>
      <c r="E11" s="11">
        <v>20</v>
      </c>
      <c r="F11" s="12">
        <v>0</v>
      </c>
      <c r="G11" s="22" t="s">
        <v>67</v>
      </c>
      <c r="H11" s="3">
        <v>3014733</v>
      </c>
      <c r="I11" s="3">
        <v>1515</v>
      </c>
      <c r="J11" s="18">
        <v>20</v>
      </c>
      <c r="K11" s="3">
        <v>99512</v>
      </c>
      <c r="L11" s="4">
        <v>6104108</v>
      </c>
      <c r="M11" s="70"/>
      <c r="N11" s="70"/>
      <c r="O11" s="87">
        <f t="shared" si="11"/>
        <v>0.51311475409836071</v>
      </c>
      <c r="P11" s="88">
        <f t="shared" si="12"/>
        <v>1.0235301238894476</v>
      </c>
      <c r="Q11" s="89">
        <f t="shared" si="13"/>
        <v>0</v>
      </c>
      <c r="R11" s="90">
        <f t="shared" si="14"/>
        <v>0</v>
      </c>
      <c r="S11" s="91">
        <f t="shared" si="15"/>
        <v>0</v>
      </c>
      <c r="T11" s="92">
        <f t="shared" si="19"/>
        <v>0</v>
      </c>
      <c r="U11" s="93">
        <f t="shared" si="20"/>
        <v>100000</v>
      </c>
      <c r="V11" s="93">
        <f t="shared" si="21"/>
        <v>500000</v>
      </c>
      <c r="W11" s="94">
        <f>SUM(V11:V$24)</f>
        <v>6393553.6729193227</v>
      </c>
      <c r="X11" s="95">
        <f t="shared" si="0"/>
        <v>500000</v>
      </c>
      <c r="Y11" s="93">
        <f>SUM(X11:X$24)</f>
        <v>6220213.8857214274</v>
      </c>
      <c r="Z11" s="93">
        <f t="shared" si="1"/>
        <v>0</v>
      </c>
      <c r="AA11" s="94">
        <f>SUM(Z11:Z$24)</f>
        <v>173339.78719789418</v>
      </c>
      <c r="AB11" s="87">
        <f t="shared" si="2"/>
        <v>63.935536729193224</v>
      </c>
      <c r="AC11" s="88">
        <f t="shared" si="3"/>
        <v>62.202138857214273</v>
      </c>
      <c r="AD11" s="96">
        <f t="shared" si="16"/>
        <v>97.288835035011957</v>
      </c>
      <c r="AE11" s="88">
        <f t="shared" si="4"/>
        <v>1.7333978719789418</v>
      </c>
      <c r="AF11" s="97">
        <f t="shared" si="17"/>
        <v>2.7111649649880323</v>
      </c>
      <c r="AH11" s="98">
        <f t="shared" si="25"/>
        <v>0</v>
      </c>
      <c r="AI11" s="99">
        <f t="shared" si="18"/>
        <v>0</v>
      </c>
      <c r="AJ11" s="99">
        <f t="shared" si="22"/>
        <v>0</v>
      </c>
      <c r="AK11" s="99">
        <f>SUM(AJ11:AJ$24)/U11/U11</f>
        <v>1.8004437026454372</v>
      </c>
      <c r="AL11" s="99">
        <f t="shared" si="23"/>
        <v>0</v>
      </c>
      <c r="AM11" s="99">
        <f>SUM(AL11:AL$24)/U11/U11</f>
        <v>1.5674650603285196</v>
      </c>
      <c r="AN11" s="99">
        <f t="shared" si="24"/>
        <v>0</v>
      </c>
      <c r="AO11" s="100">
        <f>SUM(AN11:AN$24)/U11/U11</f>
        <v>8.0545164217580373E-2</v>
      </c>
      <c r="AP11" s="87">
        <f t="shared" si="5"/>
        <v>61.305596705526767</v>
      </c>
      <c r="AQ11" s="88">
        <f t="shared" si="6"/>
        <v>66.565476752859681</v>
      </c>
      <c r="AR11" s="88">
        <f t="shared" si="7"/>
        <v>59.748249337338116</v>
      </c>
      <c r="AS11" s="88">
        <f t="shared" si="8"/>
        <v>64.656028377090436</v>
      </c>
      <c r="AT11" s="88">
        <f t="shared" si="9"/>
        <v>1.177140464964656</v>
      </c>
      <c r="AU11" s="101">
        <f t="shared" si="10"/>
        <v>2.2896552789932274</v>
      </c>
    </row>
    <row r="12" spans="1:47" ht="14.45" customHeight="1" x14ac:dyDescent="0.15">
      <c r="A12" s="68"/>
      <c r="B12" s="86" t="s">
        <v>321</v>
      </c>
      <c r="C12" s="11">
        <v>136</v>
      </c>
      <c r="D12" s="11">
        <v>0</v>
      </c>
      <c r="E12" s="11">
        <v>48</v>
      </c>
      <c r="F12" s="12">
        <v>0</v>
      </c>
      <c r="G12" s="22" t="s">
        <v>69</v>
      </c>
      <c r="H12" s="3">
        <v>3210180</v>
      </c>
      <c r="I12" s="3">
        <v>1786</v>
      </c>
      <c r="J12" s="18">
        <v>25</v>
      </c>
      <c r="K12" s="3">
        <v>99268</v>
      </c>
      <c r="L12" s="4">
        <v>5607142</v>
      </c>
      <c r="M12" s="70"/>
      <c r="N12" s="70"/>
      <c r="O12" s="87">
        <f t="shared" si="11"/>
        <v>0.50820895522388054</v>
      </c>
      <c r="P12" s="88">
        <f t="shared" si="12"/>
        <v>1.0290098881329293</v>
      </c>
      <c r="Q12" s="89">
        <f t="shared" si="13"/>
        <v>0</v>
      </c>
      <c r="R12" s="90">
        <f t="shared" si="14"/>
        <v>0</v>
      </c>
      <c r="S12" s="91">
        <f t="shared" si="15"/>
        <v>0</v>
      </c>
      <c r="T12" s="92">
        <f t="shared" si="19"/>
        <v>0</v>
      </c>
      <c r="U12" s="93">
        <f t="shared" si="20"/>
        <v>100000</v>
      </c>
      <c r="V12" s="93">
        <f t="shared" si="21"/>
        <v>500000</v>
      </c>
      <c r="W12" s="94">
        <f>SUM(V12:V$24)</f>
        <v>5893553.6729193209</v>
      </c>
      <c r="X12" s="95">
        <f t="shared" si="0"/>
        <v>500000</v>
      </c>
      <c r="Y12" s="93">
        <f>SUM(X12:X$24)</f>
        <v>5720213.8857214274</v>
      </c>
      <c r="Z12" s="93">
        <f t="shared" si="1"/>
        <v>0</v>
      </c>
      <c r="AA12" s="94">
        <f>SUM(Z12:Z$24)</f>
        <v>173339.78719789418</v>
      </c>
      <c r="AB12" s="87">
        <f t="shared" si="2"/>
        <v>58.93553672919321</v>
      </c>
      <c r="AC12" s="88">
        <f t="shared" si="3"/>
        <v>57.202138857214273</v>
      </c>
      <c r="AD12" s="96">
        <f t="shared" si="16"/>
        <v>97.058823982644213</v>
      </c>
      <c r="AE12" s="88">
        <f t="shared" si="4"/>
        <v>1.7333978719789418</v>
      </c>
      <c r="AF12" s="97">
        <f t="shared" si="17"/>
        <v>2.9411760173557866</v>
      </c>
      <c r="AH12" s="98">
        <f t="shared" si="25"/>
        <v>0</v>
      </c>
      <c r="AI12" s="99">
        <f t="shared" si="18"/>
        <v>0</v>
      </c>
      <c r="AJ12" s="99">
        <f t="shared" si="22"/>
        <v>0</v>
      </c>
      <c r="AK12" s="99">
        <f>SUM(AJ12:AJ$24)/U12/U12</f>
        <v>1.8004437026454372</v>
      </c>
      <c r="AL12" s="99">
        <f t="shared" si="23"/>
        <v>0</v>
      </c>
      <c r="AM12" s="99">
        <f>SUM(AL12:AL$24)/U12/U12</f>
        <v>1.5674650603285196</v>
      </c>
      <c r="AN12" s="99">
        <f t="shared" si="24"/>
        <v>0</v>
      </c>
      <c r="AO12" s="100">
        <f>SUM(AN12:AN$24)/U12/U12</f>
        <v>8.0545164217580373E-2</v>
      </c>
      <c r="AP12" s="87">
        <f t="shared" si="5"/>
        <v>56.305596705526753</v>
      </c>
      <c r="AQ12" s="88">
        <f t="shared" si="6"/>
        <v>61.565476752859666</v>
      </c>
      <c r="AR12" s="88">
        <f t="shared" si="7"/>
        <v>54.748249337338116</v>
      </c>
      <c r="AS12" s="88">
        <f t="shared" si="8"/>
        <v>59.656028377090429</v>
      </c>
      <c r="AT12" s="88">
        <f t="shared" si="9"/>
        <v>1.177140464964656</v>
      </c>
      <c r="AU12" s="101">
        <f t="shared" si="10"/>
        <v>2.2896552789932274</v>
      </c>
    </row>
    <row r="13" spans="1:47" ht="14.45" customHeight="1" x14ac:dyDescent="0.15">
      <c r="A13" s="68"/>
      <c r="B13" s="86" t="s">
        <v>144</v>
      </c>
      <c r="C13" s="11">
        <v>208</v>
      </c>
      <c r="D13" s="11">
        <v>0</v>
      </c>
      <c r="E13" s="11">
        <v>71</v>
      </c>
      <c r="F13" s="12">
        <v>0</v>
      </c>
      <c r="G13" s="22" t="s">
        <v>71</v>
      </c>
      <c r="H13" s="3">
        <v>3652706</v>
      </c>
      <c r="I13" s="3">
        <v>2325</v>
      </c>
      <c r="J13" s="18">
        <v>30</v>
      </c>
      <c r="K13" s="3">
        <v>99000</v>
      </c>
      <c r="L13" s="4">
        <v>5111461</v>
      </c>
      <c r="M13" s="70"/>
      <c r="N13" s="70"/>
      <c r="O13" s="87">
        <f t="shared" si="11"/>
        <v>0.51578947368421058</v>
      </c>
      <c r="P13" s="88">
        <f t="shared" si="12"/>
        <v>1.0348886767638479</v>
      </c>
      <c r="Q13" s="89">
        <f t="shared" si="13"/>
        <v>0</v>
      </c>
      <c r="R13" s="90">
        <f t="shared" si="14"/>
        <v>0</v>
      </c>
      <c r="S13" s="91">
        <f t="shared" si="15"/>
        <v>0</v>
      </c>
      <c r="T13" s="92">
        <f t="shared" si="19"/>
        <v>0</v>
      </c>
      <c r="U13" s="93">
        <f t="shared" si="20"/>
        <v>100000</v>
      </c>
      <c r="V13" s="93">
        <f t="shared" si="21"/>
        <v>500000</v>
      </c>
      <c r="W13" s="94">
        <f>SUM(V13:V$24)</f>
        <v>5393553.6729193209</v>
      </c>
      <c r="X13" s="95">
        <f t="shared" si="0"/>
        <v>500000</v>
      </c>
      <c r="Y13" s="93">
        <f>SUM(X13:X$24)</f>
        <v>5220213.8857214274</v>
      </c>
      <c r="Z13" s="93">
        <f t="shared" si="1"/>
        <v>0</v>
      </c>
      <c r="AA13" s="94">
        <f>SUM(Z13:Z$24)</f>
        <v>173339.78719789418</v>
      </c>
      <c r="AB13" s="87">
        <f t="shared" si="2"/>
        <v>53.93553672919321</v>
      </c>
      <c r="AC13" s="88">
        <f t="shared" si="3"/>
        <v>52.202138857214273</v>
      </c>
      <c r="AD13" s="96">
        <f t="shared" si="16"/>
        <v>96.786167382217386</v>
      </c>
      <c r="AE13" s="88">
        <f t="shared" si="4"/>
        <v>1.7333978719789418</v>
      </c>
      <c r="AF13" s="97">
        <f t="shared" si="17"/>
        <v>3.2138326177826295</v>
      </c>
      <c r="AH13" s="98">
        <f t="shared" si="25"/>
        <v>0</v>
      </c>
      <c r="AI13" s="99">
        <f t="shared" si="18"/>
        <v>0</v>
      </c>
      <c r="AJ13" s="99">
        <f t="shared" si="22"/>
        <v>0</v>
      </c>
      <c r="AK13" s="99">
        <f>SUM(AJ13:AJ$24)/U13/U13</f>
        <v>1.8004437026454372</v>
      </c>
      <c r="AL13" s="99">
        <f t="shared" si="23"/>
        <v>0</v>
      </c>
      <c r="AM13" s="99">
        <f>SUM(AL13:AL$24)/U13/U13</f>
        <v>1.5674650603285196</v>
      </c>
      <c r="AN13" s="99">
        <f t="shared" si="24"/>
        <v>0</v>
      </c>
      <c r="AO13" s="100">
        <f>SUM(AN13:AN$24)/U13/U13</f>
        <v>8.0545164217580373E-2</v>
      </c>
      <c r="AP13" s="87">
        <f t="shared" si="5"/>
        <v>51.305596705526753</v>
      </c>
      <c r="AQ13" s="88">
        <f t="shared" si="6"/>
        <v>56.565476752859666</v>
      </c>
      <c r="AR13" s="88">
        <f t="shared" si="7"/>
        <v>49.748249337338116</v>
      </c>
      <c r="AS13" s="88">
        <f t="shared" si="8"/>
        <v>54.656028377090429</v>
      </c>
      <c r="AT13" s="88">
        <f t="shared" si="9"/>
        <v>1.177140464964656</v>
      </c>
      <c r="AU13" s="101">
        <f t="shared" si="10"/>
        <v>2.2896552789932274</v>
      </c>
    </row>
    <row r="14" spans="1:47" ht="14.45" customHeight="1" x14ac:dyDescent="0.15">
      <c r="A14" s="68"/>
      <c r="B14" s="86" t="s">
        <v>219</v>
      </c>
      <c r="C14" s="11">
        <v>212</v>
      </c>
      <c r="D14" s="11">
        <v>0</v>
      </c>
      <c r="E14" s="11">
        <v>67</v>
      </c>
      <c r="F14" s="12">
        <v>0</v>
      </c>
      <c r="G14" s="22" t="s">
        <v>73</v>
      </c>
      <c r="H14" s="3">
        <v>4191265</v>
      </c>
      <c r="I14" s="3">
        <v>3455</v>
      </c>
      <c r="J14" s="18">
        <v>35</v>
      </c>
      <c r="K14" s="3">
        <v>98696</v>
      </c>
      <c r="L14" s="4">
        <v>4617197</v>
      </c>
      <c r="M14" s="70"/>
      <c r="N14" s="70"/>
      <c r="O14" s="87">
        <f t="shared" si="11"/>
        <v>0.5252525252525253</v>
      </c>
      <c r="P14" s="88">
        <f t="shared" si="12"/>
        <v>1.0252959717918388</v>
      </c>
      <c r="Q14" s="89">
        <f t="shared" si="13"/>
        <v>0</v>
      </c>
      <c r="R14" s="90">
        <f t="shared" si="14"/>
        <v>0</v>
      </c>
      <c r="S14" s="91">
        <f t="shared" si="15"/>
        <v>0</v>
      </c>
      <c r="T14" s="92">
        <f t="shared" si="19"/>
        <v>0</v>
      </c>
      <c r="U14" s="93">
        <f t="shared" si="20"/>
        <v>100000</v>
      </c>
      <c r="V14" s="93">
        <f t="shared" si="21"/>
        <v>500000</v>
      </c>
      <c r="W14" s="94">
        <f>SUM(V14:V$24)</f>
        <v>4893553.6729193209</v>
      </c>
      <c r="X14" s="95">
        <f t="shared" si="0"/>
        <v>500000</v>
      </c>
      <c r="Y14" s="93">
        <f>SUM(X14:X$24)</f>
        <v>4720213.8857214265</v>
      </c>
      <c r="Z14" s="93">
        <f t="shared" si="1"/>
        <v>0</v>
      </c>
      <c r="AA14" s="94">
        <f>SUM(Z14:Z$24)</f>
        <v>173339.78719789418</v>
      </c>
      <c r="AB14" s="87">
        <f t="shared" si="2"/>
        <v>48.93553672919321</v>
      </c>
      <c r="AC14" s="88">
        <f t="shared" si="3"/>
        <v>47.202138857214265</v>
      </c>
      <c r="AD14" s="96">
        <f t="shared" si="16"/>
        <v>96.457793276956423</v>
      </c>
      <c r="AE14" s="88">
        <f t="shared" si="4"/>
        <v>1.7333978719789418</v>
      </c>
      <c r="AF14" s="97">
        <f t="shared" si="17"/>
        <v>3.542206723043579</v>
      </c>
      <c r="AH14" s="98">
        <f t="shared" si="25"/>
        <v>0</v>
      </c>
      <c r="AI14" s="99">
        <f t="shared" si="18"/>
        <v>0</v>
      </c>
      <c r="AJ14" s="99">
        <f t="shared" si="22"/>
        <v>0</v>
      </c>
      <c r="AK14" s="99">
        <f>SUM(AJ14:AJ$24)/U14/U14</f>
        <v>1.8004437026454372</v>
      </c>
      <c r="AL14" s="99">
        <f t="shared" si="23"/>
        <v>0</v>
      </c>
      <c r="AM14" s="99">
        <f>SUM(AL14:AL$24)/U14/U14</f>
        <v>1.5674650603285196</v>
      </c>
      <c r="AN14" s="99">
        <f t="shared" si="24"/>
        <v>0</v>
      </c>
      <c r="AO14" s="100">
        <f>SUM(AN14:AN$24)/U14/U14</f>
        <v>8.0545164217580373E-2</v>
      </c>
      <c r="AP14" s="87">
        <f t="shared" si="5"/>
        <v>46.305596705526753</v>
      </c>
      <c r="AQ14" s="88">
        <f t="shared" si="6"/>
        <v>51.565476752859666</v>
      </c>
      <c r="AR14" s="88">
        <f t="shared" si="7"/>
        <v>44.748249337338109</v>
      </c>
      <c r="AS14" s="88">
        <f t="shared" si="8"/>
        <v>49.656028377090422</v>
      </c>
      <c r="AT14" s="88">
        <f t="shared" si="9"/>
        <v>1.177140464964656</v>
      </c>
      <c r="AU14" s="101">
        <f t="shared" si="10"/>
        <v>2.2896552789932274</v>
      </c>
    </row>
    <row r="15" spans="1:47" ht="14.45" customHeight="1" x14ac:dyDescent="0.15">
      <c r="A15" s="68"/>
      <c r="B15" s="86" t="s">
        <v>127</v>
      </c>
      <c r="C15" s="11">
        <v>182</v>
      </c>
      <c r="D15" s="11">
        <v>0</v>
      </c>
      <c r="E15" s="11">
        <v>63</v>
      </c>
      <c r="F15" s="12">
        <v>0</v>
      </c>
      <c r="G15" s="22" t="s">
        <v>75</v>
      </c>
      <c r="H15" s="3">
        <v>4922423</v>
      </c>
      <c r="I15" s="3">
        <v>6214</v>
      </c>
      <c r="J15" s="18">
        <v>40</v>
      </c>
      <c r="K15" s="3">
        <v>98300</v>
      </c>
      <c r="L15" s="4">
        <v>4124657</v>
      </c>
      <c r="M15" s="70"/>
      <c r="N15" s="70"/>
      <c r="O15" s="87">
        <f t="shared" si="11"/>
        <v>0.53822525597269621</v>
      </c>
      <c r="P15" s="88">
        <f t="shared" si="12"/>
        <v>1.0558957708401631</v>
      </c>
      <c r="Q15" s="89">
        <f t="shared" si="13"/>
        <v>0</v>
      </c>
      <c r="R15" s="90">
        <f t="shared" si="14"/>
        <v>0</v>
      </c>
      <c r="S15" s="91">
        <f t="shared" si="15"/>
        <v>0</v>
      </c>
      <c r="T15" s="92">
        <f t="shared" si="19"/>
        <v>0</v>
      </c>
      <c r="U15" s="93">
        <f t="shared" si="20"/>
        <v>100000</v>
      </c>
      <c r="V15" s="93">
        <f t="shared" si="21"/>
        <v>500000</v>
      </c>
      <c r="W15" s="94">
        <f>SUM(V15:V$24)</f>
        <v>4393553.6729193209</v>
      </c>
      <c r="X15" s="95">
        <f t="shared" si="0"/>
        <v>500000</v>
      </c>
      <c r="Y15" s="93">
        <f>SUM(X15:X$24)</f>
        <v>4220213.8857214265</v>
      </c>
      <c r="Z15" s="93">
        <f t="shared" si="1"/>
        <v>0</v>
      </c>
      <c r="AA15" s="94">
        <f>SUM(Z15:Z$24)</f>
        <v>173339.78719789418</v>
      </c>
      <c r="AB15" s="87">
        <f t="shared" si="2"/>
        <v>43.93553672919321</v>
      </c>
      <c r="AC15" s="88">
        <f t="shared" si="3"/>
        <v>42.202138857214265</v>
      </c>
      <c r="AD15" s="96">
        <f t="shared" si="16"/>
        <v>96.054679193603249</v>
      </c>
      <c r="AE15" s="88">
        <f t="shared" si="4"/>
        <v>1.7333978719789418</v>
      </c>
      <c r="AF15" s="97">
        <f t="shared" si="17"/>
        <v>3.9453208063967411</v>
      </c>
      <c r="AH15" s="98">
        <f t="shared" si="25"/>
        <v>0</v>
      </c>
      <c r="AI15" s="99">
        <f t="shared" si="18"/>
        <v>0</v>
      </c>
      <c r="AJ15" s="99">
        <f t="shared" si="22"/>
        <v>0</v>
      </c>
      <c r="AK15" s="99">
        <f>SUM(AJ15:AJ$24)/U15/U15</f>
        <v>1.8004437026454372</v>
      </c>
      <c r="AL15" s="99">
        <f t="shared" si="23"/>
        <v>0</v>
      </c>
      <c r="AM15" s="99">
        <f>SUM(AL15:AL$24)/U15/U15</f>
        <v>1.5674650603285196</v>
      </c>
      <c r="AN15" s="99">
        <f t="shared" si="24"/>
        <v>0</v>
      </c>
      <c r="AO15" s="100">
        <f>SUM(AN15:AN$24)/U15/U15</f>
        <v>8.0545164217580373E-2</v>
      </c>
      <c r="AP15" s="87">
        <f t="shared" si="5"/>
        <v>41.305596705526753</v>
      </c>
      <c r="AQ15" s="88">
        <f t="shared" si="6"/>
        <v>46.565476752859666</v>
      </c>
      <c r="AR15" s="88">
        <f t="shared" si="7"/>
        <v>39.748249337338109</v>
      </c>
      <c r="AS15" s="88">
        <f t="shared" si="8"/>
        <v>44.656028377090422</v>
      </c>
      <c r="AT15" s="88">
        <f t="shared" si="9"/>
        <v>1.177140464964656</v>
      </c>
      <c r="AU15" s="101">
        <f t="shared" si="10"/>
        <v>2.2896552789932274</v>
      </c>
    </row>
    <row r="16" spans="1:47" ht="14.45" customHeight="1" x14ac:dyDescent="0.15">
      <c r="A16" s="68"/>
      <c r="B16" s="86" t="s">
        <v>146</v>
      </c>
      <c r="C16" s="11">
        <v>225</v>
      </c>
      <c r="D16" s="11">
        <v>0</v>
      </c>
      <c r="E16" s="11">
        <v>74</v>
      </c>
      <c r="F16" s="12">
        <v>0</v>
      </c>
      <c r="G16" s="22" t="s">
        <v>77</v>
      </c>
      <c r="H16" s="3">
        <v>4365334</v>
      </c>
      <c r="I16" s="3">
        <v>8656</v>
      </c>
      <c r="J16" s="18">
        <v>45</v>
      </c>
      <c r="K16" s="3">
        <v>97714</v>
      </c>
      <c r="L16" s="4">
        <v>3634510</v>
      </c>
      <c r="M16" s="70"/>
      <c r="N16" s="70"/>
      <c r="O16" s="87">
        <f t="shared" si="11"/>
        <v>0.54229166666666673</v>
      </c>
      <c r="P16" s="88">
        <f t="shared" si="12"/>
        <v>1.0046111515560245</v>
      </c>
      <c r="Q16" s="89">
        <f t="shared" si="13"/>
        <v>0</v>
      </c>
      <c r="R16" s="90">
        <f t="shared" si="14"/>
        <v>0</v>
      </c>
      <c r="S16" s="91">
        <f t="shared" si="15"/>
        <v>0</v>
      </c>
      <c r="T16" s="92">
        <f t="shared" si="19"/>
        <v>0</v>
      </c>
      <c r="U16" s="93">
        <f t="shared" si="20"/>
        <v>100000</v>
      </c>
      <c r="V16" s="93">
        <f t="shared" si="21"/>
        <v>500000</v>
      </c>
      <c r="W16" s="94">
        <f>SUM(V16:V$24)</f>
        <v>3893553.6729193209</v>
      </c>
      <c r="X16" s="95">
        <f t="shared" si="0"/>
        <v>500000</v>
      </c>
      <c r="Y16" s="93">
        <f>SUM(X16:X$24)</f>
        <v>3720213.8857214269</v>
      </c>
      <c r="Z16" s="93">
        <f t="shared" si="1"/>
        <v>0</v>
      </c>
      <c r="AA16" s="94">
        <f>SUM(Z16:Z$24)</f>
        <v>173339.78719789418</v>
      </c>
      <c r="AB16" s="87">
        <f t="shared" si="2"/>
        <v>38.93553672919321</v>
      </c>
      <c r="AC16" s="88">
        <f t="shared" si="3"/>
        <v>37.202138857214273</v>
      </c>
      <c r="AD16" s="96">
        <f t="shared" si="16"/>
        <v>95.548031393440979</v>
      </c>
      <c r="AE16" s="88">
        <f t="shared" si="4"/>
        <v>1.7333978719789418</v>
      </c>
      <c r="AF16" s="97">
        <f t="shared" si="17"/>
        <v>4.4519686065590287</v>
      </c>
      <c r="AH16" s="98">
        <f t="shared" si="25"/>
        <v>0</v>
      </c>
      <c r="AI16" s="99">
        <f t="shared" si="18"/>
        <v>0</v>
      </c>
      <c r="AJ16" s="99">
        <f t="shared" si="22"/>
        <v>0</v>
      </c>
      <c r="AK16" s="99">
        <f>SUM(AJ16:AJ$24)/U16/U16</f>
        <v>1.8004437026454372</v>
      </c>
      <c r="AL16" s="99">
        <f t="shared" si="23"/>
        <v>0</v>
      </c>
      <c r="AM16" s="99">
        <f>SUM(AL16:AL$24)/U16/U16</f>
        <v>1.5674650603285196</v>
      </c>
      <c r="AN16" s="99">
        <f t="shared" si="24"/>
        <v>0</v>
      </c>
      <c r="AO16" s="100">
        <f>SUM(AN16:AN$24)/U16/U16</f>
        <v>8.0545164217580373E-2</v>
      </c>
      <c r="AP16" s="87">
        <f t="shared" si="5"/>
        <v>36.305596705526753</v>
      </c>
      <c r="AQ16" s="88">
        <f t="shared" si="6"/>
        <v>41.565476752859666</v>
      </c>
      <c r="AR16" s="88">
        <f t="shared" si="7"/>
        <v>34.748249337338116</v>
      </c>
      <c r="AS16" s="88">
        <f t="shared" si="8"/>
        <v>39.656028377090429</v>
      </c>
      <c r="AT16" s="88">
        <f t="shared" si="9"/>
        <v>1.177140464964656</v>
      </c>
      <c r="AU16" s="101">
        <f t="shared" si="10"/>
        <v>2.2896552789932274</v>
      </c>
    </row>
    <row r="17" spans="1:47" ht="14.45" customHeight="1" x14ac:dyDescent="0.15">
      <c r="A17" s="68"/>
      <c r="B17" s="86" t="s">
        <v>80</v>
      </c>
      <c r="C17" s="11">
        <v>312</v>
      </c>
      <c r="D17" s="11">
        <v>3</v>
      </c>
      <c r="E17" s="11">
        <v>106</v>
      </c>
      <c r="F17" s="12">
        <v>0</v>
      </c>
      <c r="G17" s="22" t="s">
        <v>79</v>
      </c>
      <c r="H17" s="3">
        <v>3982000</v>
      </c>
      <c r="I17" s="3">
        <v>12838</v>
      </c>
      <c r="J17" s="18">
        <v>50</v>
      </c>
      <c r="K17" s="3">
        <v>96754</v>
      </c>
      <c r="L17" s="4">
        <v>3148137</v>
      </c>
      <c r="M17" s="70"/>
      <c r="N17" s="70"/>
      <c r="O17" s="87">
        <f t="shared" si="11"/>
        <v>0.53543307086614178</v>
      </c>
      <c r="P17" s="88">
        <f t="shared" si="12"/>
        <v>1.0159221648336147</v>
      </c>
      <c r="Q17" s="89">
        <f t="shared" si="13"/>
        <v>9.6153846153846159E-3</v>
      </c>
      <c r="R17" s="90">
        <f t="shared" si="14"/>
        <v>9.4646863197038328E-3</v>
      </c>
      <c r="S17" s="91">
        <f t="shared" si="15"/>
        <v>0</v>
      </c>
      <c r="T17" s="92">
        <f t="shared" si="19"/>
        <v>4.6305411693078058E-2</v>
      </c>
      <c r="U17" s="93">
        <f t="shared" si="20"/>
        <v>100000</v>
      </c>
      <c r="V17" s="93">
        <f t="shared" si="21"/>
        <v>489244.01854373381</v>
      </c>
      <c r="W17" s="94">
        <f>SUM(V17:V$24)</f>
        <v>3393553.6729193209</v>
      </c>
      <c r="X17" s="95">
        <f t="shared" si="0"/>
        <v>489244.01854373381</v>
      </c>
      <c r="Y17" s="93">
        <f>SUM(X17:X$24)</f>
        <v>3220213.8857214269</v>
      </c>
      <c r="Z17" s="93">
        <f t="shared" si="1"/>
        <v>0</v>
      </c>
      <c r="AA17" s="94">
        <f>SUM(Z17:Z$24)</f>
        <v>173339.78719789418</v>
      </c>
      <c r="AB17" s="87">
        <f t="shared" si="2"/>
        <v>33.93553672919321</v>
      </c>
      <c r="AC17" s="88">
        <f t="shared" si="3"/>
        <v>32.202138857214273</v>
      </c>
      <c r="AD17" s="96">
        <f t="shared" si="16"/>
        <v>94.892086470264161</v>
      </c>
      <c r="AE17" s="88">
        <f t="shared" si="4"/>
        <v>1.7333978719789418</v>
      </c>
      <c r="AF17" s="97">
        <f t="shared" si="17"/>
        <v>5.1079135297358595</v>
      </c>
      <c r="AH17" s="98">
        <f t="shared" si="25"/>
        <v>6.8163449934013475E-4</v>
      </c>
      <c r="AI17" s="99">
        <f t="shared" si="18"/>
        <v>0</v>
      </c>
      <c r="AJ17" s="99">
        <f t="shared" si="22"/>
        <v>7322605203.4380016</v>
      </c>
      <c r="AK17" s="99">
        <f>SUM(AJ17:AJ$24)/U17/U17</f>
        <v>1.8004437026454372</v>
      </c>
      <c r="AL17" s="99">
        <f t="shared" si="23"/>
        <v>6532989492.1415405</v>
      </c>
      <c r="AM17" s="99">
        <f>SUM(AL17:AL$24)/U17/U17</f>
        <v>1.5674650603285196</v>
      </c>
      <c r="AN17" s="99">
        <f t="shared" si="24"/>
        <v>22517980.811936986</v>
      </c>
      <c r="AO17" s="100">
        <f>SUM(AN17:AN$24)/U17/U17</f>
        <v>8.0545164217580373E-2</v>
      </c>
      <c r="AP17" s="87">
        <f t="shared" si="5"/>
        <v>31.305596705526757</v>
      </c>
      <c r="AQ17" s="88">
        <f t="shared" si="6"/>
        <v>36.565476752859666</v>
      </c>
      <c r="AR17" s="88">
        <f t="shared" si="7"/>
        <v>29.748249337338116</v>
      </c>
      <c r="AS17" s="88">
        <f t="shared" si="8"/>
        <v>34.656028377090429</v>
      </c>
      <c r="AT17" s="88">
        <f t="shared" si="9"/>
        <v>1.177140464964656</v>
      </c>
      <c r="AU17" s="101">
        <f t="shared" si="10"/>
        <v>2.2896552789932274</v>
      </c>
    </row>
    <row r="18" spans="1:47" ht="14.45" customHeight="1" x14ac:dyDescent="0.15">
      <c r="A18" s="68"/>
      <c r="B18" s="86" t="s">
        <v>147</v>
      </c>
      <c r="C18" s="11">
        <v>421</v>
      </c>
      <c r="D18" s="11">
        <v>1</v>
      </c>
      <c r="E18" s="11">
        <v>136</v>
      </c>
      <c r="F18" s="12">
        <v>0</v>
      </c>
      <c r="G18" s="22" t="s">
        <v>81</v>
      </c>
      <c r="H18" s="3">
        <v>3749854</v>
      </c>
      <c r="I18" s="3">
        <v>19460</v>
      </c>
      <c r="J18" s="18">
        <v>55</v>
      </c>
      <c r="K18" s="3">
        <v>95230</v>
      </c>
      <c r="L18" s="4">
        <v>2667907</v>
      </c>
      <c r="M18" s="70"/>
      <c r="N18" s="70"/>
      <c r="O18" s="87">
        <f t="shared" si="11"/>
        <v>0.53868552412645587</v>
      </c>
      <c r="P18" s="88">
        <f t="shared" si="12"/>
        <v>1.0158990420753615</v>
      </c>
      <c r="Q18" s="89">
        <f t="shared" si="13"/>
        <v>2.3752969121140144E-3</v>
      </c>
      <c r="R18" s="90">
        <f t="shared" si="14"/>
        <v>2.3381229962197462E-3</v>
      </c>
      <c r="S18" s="91">
        <f t="shared" si="15"/>
        <v>0</v>
      </c>
      <c r="T18" s="92">
        <f t="shared" si="19"/>
        <v>1.1627905108353603E-2</v>
      </c>
      <c r="U18" s="93">
        <f t="shared" si="20"/>
        <v>95369.458830692194</v>
      </c>
      <c r="V18" s="93">
        <f t="shared" si="21"/>
        <v>474289.42759267101</v>
      </c>
      <c r="W18" s="94">
        <f>SUM(V18:V$24)</f>
        <v>2904309.6543755871</v>
      </c>
      <c r="X18" s="95">
        <f t="shared" si="0"/>
        <v>474289.42759267101</v>
      </c>
      <c r="Y18" s="93">
        <f>SUM(X18:X$24)</f>
        <v>2730969.8671776936</v>
      </c>
      <c r="Z18" s="93">
        <f t="shared" si="1"/>
        <v>0</v>
      </c>
      <c r="AA18" s="94">
        <f>SUM(Z18:Z$24)</f>
        <v>173339.78719789418</v>
      </c>
      <c r="AB18" s="87">
        <f t="shared" si="2"/>
        <v>30.453246668113735</v>
      </c>
      <c r="AC18" s="88">
        <f t="shared" si="3"/>
        <v>28.635685896319689</v>
      </c>
      <c r="AD18" s="96">
        <f t="shared" si="16"/>
        <v>94.031635471901481</v>
      </c>
      <c r="AE18" s="88">
        <f t="shared" si="4"/>
        <v>1.8175607717940543</v>
      </c>
      <c r="AF18" s="97">
        <f t="shared" si="17"/>
        <v>5.9683645280985518</v>
      </c>
      <c r="AH18" s="98">
        <f t="shared" si="25"/>
        <v>1.3363598935441754E-4</v>
      </c>
      <c r="AI18" s="99">
        <f t="shared" si="18"/>
        <v>0</v>
      </c>
      <c r="AJ18" s="99">
        <f t="shared" si="22"/>
        <v>958814031.24345756</v>
      </c>
      <c r="AK18" s="99">
        <f>SUM(AJ18:AJ$24)/U18/U18</f>
        <v>1.1744299001645426</v>
      </c>
      <c r="AL18" s="99">
        <f t="shared" si="23"/>
        <v>837368610.01850462</v>
      </c>
      <c r="AM18" s="99">
        <f>SUM(AL18:AL$24)/U18/U18</f>
        <v>1.0050935386349109</v>
      </c>
      <c r="AN18" s="99">
        <f t="shared" si="24"/>
        <v>4110351.8622592892</v>
      </c>
      <c r="AO18" s="100">
        <f>SUM(AN18:AN$24)/U18/U18</f>
        <v>8.6080806830318921E-2</v>
      </c>
      <c r="AP18" s="87">
        <f t="shared" si="5"/>
        <v>28.329172774749356</v>
      </c>
      <c r="AQ18" s="88">
        <f t="shared" si="6"/>
        <v>32.577320561478111</v>
      </c>
      <c r="AR18" s="88">
        <f t="shared" si="7"/>
        <v>26.670700568634039</v>
      </c>
      <c r="AS18" s="88">
        <f t="shared" si="8"/>
        <v>30.600671224005339</v>
      </c>
      <c r="AT18" s="88">
        <f t="shared" si="9"/>
        <v>1.2425059678671997</v>
      </c>
      <c r="AU18" s="101">
        <f t="shared" si="10"/>
        <v>2.3926155757209089</v>
      </c>
    </row>
    <row r="19" spans="1:47" ht="14.45" customHeight="1" x14ac:dyDescent="0.15">
      <c r="A19" s="68"/>
      <c r="B19" s="86" t="s">
        <v>148</v>
      </c>
      <c r="C19" s="11">
        <v>419</v>
      </c>
      <c r="D19" s="11">
        <v>3</v>
      </c>
      <c r="E19" s="11">
        <v>142</v>
      </c>
      <c r="F19" s="12">
        <v>0</v>
      </c>
      <c r="G19" s="22" t="s">
        <v>83</v>
      </c>
      <c r="H19" s="3">
        <v>4181397</v>
      </c>
      <c r="I19" s="3">
        <v>36141</v>
      </c>
      <c r="J19" s="18">
        <v>60</v>
      </c>
      <c r="K19" s="3">
        <v>92826</v>
      </c>
      <c r="L19" s="4">
        <v>2197302</v>
      </c>
      <c r="M19" s="70"/>
      <c r="N19" s="70"/>
      <c r="O19" s="87">
        <f t="shared" si="11"/>
        <v>0.53726956986374563</v>
      </c>
      <c r="P19" s="88">
        <f t="shared" si="12"/>
        <v>1.051764992985494</v>
      </c>
      <c r="Q19" s="89">
        <f t="shared" si="13"/>
        <v>7.1599045346062056E-3</v>
      </c>
      <c r="R19" s="90">
        <f t="shared" si="14"/>
        <v>6.8075136388428504E-3</v>
      </c>
      <c r="S19" s="91">
        <f t="shared" si="15"/>
        <v>0</v>
      </c>
      <c r="T19" s="92">
        <f t="shared" si="19"/>
        <v>3.3509781806485506E-2</v>
      </c>
      <c r="U19" s="93">
        <f t="shared" si="20"/>
        <v>94260.511813173871</v>
      </c>
      <c r="V19" s="93">
        <f t="shared" si="21"/>
        <v>463994.54358846007</v>
      </c>
      <c r="W19" s="94">
        <f>SUM(V19:V$24)</f>
        <v>2430020.2267829161</v>
      </c>
      <c r="X19" s="95">
        <f t="shared" si="0"/>
        <v>463994.54358846007</v>
      </c>
      <c r="Y19" s="93">
        <f>SUM(X19:X$24)</f>
        <v>2256680.4395850222</v>
      </c>
      <c r="Z19" s="93">
        <f t="shared" si="1"/>
        <v>0</v>
      </c>
      <c r="AA19" s="94">
        <f>SUM(Z19:Z$24)</f>
        <v>173339.78719789418</v>
      </c>
      <c r="AB19" s="87">
        <f t="shared" si="2"/>
        <v>25.779832721460949</v>
      </c>
      <c r="AC19" s="88">
        <f t="shared" si="3"/>
        <v>23.940888885239726</v>
      </c>
      <c r="AD19" s="96">
        <f t="shared" si="16"/>
        <v>92.866734799677914</v>
      </c>
      <c r="AE19" s="88">
        <f t="shared" si="4"/>
        <v>1.8389438362212263</v>
      </c>
      <c r="AF19" s="97">
        <f t="shared" si="17"/>
        <v>7.1332652003221098</v>
      </c>
      <c r="AH19" s="98">
        <f t="shared" si="25"/>
        <v>3.6175905306804341E-4</v>
      </c>
      <c r="AI19" s="99">
        <f t="shared" si="18"/>
        <v>0</v>
      </c>
      <c r="AJ19" s="99">
        <f t="shared" si="22"/>
        <v>1835113870.2563481</v>
      </c>
      <c r="AK19" s="99">
        <f>SUM(AJ19:AJ$24)/U19/U19</f>
        <v>1.094312835846357</v>
      </c>
      <c r="AL19" s="99">
        <f t="shared" si="23"/>
        <v>1554488567.064271</v>
      </c>
      <c r="AM19" s="99">
        <f>SUM(AL19:AL$24)/U19/U19</f>
        <v>0.93463717450905448</v>
      </c>
      <c r="AN19" s="99">
        <f t="shared" si="24"/>
        <v>11636463.202727485</v>
      </c>
      <c r="AO19" s="100">
        <f>SUM(AN19:AN$24)/U19/U19</f>
        <v>8.7655536860695479E-2</v>
      </c>
      <c r="AP19" s="87">
        <f t="shared" si="5"/>
        <v>23.729488313760779</v>
      </c>
      <c r="AQ19" s="88">
        <f t="shared" si="6"/>
        <v>27.830177129161118</v>
      </c>
      <c r="AR19" s="88">
        <f t="shared" si="7"/>
        <v>22.046026840236454</v>
      </c>
      <c r="AS19" s="88">
        <f t="shared" si="8"/>
        <v>25.835750930242998</v>
      </c>
      <c r="AT19" s="88">
        <f t="shared" si="9"/>
        <v>1.2586529519191827</v>
      </c>
      <c r="AU19" s="101">
        <f t="shared" si="10"/>
        <v>2.4192347205232698</v>
      </c>
    </row>
    <row r="20" spans="1:47" ht="14.45" customHeight="1" x14ac:dyDescent="0.15">
      <c r="A20" s="68"/>
      <c r="B20" s="86" t="s">
        <v>130</v>
      </c>
      <c r="C20" s="11">
        <v>361</v>
      </c>
      <c r="D20" s="11">
        <v>6</v>
      </c>
      <c r="E20" s="11">
        <v>120</v>
      </c>
      <c r="F20" s="12">
        <v>2</v>
      </c>
      <c r="G20" s="22" t="s">
        <v>85</v>
      </c>
      <c r="H20" s="3">
        <v>4699236</v>
      </c>
      <c r="I20" s="3">
        <v>61424</v>
      </c>
      <c r="J20" s="18">
        <v>65</v>
      </c>
      <c r="K20" s="3">
        <v>89083</v>
      </c>
      <c r="L20" s="4">
        <v>1741832</v>
      </c>
      <c r="M20" s="70"/>
      <c r="N20" s="70"/>
      <c r="O20" s="87">
        <f t="shared" si="11"/>
        <v>0.53169541732009062</v>
      </c>
      <c r="P20" s="88">
        <f t="shared" si="12"/>
        <v>0.98386438054770797</v>
      </c>
      <c r="Q20" s="89">
        <f t="shared" si="13"/>
        <v>1.662049861495845E-2</v>
      </c>
      <c r="R20" s="90">
        <f t="shared" si="14"/>
        <v>1.6893078907588843E-2</v>
      </c>
      <c r="S20" s="91">
        <f t="shared" si="15"/>
        <v>1.6666666666666666E-2</v>
      </c>
      <c r="T20" s="92">
        <f t="shared" si="19"/>
        <v>8.1251450251116866E-2</v>
      </c>
      <c r="U20" s="93">
        <f t="shared" si="20"/>
        <v>91101.862629346753</v>
      </c>
      <c r="V20" s="93">
        <f t="shared" si="21"/>
        <v>438176.98950587353</v>
      </c>
      <c r="W20" s="94">
        <f>SUM(V20:V$24)</f>
        <v>1966025.6831944564</v>
      </c>
      <c r="X20" s="95">
        <f t="shared" si="0"/>
        <v>430874.0396807756</v>
      </c>
      <c r="Y20" s="93">
        <f>SUM(X20:X$24)</f>
        <v>1792685.895996562</v>
      </c>
      <c r="Z20" s="93">
        <f t="shared" si="1"/>
        <v>7302.9498250978922</v>
      </c>
      <c r="AA20" s="94">
        <f>SUM(Z20:Z$24)</f>
        <v>173339.78719789418</v>
      </c>
      <c r="AB20" s="87">
        <f t="shared" si="2"/>
        <v>21.580521258861047</v>
      </c>
      <c r="AC20" s="88">
        <f t="shared" si="3"/>
        <v>19.67781826031603</v>
      </c>
      <c r="AD20" s="96">
        <f t="shared" si="16"/>
        <v>91.183238923092475</v>
      </c>
      <c r="AE20" s="88">
        <f t="shared" si="4"/>
        <v>1.9027029985450159</v>
      </c>
      <c r="AF20" s="97">
        <f t="shared" si="17"/>
        <v>8.8167610769075306</v>
      </c>
      <c r="AH20" s="98">
        <f t="shared" si="25"/>
        <v>1.0108987487503147E-3</v>
      </c>
      <c r="AI20" s="99">
        <f t="shared" si="18"/>
        <v>1.3657407407407406E-4</v>
      </c>
      <c r="AJ20" s="99">
        <f t="shared" si="22"/>
        <v>3558811151.5603189</v>
      </c>
      <c r="AK20" s="99">
        <f>SUM(AJ20:AJ$24)/U20/U20</f>
        <v>0.95040146947221493</v>
      </c>
      <c r="AL20" s="99">
        <f t="shared" si="23"/>
        <v>2920316298.7357454</v>
      </c>
      <c r="AM20" s="99">
        <f>SUM(AL20:AL$24)/U20/U20</f>
        <v>0.81327354407575225</v>
      </c>
      <c r="AN20" s="99">
        <f t="shared" si="24"/>
        <v>60549812.479130834</v>
      </c>
      <c r="AO20" s="100">
        <f>SUM(AN20:AN$24)/U20/U20</f>
        <v>9.2437168776014031E-2</v>
      </c>
      <c r="AP20" s="87">
        <f t="shared" si="5"/>
        <v>19.669745948908446</v>
      </c>
      <c r="AQ20" s="88">
        <f t="shared" si="6"/>
        <v>23.491296568813649</v>
      </c>
      <c r="AR20" s="88">
        <f t="shared" si="7"/>
        <v>17.910257328715254</v>
      </c>
      <c r="AS20" s="88">
        <f t="shared" si="8"/>
        <v>21.445379191916807</v>
      </c>
      <c r="AT20" s="88">
        <f t="shared" si="9"/>
        <v>1.3067947610034163</v>
      </c>
      <c r="AU20" s="101">
        <f t="shared" si="10"/>
        <v>2.4986112360866155</v>
      </c>
    </row>
    <row r="21" spans="1:47" ht="14.45" customHeight="1" x14ac:dyDescent="0.15">
      <c r="A21" s="68"/>
      <c r="B21" s="86" t="s">
        <v>131</v>
      </c>
      <c r="C21" s="11">
        <v>224</v>
      </c>
      <c r="D21" s="11">
        <v>2</v>
      </c>
      <c r="E21" s="11">
        <v>68</v>
      </c>
      <c r="F21" s="12">
        <v>4</v>
      </c>
      <c r="G21" s="22" t="s">
        <v>87</v>
      </c>
      <c r="H21" s="3">
        <v>3608735</v>
      </c>
      <c r="I21" s="3">
        <v>76916</v>
      </c>
      <c r="J21" s="18">
        <v>70</v>
      </c>
      <c r="K21" s="3">
        <v>83344</v>
      </c>
      <c r="L21" s="4">
        <v>1309855</v>
      </c>
      <c r="M21" s="70"/>
      <c r="N21" s="70"/>
      <c r="O21" s="87">
        <f t="shared" si="11"/>
        <v>0.5290487804878049</v>
      </c>
      <c r="P21" s="88">
        <f t="shared" si="12"/>
        <v>1.0329700518325673</v>
      </c>
      <c r="Q21" s="89">
        <f t="shared" si="13"/>
        <v>8.9285714285714281E-3</v>
      </c>
      <c r="R21" s="90">
        <f t="shared" si="14"/>
        <v>8.6435917602175061E-3</v>
      </c>
      <c r="S21" s="91">
        <f t="shared" si="15"/>
        <v>5.8823529411764705E-2</v>
      </c>
      <c r="T21" s="92">
        <f t="shared" si="19"/>
        <v>4.2355866536703875E-2</v>
      </c>
      <c r="U21" s="93">
        <f t="shared" si="20"/>
        <v>83699.704170134297</v>
      </c>
      <c r="V21" s="93">
        <f t="shared" si="21"/>
        <v>410150.50193700893</v>
      </c>
      <c r="W21" s="94">
        <f>SUM(V21:V$24)</f>
        <v>1527848.6936885829</v>
      </c>
      <c r="X21" s="95">
        <f t="shared" si="0"/>
        <v>386024.0018230672</v>
      </c>
      <c r="Y21" s="93">
        <f>SUM(X21:X$24)</f>
        <v>1361811.8563157865</v>
      </c>
      <c r="Z21" s="93">
        <f t="shared" si="1"/>
        <v>24126.5001139417</v>
      </c>
      <c r="AA21" s="94">
        <f>SUM(Z21:Z$24)</f>
        <v>166036.83737279632</v>
      </c>
      <c r="AB21" s="87">
        <f t="shared" si="2"/>
        <v>18.253931824931698</v>
      </c>
      <c r="AC21" s="88">
        <f t="shared" si="3"/>
        <v>16.270211105497644</v>
      </c>
      <c r="AD21" s="96">
        <f t="shared" si="16"/>
        <v>89.132638718828588</v>
      </c>
      <c r="AE21" s="88">
        <f t="shared" si="4"/>
        <v>1.9837207194340543</v>
      </c>
      <c r="AF21" s="97">
        <f t="shared" si="17"/>
        <v>10.867361281171418</v>
      </c>
      <c r="AH21" s="98">
        <f t="shared" si="25"/>
        <v>8.5901609126527885E-4</v>
      </c>
      <c r="AI21" s="99">
        <f t="shared" si="18"/>
        <v>8.1416649704864645E-4</v>
      </c>
      <c r="AJ21" s="99">
        <f t="shared" si="22"/>
        <v>1598724517.4142065</v>
      </c>
      <c r="AK21" s="99">
        <f>SUM(AJ21:AJ$24)/U21/U21</f>
        <v>0.61794389584324227</v>
      </c>
      <c r="AL21" s="99">
        <f t="shared" si="23"/>
        <v>1383125851.8601384</v>
      </c>
      <c r="AM21" s="99">
        <f>SUM(AL21:AL$24)/U21/U21</f>
        <v>0.54662919789548825</v>
      </c>
      <c r="AN21" s="99">
        <f t="shared" si="24"/>
        <v>158892425.65932447</v>
      </c>
      <c r="AO21" s="100">
        <f>SUM(AN21:AN$24)/U21/U21</f>
        <v>0.10086687091949334</v>
      </c>
      <c r="AP21" s="87">
        <f t="shared" si="5"/>
        <v>16.713187436568916</v>
      </c>
      <c r="AQ21" s="88">
        <f t="shared" si="6"/>
        <v>19.79467621329448</v>
      </c>
      <c r="AR21" s="88">
        <f t="shared" si="7"/>
        <v>14.821097332657393</v>
      </c>
      <c r="AS21" s="88">
        <f t="shared" si="8"/>
        <v>17.719324878337897</v>
      </c>
      <c r="AT21" s="88">
        <f t="shared" si="9"/>
        <v>1.3612336341669575</v>
      </c>
      <c r="AU21" s="101">
        <f t="shared" si="10"/>
        <v>2.606207804701151</v>
      </c>
    </row>
    <row r="22" spans="1:47" ht="14.45" customHeight="1" x14ac:dyDescent="0.15">
      <c r="A22" s="68"/>
      <c r="B22" s="86" t="s">
        <v>252</v>
      </c>
      <c r="C22" s="11">
        <v>351</v>
      </c>
      <c r="D22" s="11">
        <v>10</v>
      </c>
      <c r="E22" s="11">
        <v>122</v>
      </c>
      <c r="F22" s="12">
        <v>8</v>
      </c>
      <c r="G22" s="22" t="s">
        <v>89</v>
      </c>
      <c r="H22" s="3">
        <v>2806665</v>
      </c>
      <c r="I22" s="3">
        <v>96964</v>
      </c>
      <c r="J22" s="18">
        <v>75</v>
      </c>
      <c r="K22" s="3">
        <v>75144</v>
      </c>
      <c r="L22" s="4">
        <v>912444</v>
      </c>
      <c r="M22" s="70"/>
      <c r="N22" s="70"/>
      <c r="O22" s="87">
        <f t="shared" si="11"/>
        <v>0.53289495869162029</v>
      </c>
      <c r="P22" s="88">
        <f t="shared" si="12"/>
        <v>1.0135874751634408</v>
      </c>
      <c r="Q22" s="89">
        <f t="shared" si="13"/>
        <v>2.8490028490028491E-2</v>
      </c>
      <c r="R22" s="90">
        <f t="shared" si="14"/>
        <v>2.8108110240247865E-2</v>
      </c>
      <c r="S22" s="91">
        <f t="shared" si="15"/>
        <v>6.5573770491803282E-2</v>
      </c>
      <c r="T22" s="92">
        <f t="shared" si="19"/>
        <v>0.1318828137535773</v>
      </c>
      <c r="U22" s="93">
        <f t="shared" si="20"/>
        <v>80154.530671142493</v>
      </c>
      <c r="V22" s="93">
        <f t="shared" si="21"/>
        <v>376083.80462629307</v>
      </c>
      <c r="W22" s="94">
        <f>SUM(V22:V$24)</f>
        <v>1117698.1917515739</v>
      </c>
      <c r="X22" s="95">
        <f t="shared" si="0"/>
        <v>351422.57153604436</v>
      </c>
      <c r="Y22" s="93">
        <f>SUM(X22:X$24)</f>
        <v>975787.85449271929</v>
      </c>
      <c r="Z22" s="93">
        <f t="shared" si="1"/>
        <v>24661.233090248727</v>
      </c>
      <c r="AA22" s="94">
        <f>SUM(Z22:Z$24)</f>
        <v>141910.33725885459</v>
      </c>
      <c r="AB22" s="87">
        <f t="shared" si="2"/>
        <v>13.944292136613701</v>
      </c>
      <c r="AC22" s="88">
        <f t="shared" si="3"/>
        <v>12.173832799248437</v>
      </c>
      <c r="AD22" s="96">
        <f t="shared" si="16"/>
        <v>87.303340176612139</v>
      </c>
      <c r="AE22" s="88">
        <f t="shared" si="4"/>
        <v>1.7704593373652631</v>
      </c>
      <c r="AF22" s="97">
        <f t="shared" si="17"/>
        <v>12.696659823387851</v>
      </c>
      <c r="AH22" s="98">
        <f t="shared" si="25"/>
        <v>1.5099228686526966E-3</v>
      </c>
      <c r="AI22" s="99">
        <f t="shared" si="18"/>
        <v>5.0224468127288186E-4</v>
      </c>
      <c r="AJ22" s="99">
        <f t="shared" si="22"/>
        <v>1637790470.4011388</v>
      </c>
      <c r="AK22" s="99">
        <f>SUM(AJ22:AJ$24)/U22/U22</f>
        <v>0.42497665558838837</v>
      </c>
      <c r="AL22" s="99">
        <f t="shared" si="23"/>
        <v>1278213390.2895563</v>
      </c>
      <c r="AM22" s="99">
        <f>SUM(AL22:AL$24)/U22/U22</f>
        <v>0.38077158571129138</v>
      </c>
      <c r="AN22" s="99">
        <f t="shared" si="24"/>
        <v>103814685.84270415</v>
      </c>
      <c r="AO22" s="100">
        <f>SUM(AN22:AN$24)/U22/U22</f>
        <v>8.5255412516559562E-2</v>
      </c>
      <c r="AP22" s="87">
        <f t="shared" si="5"/>
        <v>12.666563558194813</v>
      </c>
      <c r="AQ22" s="88">
        <f t="shared" si="6"/>
        <v>15.222020715032588</v>
      </c>
      <c r="AR22" s="88">
        <f t="shared" si="7"/>
        <v>10.964381632946756</v>
      </c>
      <c r="AS22" s="88">
        <f t="shared" si="8"/>
        <v>13.383283965550119</v>
      </c>
      <c r="AT22" s="88">
        <f t="shared" si="9"/>
        <v>1.1981681590970537</v>
      </c>
      <c r="AU22" s="101">
        <f t="shared" si="10"/>
        <v>2.3427505156334725</v>
      </c>
    </row>
    <row r="23" spans="1:47" ht="14.45" customHeight="1" x14ac:dyDescent="0.15">
      <c r="A23" s="68"/>
      <c r="B23" s="86" t="s">
        <v>236</v>
      </c>
      <c r="C23" s="11">
        <v>305</v>
      </c>
      <c r="D23" s="11">
        <v>13</v>
      </c>
      <c r="E23" s="11">
        <v>103</v>
      </c>
      <c r="F23" s="12">
        <v>13</v>
      </c>
      <c r="G23" s="22" t="s">
        <v>90</v>
      </c>
      <c r="H23" s="3">
        <v>2009820</v>
      </c>
      <c r="I23" s="3">
        <v>126762</v>
      </c>
      <c r="J23" s="18">
        <v>80</v>
      </c>
      <c r="K23" s="3">
        <v>63282</v>
      </c>
      <c r="L23" s="4">
        <v>564428</v>
      </c>
      <c r="M23" s="70"/>
      <c r="N23" s="70"/>
      <c r="O23" s="87">
        <f>IF(K23&lt;0.5,0.5,((L23-L24)-5*K24)/5/(K23-K24))</f>
        <v>0.5270425643110157</v>
      </c>
      <c r="P23" s="88">
        <f t="shared" si="12"/>
        <v>1.0096904869525449</v>
      </c>
      <c r="Q23" s="89">
        <f t="shared" si="13"/>
        <v>4.2622950819672129E-2</v>
      </c>
      <c r="R23" s="90">
        <f t="shared" si="14"/>
        <v>4.2213877787753575E-2</v>
      </c>
      <c r="S23" s="91">
        <f t="shared" si="15"/>
        <v>0.12621359223300971</v>
      </c>
      <c r="T23" s="92">
        <f>5*R23/(1+5*(1-O23)*R23)</f>
        <v>0.19191147355984936</v>
      </c>
      <c r="U23" s="93">
        <f t="shared" si="20"/>
        <v>69583.525631134806</v>
      </c>
      <c r="V23" s="93">
        <f>5*U23*((1-T23)+O23*T23)</f>
        <v>316338.55118694267</v>
      </c>
      <c r="W23" s="94">
        <f>SUM(V23:V$24)</f>
        <v>741614.3871252808</v>
      </c>
      <c r="X23" s="95">
        <f t="shared" si="0"/>
        <v>276412.32627985283</v>
      </c>
      <c r="Y23" s="93">
        <f>SUM(X23:X$24)</f>
        <v>624365.28295667493</v>
      </c>
      <c r="Z23" s="93">
        <f t="shared" si="1"/>
        <v>39926.224907089854</v>
      </c>
      <c r="AA23" s="94">
        <f>SUM(Z23:Z$24)</f>
        <v>117249.10416860587</v>
      </c>
      <c r="AB23" s="87">
        <f t="shared" si="2"/>
        <v>10.657901858215835</v>
      </c>
      <c r="AC23" s="88">
        <f t="shared" si="3"/>
        <v>8.9728894489546498</v>
      </c>
      <c r="AD23" s="96">
        <f t="shared" si="16"/>
        <v>84.190017588102833</v>
      </c>
      <c r="AE23" s="88">
        <f t="shared" si="4"/>
        <v>1.6850124092611849</v>
      </c>
      <c r="AF23" s="97">
        <f t="shared" si="17"/>
        <v>15.809982411897167</v>
      </c>
      <c r="AH23" s="98">
        <f>IF(D23=0,0,T23*T23*(1-T23)/D23)</f>
        <v>2.2893778066618189E-3</v>
      </c>
      <c r="AI23" s="99">
        <f t="shared" si="18"/>
        <v>1.0707157414431968E-3</v>
      </c>
      <c r="AJ23" s="99">
        <f t="shared" si="22"/>
        <v>1092577782.1409013</v>
      </c>
      <c r="AK23" s="99">
        <f>SUM(AJ23:AJ$24)/U23/U23</f>
        <v>0.22565216543165464</v>
      </c>
      <c r="AL23" s="99">
        <f t="shared" si="23"/>
        <v>862412887.97306216</v>
      </c>
      <c r="AM23" s="99">
        <f>SUM(AL23:AL$24)/U23/U23</f>
        <v>0.24125990732580405</v>
      </c>
      <c r="AN23" s="99">
        <f t="shared" si="24"/>
        <v>138194417.11534047</v>
      </c>
      <c r="AO23" s="100">
        <f>SUM(AN23:AN$24)/U23/U23</f>
        <v>9.1685690399643499E-2</v>
      </c>
      <c r="AP23" s="87">
        <f t="shared" si="5"/>
        <v>9.7268458133279641</v>
      </c>
      <c r="AQ23" s="88">
        <f t="shared" si="6"/>
        <v>11.588957903103706</v>
      </c>
      <c r="AR23" s="88">
        <f t="shared" si="7"/>
        <v>8.0101724292739913</v>
      </c>
      <c r="AS23" s="88">
        <f t="shared" si="8"/>
        <v>9.9356064686353083</v>
      </c>
      <c r="AT23" s="88">
        <f t="shared" si="9"/>
        <v>1.0915313663969073</v>
      </c>
      <c r="AU23" s="101">
        <f t="shared" si="10"/>
        <v>2.2784934521254625</v>
      </c>
    </row>
    <row r="24" spans="1:47" ht="14.45" customHeight="1" x14ac:dyDescent="0.15">
      <c r="A24" s="44"/>
      <c r="B24" s="102" t="s">
        <v>132</v>
      </c>
      <c r="C24" s="13">
        <v>272</v>
      </c>
      <c r="D24" s="13">
        <v>32</v>
      </c>
      <c r="E24" s="13">
        <v>88</v>
      </c>
      <c r="F24" s="14">
        <v>16</v>
      </c>
      <c r="G24" s="23" t="s">
        <v>91</v>
      </c>
      <c r="H24" s="5">
        <v>1472880</v>
      </c>
      <c r="I24" s="5">
        <v>209063</v>
      </c>
      <c r="J24" s="19">
        <v>85</v>
      </c>
      <c r="K24" s="5">
        <v>46061</v>
      </c>
      <c r="L24" s="6">
        <v>288742</v>
      </c>
      <c r="M24" s="70"/>
      <c r="N24" s="70"/>
      <c r="O24" s="103">
        <v>1</v>
      </c>
      <c r="P24" s="104">
        <f>IF(H24&lt;0.5,1,(I24/H24)/(K24/L24))</f>
        <v>0.88978772677593732</v>
      </c>
      <c r="Q24" s="105">
        <f t="shared" si="13"/>
        <v>0.11764705882352941</v>
      </c>
      <c r="R24" s="106">
        <f t="shared" si="14"/>
        <v>0.13221924205429594</v>
      </c>
      <c r="S24" s="107">
        <f t="shared" si="15"/>
        <v>0.18181818181818182</v>
      </c>
      <c r="T24" s="103">
        <v>1</v>
      </c>
      <c r="U24" s="108">
        <f>U23*(1-T23)</f>
        <v>56229.648691774179</v>
      </c>
      <c r="V24" s="108">
        <f>U24/R24</f>
        <v>425275.83593833813</v>
      </c>
      <c r="W24" s="109">
        <f>SUM(V24:V$24)</f>
        <v>425275.83593833813</v>
      </c>
      <c r="X24" s="103">
        <f t="shared" si="0"/>
        <v>347952.9566768221</v>
      </c>
      <c r="Y24" s="108">
        <f>SUM(X24:X$24)</f>
        <v>347952.9566768221</v>
      </c>
      <c r="Z24" s="108">
        <f t="shared" si="1"/>
        <v>77322.87926151602</v>
      </c>
      <c r="AA24" s="109">
        <f>SUM(Z24:Z$24)</f>
        <v>77322.87926151602</v>
      </c>
      <c r="AB24" s="110">
        <f t="shared" si="2"/>
        <v>7.5631956775954681</v>
      </c>
      <c r="AC24" s="104">
        <f t="shared" si="3"/>
        <v>6.1880691907599283</v>
      </c>
      <c r="AD24" s="111">
        <f t="shared" si="16"/>
        <v>81.818181818181813</v>
      </c>
      <c r="AE24" s="104">
        <f t="shared" si="4"/>
        <v>1.3751264868355395</v>
      </c>
      <c r="AF24" s="112">
        <f t="shared" si="17"/>
        <v>18.18181818181818</v>
      </c>
      <c r="AH24" s="113">
        <f>0</f>
        <v>0</v>
      </c>
      <c r="AI24" s="114">
        <f t="shared" si="18"/>
        <v>1.6904583020285501E-3</v>
      </c>
      <c r="AJ24" s="114">
        <v>0</v>
      </c>
      <c r="AK24" s="114">
        <f>(1-R24)/R24/R24/D24</f>
        <v>1.5512104118751031</v>
      </c>
      <c r="AL24" s="114">
        <f>V24*V24*AI24</f>
        <v>305735505.20237988</v>
      </c>
      <c r="AM24" s="114">
        <f>(1-S24)*(1-S24)*(1-R24)/R24/R24/D24+AI24/R24/R24</f>
        <v>1.1351110570325424</v>
      </c>
      <c r="AN24" s="114">
        <f>V24*V24*AI24</f>
        <v>305735505.20237988</v>
      </c>
      <c r="AO24" s="115">
        <f>S24*S24*(1-R24)/R24/R24/D24+AI24/R24/R24</f>
        <v>0.14797715856656785</v>
      </c>
      <c r="AP24" s="110">
        <f t="shared" si="5"/>
        <v>5.1220627606367461</v>
      </c>
      <c r="AQ24" s="104">
        <f t="shared" si="6"/>
        <v>10.00432859455419</v>
      </c>
      <c r="AR24" s="104">
        <f t="shared" si="7"/>
        <v>4.0998540110678992</v>
      </c>
      <c r="AS24" s="104">
        <f t="shared" si="8"/>
        <v>8.2762843704519575</v>
      </c>
      <c r="AT24" s="104">
        <f t="shared" si="9"/>
        <v>0.62115761987263429</v>
      </c>
      <c r="AU24" s="116">
        <f t="shared" si="10"/>
        <v>2.1290953537984447</v>
      </c>
    </row>
    <row r="25" spans="1:47" ht="14.45" customHeight="1" x14ac:dyDescent="0.15">
      <c r="A25" s="68" t="s">
        <v>6</v>
      </c>
      <c r="B25" s="69" t="s">
        <v>59</v>
      </c>
      <c r="C25" s="9">
        <v>121</v>
      </c>
      <c r="D25" s="9">
        <v>0</v>
      </c>
      <c r="E25" s="9">
        <v>40</v>
      </c>
      <c r="F25" s="10">
        <v>0</v>
      </c>
      <c r="G25" s="21" t="s">
        <v>59</v>
      </c>
      <c r="H25" s="1">
        <v>2414909</v>
      </c>
      <c r="I25" s="1">
        <v>1219</v>
      </c>
      <c r="J25" s="17">
        <v>0</v>
      </c>
      <c r="K25" s="1">
        <v>100000</v>
      </c>
      <c r="L25" s="2">
        <v>8713724</v>
      </c>
      <c r="M25" s="70"/>
      <c r="N25" s="70"/>
      <c r="O25" s="117">
        <f t="shared" ref="O25:O40" si="26">IF(K25&lt;0.5,0.5,((L25-L26)-5*K26)/5/(K25-K26))</f>
        <v>0.16090225563909774</v>
      </c>
      <c r="P25" s="118">
        <f t="shared" ref="P25:P40" si="27">IF(H25&lt;0.5,1,(I25/H25)/((K25-K26)/(L25-L26)))</f>
        <v>0.94671852343370566</v>
      </c>
      <c r="Q25" s="73">
        <f t="shared" si="13"/>
        <v>0</v>
      </c>
      <c r="R25" s="119">
        <f t="shared" si="14"/>
        <v>0</v>
      </c>
      <c r="S25" s="120">
        <f t="shared" si="15"/>
        <v>0</v>
      </c>
      <c r="T25" s="121">
        <f>5*R25/(1+5*(1-O25)*R25)</f>
        <v>0</v>
      </c>
      <c r="U25" s="122">
        <v>100000</v>
      </c>
      <c r="V25" s="122">
        <f>5*U25*((1-T25)+O25*T25)</f>
        <v>500000</v>
      </c>
      <c r="W25" s="123">
        <f>SUM(V25:V$42)</f>
        <v>8789414.1712836698</v>
      </c>
      <c r="X25" s="124">
        <f t="shared" si="0"/>
        <v>500000</v>
      </c>
      <c r="Y25" s="122">
        <f>SUM(X25:X$42)</f>
        <v>8508314.7244288642</v>
      </c>
      <c r="Z25" s="122">
        <f t="shared" si="1"/>
        <v>0</v>
      </c>
      <c r="AA25" s="123">
        <f>SUM(Z25:Z$42)</f>
        <v>281099.44685480435</v>
      </c>
      <c r="AB25" s="117">
        <f t="shared" si="2"/>
        <v>87.894141712836699</v>
      </c>
      <c r="AC25" s="118">
        <f t="shared" si="3"/>
        <v>85.083147244288639</v>
      </c>
      <c r="AD25" s="80">
        <f t="shared" si="16"/>
        <v>96.801840926176851</v>
      </c>
      <c r="AE25" s="118">
        <f t="shared" si="4"/>
        <v>2.8109944685480435</v>
      </c>
      <c r="AF25" s="81">
        <f t="shared" si="17"/>
        <v>3.1981590738231249</v>
      </c>
      <c r="AH25" s="82">
        <f>IF(D25=0,0,T25*T25*(1-T25)/D25)</f>
        <v>0</v>
      </c>
      <c r="AI25" s="83">
        <f t="shared" si="18"/>
        <v>0</v>
      </c>
      <c r="AJ25" s="83">
        <f>U25*U25*((1-O25)*5+AB26)^2*AH25</f>
        <v>0</v>
      </c>
      <c r="AK25" s="83">
        <f>SUM(AJ25:AJ$42)/U25/U25</f>
        <v>1.0700428963818998</v>
      </c>
      <c r="AL25" s="83">
        <f>U25*U25*((1-O25)*5*(1-S25)+AC26)^2*AH25+V25*V25*AI25</f>
        <v>0</v>
      </c>
      <c r="AM25" s="83">
        <f>SUM(AL25:AL$42)/U25/U25</f>
        <v>0.84369399154121583</v>
      </c>
      <c r="AN25" s="83">
        <f>U25*U25*((1-O25)*5*S25+AE26)^2*AH25+V25*V25*AI25</f>
        <v>0</v>
      </c>
      <c r="AO25" s="84">
        <f>SUM(AN25:AN$42)/U25/U25</f>
        <v>9.8419492011428217E-2</v>
      </c>
      <c r="AP25" s="117">
        <f t="shared" si="5"/>
        <v>85.866661308309759</v>
      </c>
      <c r="AQ25" s="118">
        <f t="shared" si="6"/>
        <v>89.92162211736364</v>
      </c>
      <c r="AR25" s="118">
        <f t="shared" si="7"/>
        <v>83.282832039135741</v>
      </c>
      <c r="AS25" s="118">
        <f t="shared" si="8"/>
        <v>86.883462449441538</v>
      </c>
      <c r="AT25" s="118">
        <f t="shared" si="9"/>
        <v>2.1961056001245676</v>
      </c>
      <c r="AU25" s="125">
        <f t="shared" si="10"/>
        <v>3.4258833369715194</v>
      </c>
    </row>
    <row r="26" spans="1:47" ht="14.45" customHeight="1" x14ac:dyDescent="0.15">
      <c r="A26" s="126"/>
      <c r="B26" s="86" t="s">
        <v>61</v>
      </c>
      <c r="C26" s="11">
        <v>186</v>
      </c>
      <c r="D26" s="11">
        <v>0</v>
      </c>
      <c r="E26" s="11">
        <v>64</v>
      </c>
      <c r="F26" s="12">
        <v>0</v>
      </c>
      <c r="G26" s="22" t="s">
        <v>61</v>
      </c>
      <c r="H26" s="3">
        <v>2569226</v>
      </c>
      <c r="I26" s="3">
        <v>199</v>
      </c>
      <c r="J26" s="18">
        <v>5</v>
      </c>
      <c r="K26" s="3">
        <v>99734</v>
      </c>
      <c r="L26" s="4">
        <v>8214840</v>
      </c>
      <c r="M26" s="70"/>
      <c r="N26" s="70"/>
      <c r="O26" s="87">
        <f t="shared" si="26"/>
        <v>0.45806451612903226</v>
      </c>
      <c r="P26" s="88">
        <f t="shared" si="27"/>
        <v>1.2457450032083215</v>
      </c>
      <c r="Q26" s="89">
        <f t="shared" si="13"/>
        <v>0</v>
      </c>
      <c r="R26" s="90">
        <f t="shared" si="14"/>
        <v>0</v>
      </c>
      <c r="S26" s="91">
        <f t="shared" si="15"/>
        <v>0</v>
      </c>
      <c r="T26" s="92">
        <f>5*R26/(1+5*(1-O26)*R26)</f>
        <v>0</v>
      </c>
      <c r="U26" s="93">
        <f>U25*(1-T25)</f>
        <v>100000</v>
      </c>
      <c r="V26" s="93">
        <f>5*U26*((1-T26)+O26*T26)</f>
        <v>500000</v>
      </c>
      <c r="W26" s="94">
        <f>SUM(V26:V$42)</f>
        <v>8289414.1712836707</v>
      </c>
      <c r="X26" s="95">
        <f t="shared" si="0"/>
        <v>500000</v>
      </c>
      <c r="Y26" s="93">
        <f>SUM(X26:X$42)</f>
        <v>8008314.7244288651</v>
      </c>
      <c r="Z26" s="93">
        <f t="shared" si="1"/>
        <v>0</v>
      </c>
      <c r="AA26" s="94">
        <f>SUM(Z26:Z$42)</f>
        <v>281099.44685480435</v>
      </c>
      <c r="AB26" s="87">
        <f t="shared" si="2"/>
        <v>82.894141712836714</v>
      </c>
      <c r="AC26" s="88">
        <f t="shared" si="3"/>
        <v>80.083147244288654</v>
      </c>
      <c r="AD26" s="96">
        <f t="shared" si="16"/>
        <v>96.608934708213809</v>
      </c>
      <c r="AE26" s="88">
        <f t="shared" si="4"/>
        <v>2.8109944685480435</v>
      </c>
      <c r="AF26" s="97">
        <f t="shared" si="17"/>
        <v>3.3910652917861648</v>
      </c>
      <c r="AH26" s="98">
        <f>IF(D26=0,0,T26*T26*(1-T26)/D26)</f>
        <v>0</v>
      </c>
      <c r="AI26" s="99">
        <f t="shared" si="18"/>
        <v>0</v>
      </c>
      <c r="AJ26" s="99">
        <f>U26*U26*((1-O26)*5+AB27)^2*AH26</f>
        <v>0</v>
      </c>
      <c r="AK26" s="99">
        <f>SUM(AJ26:AJ$42)/U26/U26</f>
        <v>1.0700428963818998</v>
      </c>
      <c r="AL26" s="99">
        <f>U26*U26*((1-O26)*5*(1-S26)+AC27)^2*AH26+V26*V26*AI26</f>
        <v>0</v>
      </c>
      <c r="AM26" s="99">
        <f>SUM(AL26:AL$42)/U26/U26</f>
        <v>0.84369399154121583</v>
      </c>
      <c r="AN26" s="99">
        <f>U26*U26*((1-O26)*5*S26+AE27)^2*AH26+V26*V26*AI26</f>
        <v>0</v>
      </c>
      <c r="AO26" s="100">
        <f>SUM(AN26:AN$42)/U26/U26</f>
        <v>9.8419492011428217E-2</v>
      </c>
      <c r="AP26" s="87">
        <f t="shared" si="5"/>
        <v>80.866661308309773</v>
      </c>
      <c r="AQ26" s="88">
        <f t="shared" si="6"/>
        <v>84.921622117363654</v>
      </c>
      <c r="AR26" s="88">
        <f t="shared" si="7"/>
        <v>78.282832039135755</v>
      </c>
      <c r="AS26" s="88">
        <f t="shared" si="8"/>
        <v>81.883462449441552</v>
      </c>
      <c r="AT26" s="88">
        <f t="shared" si="9"/>
        <v>2.1961056001245676</v>
      </c>
      <c r="AU26" s="101">
        <f t="shared" si="10"/>
        <v>3.4258833369715194</v>
      </c>
    </row>
    <row r="27" spans="1:47" ht="14.45" customHeight="1" x14ac:dyDescent="0.15">
      <c r="A27" s="126"/>
      <c r="B27" s="86" t="s">
        <v>63</v>
      </c>
      <c r="C27" s="11">
        <v>179</v>
      </c>
      <c r="D27" s="11">
        <v>0</v>
      </c>
      <c r="E27" s="11">
        <v>61</v>
      </c>
      <c r="F27" s="12">
        <v>0</v>
      </c>
      <c r="G27" s="22" t="s">
        <v>63</v>
      </c>
      <c r="H27" s="3">
        <v>2718493</v>
      </c>
      <c r="I27" s="3">
        <v>203</v>
      </c>
      <c r="J27" s="18">
        <v>10</v>
      </c>
      <c r="K27" s="3">
        <v>99703</v>
      </c>
      <c r="L27" s="4">
        <v>7716254</v>
      </c>
      <c r="M27" s="70"/>
      <c r="N27" s="70"/>
      <c r="O27" s="87">
        <f t="shared" si="26"/>
        <v>0.52</v>
      </c>
      <c r="P27" s="88">
        <f t="shared" si="27"/>
        <v>1.0634199904138066</v>
      </c>
      <c r="Q27" s="89">
        <f t="shared" si="13"/>
        <v>0</v>
      </c>
      <c r="R27" s="90">
        <f t="shared" si="14"/>
        <v>0</v>
      </c>
      <c r="S27" s="91">
        <f t="shared" si="15"/>
        <v>0</v>
      </c>
      <c r="T27" s="92">
        <f t="shared" ref="T27:T40" si="28">5*R27/(1+5*(1-O27)*R27)</f>
        <v>0</v>
      </c>
      <c r="U27" s="93">
        <f t="shared" ref="U27:U41" si="29">U26*(1-T26)</f>
        <v>100000</v>
      </c>
      <c r="V27" s="93">
        <f t="shared" ref="V27:V40" si="30">5*U27*((1-T27)+O27*T27)</f>
        <v>500000</v>
      </c>
      <c r="W27" s="94">
        <f>SUM(V27:V$42)</f>
        <v>7789414.1712836707</v>
      </c>
      <c r="X27" s="95">
        <f t="shared" si="0"/>
        <v>500000</v>
      </c>
      <c r="Y27" s="93">
        <f>SUM(X27:X$42)</f>
        <v>7508314.7244288651</v>
      </c>
      <c r="Z27" s="93">
        <f t="shared" si="1"/>
        <v>0</v>
      </c>
      <c r="AA27" s="94">
        <f>SUM(Z27:Z$42)</f>
        <v>281099.44685480435</v>
      </c>
      <c r="AB27" s="87">
        <f t="shared" si="2"/>
        <v>77.894141712836714</v>
      </c>
      <c r="AC27" s="88">
        <f t="shared" si="3"/>
        <v>75.083147244288654</v>
      </c>
      <c r="AD27" s="96">
        <f t="shared" si="16"/>
        <v>96.391263313599339</v>
      </c>
      <c r="AE27" s="88">
        <f t="shared" si="4"/>
        <v>2.8109944685480435</v>
      </c>
      <c r="AF27" s="97">
        <f t="shared" si="17"/>
        <v>3.6087366864006416</v>
      </c>
      <c r="AH27" s="98">
        <f t="shared" ref="AH27:AH40" si="31">IF(D27=0,0,T27*T27*(1-T27)/D27)</f>
        <v>0</v>
      </c>
      <c r="AI27" s="99">
        <f t="shared" si="18"/>
        <v>0</v>
      </c>
      <c r="AJ27" s="99">
        <f t="shared" ref="AJ27:AJ40" si="32">U27*U27*((1-O27)*5+AB28)^2*AH27</f>
        <v>0</v>
      </c>
      <c r="AK27" s="99">
        <f>SUM(AJ27:AJ$42)/U27/U27</f>
        <v>1.0700428963818998</v>
      </c>
      <c r="AL27" s="99">
        <f t="shared" ref="AL27:AL40" si="33">U27*U27*((1-O27)*5*(1-S27)+AC28)^2*AH27+V27*V27*AI27</f>
        <v>0</v>
      </c>
      <c r="AM27" s="99">
        <f>SUM(AL27:AL$42)/U27/U27</f>
        <v>0.84369399154121583</v>
      </c>
      <c r="AN27" s="99">
        <f t="shared" ref="AN27:AN40" si="34">U27*U27*((1-O27)*5*S27+AE28)^2*AH27+V27*V27*AI27</f>
        <v>0</v>
      </c>
      <c r="AO27" s="100">
        <f>SUM(AN27:AN$42)/U27/U27</f>
        <v>9.8419492011428217E-2</v>
      </c>
      <c r="AP27" s="87">
        <f t="shared" si="5"/>
        <v>75.866661308309773</v>
      </c>
      <c r="AQ27" s="88">
        <f t="shared" si="6"/>
        <v>79.921622117363654</v>
      </c>
      <c r="AR27" s="88">
        <f t="shared" si="7"/>
        <v>73.282832039135755</v>
      </c>
      <c r="AS27" s="88">
        <f t="shared" si="8"/>
        <v>76.883462449441552</v>
      </c>
      <c r="AT27" s="88">
        <f t="shared" si="9"/>
        <v>2.1961056001245676</v>
      </c>
      <c r="AU27" s="101">
        <f t="shared" si="10"/>
        <v>3.4258833369715194</v>
      </c>
    </row>
    <row r="28" spans="1:47" ht="14.45" customHeight="1" x14ac:dyDescent="0.15">
      <c r="A28" s="126"/>
      <c r="B28" s="86" t="s">
        <v>65</v>
      </c>
      <c r="C28" s="11">
        <v>74</v>
      </c>
      <c r="D28" s="11">
        <v>0</v>
      </c>
      <c r="E28" s="11">
        <v>11</v>
      </c>
      <c r="F28" s="12">
        <v>0</v>
      </c>
      <c r="G28" s="22" t="s">
        <v>65</v>
      </c>
      <c r="H28" s="3">
        <v>2904186</v>
      </c>
      <c r="I28" s="3">
        <v>384</v>
      </c>
      <c r="J28" s="18">
        <v>15</v>
      </c>
      <c r="K28" s="3">
        <v>99668</v>
      </c>
      <c r="L28" s="4">
        <v>7217823</v>
      </c>
      <c r="M28" s="70"/>
      <c r="N28" s="70"/>
      <c r="O28" s="87">
        <f t="shared" si="26"/>
        <v>0.53898305084745768</v>
      </c>
      <c r="P28" s="88">
        <f t="shared" si="27"/>
        <v>1.1165084012513697</v>
      </c>
      <c r="Q28" s="89">
        <f t="shared" si="13"/>
        <v>0</v>
      </c>
      <c r="R28" s="90">
        <f t="shared" si="14"/>
        <v>0</v>
      </c>
      <c r="S28" s="91">
        <f t="shared" si="15"/>
        <v>0</v>
      </c>
      <c r="T28" s="92">
        <f t="shared" si="28"/>
        <v>0</v>
      </c>
      <c r="U28" s="93">
        <f t="shared" si="29"/>
        <v>100000</v>
      </c>
      <c r="V28" s="93">
        <f t="shared" si="30"/>
        <v>500000</v>
      </c>
      <c r="W28" s="94">
        <f>SUM(V28:V$42)</f>
        <v>7289414.1712836707</v>
      </c>
      <c r="X28" s="95">
        <f t="shared" si="0"/>
        <v>500000</v>
      </c>
      <c r="Y28" s="93">
        <f>SUM(X28:X$42)</f>
        <v>7008314.7244288651</v>
      </c>
      <c r="Z28" s="93">
        <f t="shared" si="1"/>
        <v>0</v>
      </c>
      <c r="AA28" s="94">
        <f>SUM(Z28:Z$42)</f>
        <v>281099.44685480435</v>
      </c>
      <c r="AB28" s="87">
        <f t="shared" si="2"/>
        <v>72.894141712836714</v>
      </c>
      <c r="AC28" s="88">
        <f t="shared" si="3"/>
        <v>70.083147244288654</v>
      </c>
      <c r="AD28" s="96">
        <f t="shared" si="16"/>
        <v>96.143730617445428</v>
      </c>
      <c r="AE28" s="88">
        <f t="shared" si="4"/>
        <v>2.8109944685480435</v>
      </c>
      <c r="AF28" s="97">
        <f t="shared" si="17"/>
        <v>3.8562693825545455</v>
      </c>
      <c r="AH28" s="98">
        <f t="shared" si="31"/>
        <v>0</v>
      </c>
      <c r="AI28" s="99">
        <f t="shared" si="18"/>
        <v>0</v>
      </c>
      <c r="AJ28" s="99">
        <f t="shared" si="32"/>
        <v>0</v>
      </c>
      <c r="AK28" s="99">
        <f>SUM(AJ28:AJ$42)/U28/U28</f>
        <v>1.0700428963818998</v>
      </c>
      <c r="AL28" s="99">
        <f t="shared" si="33"/>
        <v>0</v>
      </c>
      <c r="AM28" s="99">
        <f>SUM(AL28:AL$42)/U28/U28</f>
        <v>0.84369399154121583</v>
      </c>
      <c r="AN28" s="99">
        <f t="shared" si="34"/>
        <v>0</v>
      </c>
      <c r="AO28" s="100">
        <f>SUM(AN28:AN$42)/U28/U28</f>
        <v>9.8419492011428217E-2</v>
      </c>
      <c r="AP28" s="87">
        <f t="shared" si="5"/>
        <v>70.866661308309773</v>
      </c>
      <c r="AQ28" s="88">
        <f t="shared" si="6"/>
        <v>74.921622117363654</v>
      </c>
      <c r="AR28" s="88">
        <f t="shared" si="7"/>
        <v>68.282832039135755</v>
      </c>
      <c r="AS28" s="88">
        <f t="shared" si="8"/>
        <v>71.883462449441552</v>
      </c>
      <c r="AT28" s="88">
        <f t="shared" si="9"/>
        <v>2.1961056001245676</v>
      </c>
      <c r="AU28" s="101">
        <f t="shared" si="10"/>
        <v>3.4258833369715194</v>
      </c>
    </row>
    <row r="29" spans="1:47" ht="14.45" customHeight="1" x14ac:dyDescent="0.15">
      <c r="A29" s="126"/>
      <c r="B29" s="86" t="s">
        <v>67</v>
      </c>
      <c r="C29" s="11">
        <v>25</v>
      </c>
      <c r="D29" s="11">
        <v>0</v>
      </c>
      <c r="E29" s="11">
        <v>12</v>
      </c>
      <c r="F29" s="12">
        <v>0</v>
      </c>
      <c r="G29" s="22" t="s">
        <v>67</v>
      </c>
      <c r="H29" s="3">
        <v>2868752</v>
      </c>
      <c r="I29" s="3">
        <v>586</v>
      </c>
      <c r="J29" s="18">
        <v>20</v>
      </c>
      <c r="K29" s="3">
        <v>99609</v>
      </c>
      <c r="L29" s="4">
        <v>6719619</v>
      </c>
      <c r="M29" s="70"/>
      <c r="N29" s="70"/>
      <c r="O29" s="87">
        <f t="shared" si="26"/>
        <v>0.54579439252336448</v>
      </c>
      <c r="P29" s="88">
        <f t="shared" si="27"/>
        <v>0.950336631451423</v>
      </c>
      <c r="Q29" s="89">
        <f t="shared" si="13"/>
        <v>0</v>
      </c>
      <c r="R29" s="90">
        <f t="shared" si="14"/>
        <v>0</v>
      </c>
      <c r="S29" s="91">
        <f t="shared" si="15"/>
        <v>0</v>
      </c>
      <c r="T29" s="92">
        <f t="shared" si="28"/>
        <v>0</v>
      </c>
      <c r="U29" s="93">
        <f t="shared" si="29"/>
        <v>100000</v>
      </c>
      <c r="V29" s="93">
        <f t="shared" si="30"/>
        <v>500000</v>
      </c>
      <c r="W29" s="94">
        <f>SUM(V29:V$42)</f>
        <v>6789414.1712836698</v>
      </c>
      <c r="X29" s="95">
        <f t="shared" si="0"/>
        <v>500000</v>
      </c>
      <c r="Y29" s="93">
        <f>SUM(X29:X$42)</f>
        <v>6508314.7244288651</v>
      </c>
      <c r="Z29" s="93">
        <f t="shared" si="1"/>
        <v>0</v>
      </c>
      <c r="AA29" s="94">
        <f>SUM(Z29:Z$42)</f>
        <v>281099.44685480435</v>
      </c>
      <c r="AB29" s="87">
        <f t="shared" si="2"/>
        <v>67.894141712836699</v>
      </c>
      <c r="AC29" s="88">
        <f t="shared" si="3"/>
        <v>65.083147244288654</v>
      </c>
      <c r="AD29" s="96">
        <f t="shared" si="16"/>
        <v>95.859739297629901</v>
      </c>
      <c r="AE29" s="88">
        <f t="shared" si="4"/>
        <v>2.8109944685480435</v>
      </c>
      <c r="AF29" s="97">
        <f t="shared" si="17"/>
        <v>4.1402607023700995</v>
      </c>
      <c r="AH29" s="98">
        <f t="shared" si="31"/>
        <v>0</v>
      </c>
      <c r="AI29" s="99">
        <f t="shared" si="18"/>
        <v>0</v>
      </c>
      <c r="AJ29" s="99">
        <f t="shared" si="32"/>
        <v>0</v>
      </c>
      <c r="AK29" s="99">
        <f>SUM(AJ29:AJ$42)/U29/U29</f>
        <v>1.0700428963818998</v>
      </c>
      <c r="AL29" s="99">
        <f t="shared" si="33"/>
        <v>0</v>
      </c>
      <c r="AM29" s="99">
        <f>SUM(AL29:AL$42)/U29/U29</f>
        <v>0.84369399154121583</v>
      </c>
      <c r="AN29" s="99">
        <f t="shared" si="34"/>
        <v>0</v>
      </c>
      <c r="AO29" s="100">
        <f>SUM(AN29:AN$42)/U29/U29</f>
        <v>9.8419492011428217E-2</v>
      </c>
      <c r="AP29" s="87">
        <f t="shared" si="5"/>
        <v>65.866661308309759</v>
      </c>
      <c r="AQ29" s="88">
        <f t="shared" si="6"/>
        <v>69.92162211736364</v>
      </c>
      <c r="AR29" s="88">
        <f t="shared" si="7"/>
        <v>63.282832039135755</v>
      </c>
      <c r="AS29" s="88">
        <f t="shared" si="8"/>
        <v>66.883462449441552</v>
      </c>
      <c r="AT29" s="88">
        <f t="shared" si="9"/>
        <v>2.1961056001245676</v>
      </c>
      <c r="AU29" s="101">
        <f t="shared" si="10"/>
        <v>3.4258833369715194</v>
      </c>
    </row>
    <row r="30" spans="1:47" ht="14.45" customHeight="1" x14ac:dyDescent="0.15">
      <c r="A30" s="126"/>
      <c r="B30" s="86" t="s">
        <v>69</v>
      </c>
      <c r="C30" s="11">
        <v>87</v>
      </c>
      <c r="D30" s="11">
        <v>0</v>
      </c>
      <c r="E30" s="11">
        <v>34</v>
      </c>
      <c r="F30" s="12">
        <v>0</v>
      </c>
      <c r="G30" s="22" t="s">
        <v>69</v>
      </c>
      <c r="H30" s="3">
        <v>3082677</v>
      </c>
      <c r="I30" s="3">
        <v>830</v>
      </c>
      <c r="J30" s="18">
        <v>25</v>
      </c>
      <c r="K30" s="3">
        <v>99502</v>
      </c>
      <c r="L30" s="4">
        <v>6221817</v>
      </c>
      <c r="M30" s="70"/>
      <c r="N30" s="70"/>
      <c r="O30" s="87">
        <f t="shared" si="26"/>
        <v>0.50317460317460316</v>
      </c>
      <c r="P30" s="88">
        <f t="shared" si="27"/>
        <v>1.0624488349903631</v>
      </c>
      <c r="Q30" s="89">
        <f t="shared" si="13"/>
        <v>0</v>
      </c>
      <c r="R30" s="90">
        <f t="shared" si="14"/>
        <v>0</v>
      </c>
      <c r="S30" s="91">
        <f t="shared" si="15"/>
        <v>0</v>
      </c>
      <c r="T30" s="92">
        <f t="shared" si="28"/>
        <v>0</v>
      </c>
      <c r="U30" s="93">
        <f t="shared" si="29"/>
        <v>100000</v>
      </c>
      <c r="V30" s="93">
        <f t="shared" si="30"/>
        <v>500000</v>
      </c>
      <c r="W30" s="94">
        <f>SUM(V30:V$42)</f>
        <v>6289414.1712836698</v>
      </c>
      <c r="X30" s="95">
        <f t="shared" si="0"/>
        <v>500000</v>
      </c>
      <c r="Y30" s="93">
        <f>SUM(X30:X$42)</f>
        <v>6008314.7244288651</v>
      </c>
      <c r="Z30" s="93">
        <f t="shared" si="1"/>
        <v>0</v>
      </c>
      <c r="AA30" s="94">
        <f>SUM(Z30:Z$42)</f>
        <v>281099.44685480435</v>
      </c>
      <c r="AB30" s="87">
        <f t="shared" si="2"/>
        <v>62.894141712836699</v>
      </c>
      <c r="AC30" s="88">
        <f t="shared" si="3"/>
        <v>60.083147244288654</v>
      </c>
      <c r="AD30" s="96">
        <f t="shared" si="16"/>
        <v>95.530594118952223</v>
      </c>
      <c r="AE30" s="88">
        <f t="shared" si="4"/>
        <v>2.8109944685480435</v>
      </c>
      <c r="AF30" s="97">
        <f t="shared" si="17"/>
        <v>4.4694058810477717</v>
      </c>
      <c r="AH30" s="98">
        <f t="shared" si="31"/>
        <v>0</v>
      </c>
      <c r="AI30" s="99">
        <f t="shared" si="18"/>
        <v>0</v>
      </c>
      <c r="AJ30" s="99">
        <f t="shared" si="32"/>
        <v>0</v>
      </c>
      <c r="AK30" s="99">
        <f>SUM(AJ30:AJ$42)/U30/U30</f>
        <v>1.0700428963818998</v>
      </c>
      <c r="AL30" s="99">
        <f t="shared" si="33"/>
        <v>0</v>
      </c>
      <c r="AM30" s="99">
        <f>SUM(AL30:AL$42)/U30/U30</f>
        <v>0.84369399154121583</v>
      </c>
      <c r="AN30" s="99">
        <f t="shared" si="34"/>
        <v>0</v>
      </c>
      <c r="AO30" s="100">
        <f>SUM(AN30:AN$42)/U30/U30</f>
        <v>9.8419492011428217E-2</v>
      </c>
      <c r="AP30" s="87">
        <f t="shared" si="5"/>
        <v>60.866661308309766</v>
      </c>
      <c r="AQ30" s="88">
        <f t="shared" si="6"/>
        <v>64.92162211736364</v>
      </c>
      <c r="AR30" s="88">
        <f t="shared" si="7"/>
        <v>58.282832039135755</v>
      </c>
      <c r="AS30" s="88">
        <f t="shared" si="8"/>
        <v>61.883462449441552</v>
      </c>
      <c r="AT30" s="88">
        <f t="shared" si="9"/>
        <v>2.1961056001245676</v>
      </c>
      <c r="AU30" s="101">
        <f t="shared" si="10"/>
        <v>3.4258833369715194</v>
      </c>
    </row>
    <row r="31" spans="1:47" ht="14.45" customHeight="1" x14ac:dyDescent="0.15">
      <c r="A31" s="126"/>
      <c r="B31" s="86" t="s">
        <v>71</v>
      </c>
      <c r="C31" s="11">
        <v>123</v>
      </c>
      <c r="D31" s="11">
        <v>0</v>
      </c>
      <c r="E31" s="11">
        <v>40</v>
      </c>
      <c r="F31" s="12">
        <v>0</v>
      </c>
      <c r="G31" s="22" t="s">
        <v>71</v>
      </c>
      <c r="H31" s="3">
        <v>3531534</v>
      </c>
      <c r="I31" s="3">
        <v>1224</v>
      </c>
      <c r="J31" s="18">
        <v>30</v>
      </c>
      <c r="K31" s="3">
        <v>99376</v>
      </c>
      <c r="L31" s="4">
        <v>5724620</v>
      </c>
      <c r="M31" s="70"/>
      <c r="N31" s="70"/>
      <c r="O31" s="87">
        <f t="shared" si="26"/>
        <v>0.52874999999999994</v>
      </c>
      <c r="P31" s="88">
        <f t="shared" si="27"/>
        <v>1.0755235401952805</v>
      </c>
      <c r="Q31" s="89">
        <f t="shared" si="13"/>
        <v>0</v>
      </c>
      <c r="R31" s="90">
        <f t="shared" si="14"/>
        <v>0</v>
      </c>
      <c r="S31" s="91">
        <f t="shared" si="15"/>
        <v>0</v>
      </c>
      <c r="T31" s="92">
        <f t="shared" si="28"/>
        <v>0</v>
      </c>
      <c r="U31" s="93">
        <f t="shared" si="29"/>
        <v>100000</v>
      </c>
      <c r="V31" s="93">
        <f t="shared" si="30"/>
        <v>500000</v>
      </c>
      <c r="W31" s="94">
        <f>SUM(V31:V$42)</f>
        <v>5789414.1712836698</v>
      </c>
      <c r="X31" s="95">
        <f t="shared" si="0"/>
        <v>500000</v>
      </c>
      <c r="Y31" s="93">
        <f>SUM(X31:X$42)</f>
        <v>5508314.724428867</v>
      </c>
      <c r="Z31" s="93">
        <f t="shared" si="1"/>
        <v>0</v>
      </c>
      <c r="AA31" s="94">
        <f>SUM(Z31:Z$42)</f>
        <v>281099.44685480435</v>
      </c>
      <c r="AB31" s="87">
        <f t="shared" si="2"/>
        <v>57.894141712836699</v>
      </c>
      <c r="AC31" s="88">
        <f t="shared" si="3"/>
        <v>55.083147244288668</v>
      </c>
      <c r="AD31" s="96">
        <f t="shared" si="16"/>
        <v>95.144596006810204</v>
      </c>
      <c r="AE31" s="88">
        <f t="shared" si="4"/>
        <v>2.8109944685480435</v>
      </c>
      <c r="AF31" s="97">
        <f t="shared" si="17"/>
        <v>4.8554039931898147</v>
      </c>
      <c r="AH31" s="98">
        <f t="shared" si="31"/>
        <v>0</v>
      </c>
      <c r="AI31" s="99">
        <f t="shared" si="18"/>
        <v>0</v>
      </c>
      <c r="AJ31" s="99">
        <f t="shared" si="32"/>
        <v>0</v>
      </c>
      <c r="AK31" s="99">
        <f>SUM(AJ31:AJ$42)/U31/U31</f>
        <v>1.0700428963818998</v>
      </c>
      <c r="AL31" s="99">
        <f t="shared" si="33"/>
        <v>0</v>
      </c>
      <c r="AM31" s="99">
        <f>SUM(AL31:AL$42)/U31/U31</f>
        <v>0.84369399154121583</v>
      </c>
      <c r="AN31" s="99">
        <f t="shared" si="34"/>
        <v>0</v>
      </c>
      <c r="AO31" s="100">
        <f>SUM(AN31:AN$42)/U31/U31</f>
        <v>9.8419492011428217E-2</v>
      </c>
      <c r="AP31" s="87">
        <f t="shared" si="5"/>
        <v>55.866661308309766</v>
      </c>
      <c r="AQ31" s="88">
        <f t="shared" si="6"/>
        <v>59.921622117363633</v>
      </c>
      <c r="AR31" s="88">
        <f t="shared" si="7"/>
        <v>53.282832039135769</v>
      </c>
      <c r="AS31" s="88">
        <f t="shared" si="8"/>
        <v>56.883462449441566</v>
      </c>
      <c r="AT31" s="88">
        <f t="shared" si="9"/>
        <v>2.1961056001245676</v>
      </c>
      <c r="AU31" s="101">
        <f t="shared" si="10"/>
        <v>3.4258833369715194</v>
      </c>
    </row>
    <row r="32" spans="1:47" ht="14.45" customHeight="1" x14ac:dyDescent="0.15">
      <c r="A32" s="126"/>
      <c r="B32" s="86" t="s">
        <v>73</v>
      </c>
      <c r="C32" s="11">
        <v>180</v>
      </c>
      <c r="D32" s="11">
        <v>0</v>
      </c>
      <c r="E32" s="11">
        <v>59</v>
      </c>
      <c r="F32" s="12">
        <v>0</v>
      </c>
      <c r="G32" s="22" t="s">
        <v>73</v>
      </c>
      <c r="H32" s="3">
        <v>4046870</v>
      </c>
      <c r="I32" s="3">
        <v>1947</v>
      </c>
      <c r="J32" s="18">
        <v>35</v>
      </c>
      <c r="K32" s="3">
        <v>99216</v>
      </c>
      <c r="L32" s="4">
        <v>5228117</v>
      </c>
      <c r="M32" s="70"/>
      <c r="N32" s="70"/>
      <c r="O32" s="87">
        <f t="shared" si="26"/>
        <v>0.52719665271966532</v>
      </c>
      <c r="P32" s="88">
        <f t="shared" si="27"/>
        <v>0.99748322979463022</v>
      </c>
      <c r="Q32" s="89">
        <f t="shared" si="13"/>
        <v>0</v>
      </c>
      <c r="R32" s="90">
        <f t="shared" si="14"/>
        <v>0</v>
      </c>
      <c r="S32" s="91">
        <f t="shared" si="15"/>
        <v>0</v>
      </c>
      <c r="T32" s="92">
        <f t="shared" si="28"/>
        <v>0</v>
      </c>
      <c r="U32" s="93">
        <f t="shared" si="29"/>
        <v>100000</v>
      </c>
      <c r="V32" s="93">
        <f t="shared" si="30"/>
        <v>500000</v>
      </c>
      <c r="W32" s="94">
        <f>SUM(V32:V$42)</f>
        <v>5289414.1712836707</v>
      </c>
      <c r="X32" s="95">
        <f t="shared" si="0"/>
        <v>500000</v>
      </c>
      <c r="Y32" s="93">
        <f>SUM(X32:X$42)</f>
        <v>5008314.724428867</v>
      </c>
      <c r="Z32" s="93">
        <f t="shared" si="1"/>
        <v>0</v>
      </c>
      <c r="AA32" s="94">
        <f>SUM(Z32:Z$42)</f>
        <v>281099.44685480435</v>
      </c>
      <c r="AB32" s="87">
        <f t="shared" si="2"/>
        <v>52.894141712836706</v>
      </c>
      <c r="AC32" s="88">
        <f t="shared" si="3"/>
        <v>50.083147244288668</v>
      </c>
      <c r="AD32" s="96">
        <f t="shared" si="16"/>
        <v>94.685622306135571</v>
      </c>
      <c r="AE32" s="88">
        <f t="shared" si="4"/>
        <v>2.8109944685480435</v>
      </c>
      <c r="AF32" s="97">
        <f t="shared" si="17"/>
        <v>5.3143776938644463</v>
      </c>
      <c r="AH32" s="98">
        <f t="shared" si="31"/>
        <v>0</v>
      </c>
      <c r="AI32" s="99">
        <f t="shared" si="18"/>
        <v>0</v>
      </c>
      <c r="AJ32" s="99">
        <f t="shared" si="32"/>
        <v>0</v>
      </c>
      <c r="AK32" s="99">
        <f>SUM(AJ32:AJ$42)/U32/U32</f>
        <v>1.0700428963818998</v>
      </c>
      <c r="AL32" s="99">
        <f t="shared" si="33"/>
        <v>0</v>
      </c>
      <c r="AM32" s="99">
        <f>SUM(AL32:AL$42)/U32/U32</f>
        <v>0.84369399154121583</v>
      </c>
      <c r="AN32" s="99">
        <f t="shared" si="34"/>
        <v>0</v>
      </c>
      <c r="AO32" s="100">
        <f>SUM(AN32:AN$42)/U32/U32</f>
        <v>9.8419492011428217E-2</v>
      </c>
      <c r="AP32" s="87">
        <f t="shared" si="5"/>
        <v>50.866661308309773</v>
      </c>
      <c r="AQ32" s="88">
        <f t="shared" si="6"/>
        <v>54.92162211736364</v>
      </c>
      <c r="AR32" s="88">
        <f t="shared" si="7"/>
        <v>48.282832039135769</v>
      </c>
      <c r="AS32" s="88">
        <f t="shared" si="8"/>
        <v>51.883462449441566</v>
      </c>
      <c r="AT32" s="88">
        <f t="shared" si="9"/>
        <v>2.1961056001245676</v>
      </c>
      <c r="AU32" s="101">
        <f t="shared" si="10"/>
        <v>3.4258833369715194</v>
      </c>
    </row>
    <row r="33" spans="1:47" ht="14.45" customHeight="1" x14ac:dyDescent="0.15">
      <c r="A33" s="126"/>
      <c r="B33" s="86" t="s">
        <v>75</v>
      </c>
      <c r="C33" s="11">
        <v>190</v>
      </c>
      <c r="D33" s="11">
        <v>0</v>
      </c>
      <c r="E33" s="11">
        <v>64</v>
      </c>
      <c r="F33" s="12">
        <v>0</v>
      </c>
      <c r="G33" s="22" t="s">
        <v>75</v>
      </c>
      <c r="H33" s="3">
        <v>4763673</v>
      </c>
      <c r="I33" s="3">
        <v>3556</v>
      </c>
      <c r="J33" s="18">
        <v>40</v>
      </c>
      <c r="K33" s="3">
        <v>98977</v>
      </c>
      <c r="L33" s="4">
        <v>4732602</v>
      </c>
      <c r="M33" s="70"/>
      <c r="N33" s="70"/>
      <c r="O33" s="87">
        <f t="shared" si="26"/>
        <v>0.53649025069637879</v>
      </c>
      <c r="P33" s="88">
        <f t="shared" si="27"/>
        <v>1.0273038189609276</v>
      </c>
      <c r="Q33" s="89">
        <f t="shared" si="13"/>
        <v>0</v>
      </c>
      <c r="R33" s="90">
        <f t="shared" si="14"/>
        <v>0</v>
      </c>
      <c r="S33" s="91">
        <f t="shared" si="15"/>
        <v>0</v>
      </c>
      <c r="T33" s="92">
        <f t="shared" si="28"/>
        <v>0</v>
      </c>
      <c r="U33" s="93">
        <f t="shared" si="29"/>
        <v>100000</v>
      </c>
      <c r="V33" s="93">
        <f t="shared" si="30"/>
        <v>500000</v>
      </c>
      <c r="W33" s="94">
        <f>SUM(V33:V$42)</f>
        <v>4789414.1712836707</v>
      </c>
      <c r="X33" s="95">
        <f t="shared" si="0"/>
        <v>500000</v>
      </c>
      <c r="Y33" s="93">
        <f>SUM(X33:X$42)</f>
        <v>4508314.7244288661</v>
      </c>
      <c r="Z33" s="93">
        <f t="shared" si="1"/>
        <v>0</v>
      </c>
      <c r="AA33" s="94">
        <f>SUM(Z33:Z$42)</f>
        <v>281099.44685480435</v>
      </c>
      <c r="AB33" s="87">
        <f t="shared" si="2"/>
        <v>47.894141712836706</v>
      </c>
      <c r="AC33" s="88">
        <f t="shared" si="3"/>
        <v>45.083147244288661</v>
      </c>
      <c r="AD33" s="96">
        <f t="shared" si="16"/>
        <v>94.130817740920833</v>
      </c>
      <c r="AE33" s="88">
        <f t="shared" si="4"/>
        <v>2.8109944685480435</v>
      </c>
      <c r="AF33" s="97">
        <f t="shared" si="17"/>
        <v>5.8691822590791594</v>
      </c>
      <c r="AH33" s="98">
        <f t="shared" si="31"/>
        <v>0</v>
      </c>
      <c r="AI33" s="99">
        <f t="shared" si="18"/>
        <v>0</v>
      </c>
      <c r="AJ33" s="99">
        <f t="shared" si="32"/>
        <v>0</v>
      </c>
      <c r="AK33" s="99">
        <f>SUM(AJ33:AJ$42)/U33/U33</f>
        <v>1.0700428963818998</v>
      </c>
      <c r="AL33" s="99">
        <f t="shared" si="33"/>
        <v>0</v>
      </c>
      <c r="AM33" s="99">
        <f>SUM(AL33:AL$42)/U33/U33</f>
        <v>0.84369399154121583</v>
      </c>
      <c r="AN33" s="99">
        <f t="shared" si="34"/>
        <v>0</v>
      </c>
      <c r="AO33" s="100">
        <f>SUM(AN33:AN$42)/U33/U33</f>
        <v>9.8419492011428217E-2</v>
      </c>
      <c r="AP33" s="87">
        <f t="shared" si="5"/>
        <v>45.866661308309773</v>
      </c>
      <c r="AQ33" s="88">
        <f t="shared" si="6"/>
        <v>49.92162211736364</v>
      </c>
      <c r="AR33" s="88">
        <f t="shared" si="7"/>
        <v>43.282832039135762</v>
      </c>
      <c r="AS33" s="88">
        <f t="shared" si="8"/>
        <v>46.883462449441559</v>
      </c>
      <c r="AT33" s="88">
        <f t="shared" si="9"/>
        <v>2.1961056001245676</v>
      </c>
      <c r="AU33" s="101">
        <f t="shared" si="10"/>
        <v>3.4258833369715194</v>
      </c>
    </row>
    <row r="34" spans="1:47" ht="14.45" customHeight="1" x14ac:dyDescent="0.15">
      <c r="A34" s="126"/>
      <c r="B34" s="86" t="s">
        <v>77</v>
      </c>
      <c r="C34" s="11">
        <v>174</v>
      </c>
      <c r="D34" s="11">
        <v>0</v>
      </c>
      <c r="E34" s="11">
        <v>55</v>
      </c>
      <c r="F34" s="12">
        <v>0.1</v>
      </c>
      <c r="G34" s="22" t="s">
        <v>77</v>
      </c>
      <c r="H34" s="3">
        <v>4254117</v>
      </c>
      <c r="I34" s="3">
        <v>4884</v>
      </c>
      <c r="J34" s="18">
        <v>45</v>
      </c>
      <c r="K34" s="3">
        <v>98618</v>
      </c>
      <c r="L34" s="4">
        <v>4238549</v>
      </c>
      <c r="M34" s="70"/>
      <c r="N34" s="70"/>
      <c r="O34" s="87">
        <f t="shared" si="26"/>
        <v>0.54067495559502665</v>
      </c>
      <c r="P34" s="88">
        <f t="shared" si="27"/>
        <v>1.0028678423201143</v>
      </c>
      <c r="Q34" s="89">
        <f t="shared" si="13"/>
        <v>0</v>
      </c>
      <c r="R34" s="90">
        <f t="shared" si="14"/>
        <v>0</v>
      </c>
      <c r="S34" s="91">
        <f t="shared" si="15"/>
        <v>1.8181818181818182E-3</v>
      </c>
      <c r="T34" s="92">
        <f t="shared" si="28"/>
        <v>0</v>
      </c>
      <c r="U34" s="93">
        <f t="shared" si="29"/>
        <v>100000</v>
      </c>
      <c r="V34" s="93">
        <f t="shared" si="30"/>
        <v>500000</v>
      </c>
      <c r="W34" s="94">
        <f>SUM(V34:V$42)</f>
        <v>4289414.1712836707</v>
      </c>
      <c r="X34" s="95">
        <f t="shared" si="0"/>
        <v>499090.90909090906</v>
      </c>
      <c r="Y34" s="93">
        <f>SUM(X34:X$42)</f>
        <v>4008314.7244288665</v>
      </c>
      <c r="Z34" s="93">
        <f t="shared" si="1"/>
        <v>909.09090909090912</v>
      </c>
      <c r="AA34" s="94">
        <f>SUM(Z34:Z$42)</f>
        <v>281099.44685480435</v>
      </c>
      <c r="AB34" s="87">
        <f t="shared" si="2"/>
        <v>42.894141712836706</v>
      </c>
      <c r="AC34" s="88">
        <f t="shared" si="3"/>
        <v>40.083147244288668</v>
      </c>
      <c r="AD34" s="96">
        <f t="shared" si="16"/>
        <v>93.446670439598037</v>
      </c>
      <c r="AE34" s="88">
        <f t="shared" si="4"/>
        <v>2.8109944685480435</v>
      </c>
      <c r="AF34" s="97">
        <f t="shared" si="17"/>
        <v>6.5533295604019788</v>
      </c>
      <c r="AH34" s="98">
        <f t="shared" si="31"/>
        <v>0</v>
      </c>
      <c r="AI34" s="99">
        <f t="shared" si="18"/>
        <v>3.2997746055597295E-5</v>
      </c>
      <c r="AJ34" s="99">
        <f t="shared" si="32"/>
        <v>0</v>
      </c>
      <c r="AK34" s="99">
        <f>SUM(AJ34:AJ$42)/U34/U34</f>
        <v>1.0700428963818998</v>
      </c>
      <c r="AL34" s="99">
        <f t="shared" si="33"/>
        <v>8249436.5138993235</v>
      </c>
      <c r="AM34" s="99">
        <f>SUM(AL34:AL$42)/U34/U34</f>
        <v>0.84369399154121583</v>
      </c>
      <c r="AN34" s="99">
        <f t="shared" si="34"/>
        <v>8249436.5138993235</v>
      </c>
      <c r="AO34" s="100">
        <f>SUM(AN34:AN$42)/U34/U34</f>
        <v>9.8419492011428217E-2</v>
      </c>
      <c r="AP34" s="87">
        <f t="shared" si="5"/>
        <v>40.866661308309773</v>
      </c>
      <c r="AQ34" s="88">
        <f t="shared" si="6"/>
        <v>44.92162211736364</v>
      </c>
      <c r="AR34" s="88">
        <f t="shared" si="7"/>
        <v>38.282832039135769</v>
      </c>
      <c r="AS34" s="88">
        <f t="shared" si="8"/>
        <v>41.883462449441566</v>
      </c>
      <c r="AT34" s="88">
        <f t="shared" si="9"/>
        <v>2.1961056001245676</v>
      </c>
      <c r="AU34" s="101">
        <f t="shared" si="10"/>
        <v>3.4258833369715194</v>
      </c>
    </row>
    <row r="35" spans="1:47" ht="14.45" customHeight="1" x14ac:dyDescent="0.15">
      <c r="A35" s="126"/>
      <c r="B35" s="86" t="s">
        <v>79</v>
      </c>
      <c r="C35" s="11">
        <v>230</v>
      </c>
      <c r="D35" s="11">
        <v>0</v>
      </c>
      <c r="E35" s="11">
        <v>77</v>
      </c>
      <c r="F35" s="12">
        <v>0.1</v>
      </c>
      <c r="G35" s="22" t="s">
        <v>79</v>
      </c>
      <c r="H35" s="3">
        <v>3926558</v>
      </c>
      <c r="I35" s="3">
        <v>6879</v>
      </c>
      <c r="J35" s="18">
        <v>50</v>
      </c>
      <c r="K35" s="3">
        <v>98055</v>
      </c>
      <c r="L35" s="4">
        <v>3746752</v>
      </c>
      <c r="M35" s="70"/>
      <c r="N35" s="70"/>
      <c r="O35" s="87">
        <f t="shared" si="26"/>
        <v>0.52857142857142858</v>
      </c>
      <c r="P35" s="88">
        <f t="shared" si="27"/>
        <v>0.98541039571569933</v>
      </c>
      <c r="Q35" s="89">
        <f t="shared" si="13"/>
        <v>0</v>
      </c>
      <c r="R35" s="90">
        <f t="shared" si="14"/>
        <v>0</v>
      </c>
      <c r="S35" s="91">
        <f t="shared" si="15"/>
        <v>1.2987012987012987E-3</v>
      </c>
      <c r="T35" s="92">
        <f t="shared" si="28"/>
        <v>0</v>
      </c>
      <c r="U35" s="93">
        <f t="shared" si="29"/>
        <v>100000</v>
      </c>
      <c r="V35" s="93">
        <f t="shared" si="30"/>
        <v>500000</v>
      </c>
      <c r="W35" s="94">
        <f>SUM(V35:V$42)</f>
        <v>3789414.1712836702</v>
      </c>
      <c r="X35" s="95">
        <f t="shared" si="0"/>
        <v>499350.64935064939</v>
      </c>
      <c r="Y35" s="93">
        <f>SUM(X35:X$42)</f>
        <v>3509223.8153379573</v>
      </c>
      <c r="Z35" s="93">
        <f t="shared" si="1"/>
        <v>649.35064935064941</v>
      </c>
      <c r="AA35" s="94">
        <f>SUM(Z35:Z$42)</f>
        <v>280190.35594571347</v>
      </c>
      <c r="AB35" s="87">
        <f t="shared" si="2"/>
        <v>37.894141712836699</v>
      </c>
      <c r="AC35" s="88">
        <f t="shared" si="3"/>
        <v>35.092238153379576</v>
      </c>
      <c r="AD35" s="96">
        <f t="shared" si="16"/>
        <v>92.605971707473785</v>
      </c>
      <c r="AE35" s="88">
        <f t="shared" si="4"/>
        <v>2.8019035594571347</v>
      </c>
      <c r="AF35" s="97">
        <f t="shared" si="17"/>
        <v>7.3940282925262446</v>
      </c>
      <c r="AH35" s="98">
        <f t="shared" si="31"/>
        <v>0</v>
      </c>
      <c r="AI35" s="99">
        <f t="shared" si="18"/>
        <v>1.684434641088377E-5</v>
      </c>
      <c r="AJ35" s="99">
        <f t="shared" si="32"/>
        <v>0</v>
      </c>
      <c r="AK35" s="99">
        <f>SUM(AJ35:AJ$42)/U35/U35</f>
        <v>1.0700428963818998</v>
      </c>
      <c r="AL35" s="99">
        <f t="shared" si="33"/>
        <v>4211086.6027209423</v>
      </c>
      <c r="AM35" s="99">
        <f>SUM(AL35:AL$42)/U35/U35</f>
        <v>0.84286904788982586</v>
      </c>
      <c r="AN35" s="99">
        <f t="shared" si="34"/>
        <v>4211086.6027209423</v>
      </c>
      <c r="AO35" s="100">
        <f>SUM(AN35:AN$42)/U35/U35</f>
        <v>9.759454836003828E-2</v>
      </c>
      <c r="AP35" s="87">
        <f t="shared" si="5"/>
        <v>35.866661308309766</v>
      </c>
      <c r="AQ35" s="88">
        <f t="shared" si="6"/>
        <v>39.921622117363633</v>
      </c>
      <c r="AR35" s="88">
        <f t="shared" si="7"/>
        <v>33.29280331588933</v>
      </c>
      <c r="AS35" s="88">
        <f t="shared" si="8"/>
        <v>36.891672990869822</v>
      </c>
      <c r="AT35" s="88">
        <f t="shared" si="9"/>
        <v>2.1895970863736607</v>
      </c>
      <c r="AU35" s="101">
        <f t="shared" si="10"/>
        <v>3.4142100325406086</v>
      </c>
    </row>
    <row r="36" spans="1:47" ht="14.45" customHeight="1" x14ac:dyDescent="0.15">
      <c r="A36" s="126"/>
      <c r="B36" s="86" t="s">
        <v>81</v>
      </c>
      <c r="C36" s="11">
        <v>309</v>
      </c>
      <c r="D36" s="11">
        <v>1</v>
      </c>
      <c r="E36" s="11">
        <v>104</v>
      </c>
      <c r="F36" s="12">
        <v>0.2</v>
      </c>
      <c r="G36" s="22" t="s">
        <v>81</v>
      </c>
      <c r="H36" s="3">
        <v>3770396</v>
      </c>
      <c r="I36" s="3">
        <v>9275</v>
      </c>
      <c r="J36" s="18">
        <v>55</v>
      </c>
      <c r="K36" s="3">
        <v>97187</v>
      </c>
      <c r="L36" s="4">
        <v>3258523</v>
      </c>
      <c r="M36" s="70"/>
      <c r="N36" s="70"/>
      <c r="O36" s="87">
        <f t="shared" si="26"/>
        <v>0.52993311036789292</v>
      </c>
      <c r="P36" s="88">
        <f t="shared" si="27"/>
        <v>0.99369792960650705</v>
      </c>
      <c r="Q36" s="89">
        <f t="shared" si="13"/>
        <v>3.2362459546925568E-3</v>
      </c>
      <c r="R36" s="90">
        <f t="shared" si="14"/>
        <v>3.2567703506980968E-3</v>
      </c>
      <c r="S36" s="91">
        <f t="shared" si="15"/>
        <v>1.9230769230769232E-3</v>
      </c>
      <c r="T36" s="92">
        <f t="shared" si="28"/>
        <v>1.6160153863098371E-2</v>
      </c>
      <c r="U36" s="93">
        <f t="shared" si="29"/>
        <v>100000</v>
      </c>
      <c r="V36" s="93">
        <f t="shared" si="30"/>
        <v>496201.82336879853</v>
      </c>
      <c r="W36" s="94">
        <f>SUM(V36:V$42)</f>
        <v>3289414.1712836707</v>
      </c>
      <c r="X36" s="95">
        <f t="shared" si="0"/>
        <v>495247.58909308934</v>
      </c>
      <c r="Y36" s="93">
        <f>SUM(X36:X$42)</f>
        <v>3009873.1659873077</v>
      </c>
      <c r="Z36" s="93">
        <f t="shared" si="1"/>
        <v>954.23427570922797</v>
      </c>
      <c r="AA36" s="94">
        <f>SUM(Z36:Z$42)</f>
        <v>279541.0052963628</v>
      </c>
      <c r="AB36" s="87">
        <f t="shared" si="2"/>
        <v>32.894141712836706</v>
      </c>
      <c r="AC36" s="88">
        <f t="shared" si="3"/>
        <v>30.098731659873078</v>
      </c>
      <c r="AD36" s="96">
        <f t="shared" si="16"/>
        <v>91.50179969014745</v>
      </c>
      <c r="AE36" s="88">
        <f t="shared" si="4"/>
        <v>2.7954100529636281</v>
      </c>
      <c r="AF36" s="97">
        <f t="shared" si="17"/>
        <v>8.4982003098525567</v>
      </c>
      <c r="AH36" s="98">
        <f t="shared" si="31"/>
        <v>2.5693033943985209E-4</v>
      </c>
      <c r="AI36" s="99">
        <f t="shared" si="18"/>
        <v>1.8455564406008196E-5</v>
      </c>
      <c r="AJ36" s="99">
        <f t="shared" si="32"/>
        <v>2428056055.0729346</v>
      </c>
      <c r="AK36" s="99">
        <f>SUM(AJ36:AJ$42)/U36/U36</f>
        <v>1.0700428963818998</v>
      </c>
      <c r="AL36" s="99">
        <f t="shared" si="33"/>
        <v>2005248551.1020162</v>
      </c>
      <c r="AM36" s="99">
        <f>SUM(AL36:AL$42)/U36/U36</f>
        <v>0.84244793922955385</v>
      </c>
      <c r="AN36" s="99">
        <f t="shared" si="34"/>
        <v>25210843.835350879</v>
      </c>
      <c r="AO36" s="100">
        <f>SUM(AN36:AN$42)/U36/U36</f>
        <v>9.717343969976619E-2</v>
      </c>
      <c r="AP36" s="87">
        <f t="shared" si="5"/>
        <v>30.866661308309769</v>
      </c>
      <c r="AQ36" s="88">
        <f t="shared" si="6"/>
        <v>34.92162211736364</v>
      </c>
      <c r="AR36" s="88">
        <f t="shared" si="7"/>
        <v>28.299746389409684</v>
      </c>
      <c r="AS36" s="88">
        <f t="shared" si="8"/>
        <v>31.897716930336472</v>
      </c>
      <c r="AT36" s="88">
        <f t="shared" si="9"/>
        <v>2.1844260221161584</v>
      </c>
      <c r="AU36" s="101">
        <f t="shared" si="10"/>
        <v>3.4063940838110978</v>
      </c>
    </row>
    <row r="37" spans="1:47" ht="14.45" customHeight="1" x14ac:dyDescent="0.15">
      <c r="A37" s="126"/>
      <c r="B37" s="86" t="s">
        <v>83</v>
      </c>
      <c r="C37" s="11">
        <v>345</v>
      </c>
      <c r="D37" s="11">
        <v>2</v>
      </c>
      <c r="E37" s="11">
        <v>114</v>
      </c>
      <c r="F37" s="12">
        <v>0.6</v>
      </c>
      <c r="G37" s="22" t="s">
        <v>83</v>
      </c>
      <c r="H37" s="3">
        <v>4308137</v>
      </c>
      <c r="I37" s="3">
        <v>16076</v>
      </c>
      <c r="J37" s="18">
        <v>60</v>
      </c>
      <c r="K37" s="3">
        <v>95991</v>
      </c>
      <c r="L37" s="4">
        <v>2775399</v>
      </c>
      <c r="M37" s="70"/>
      <c r="N37" s="70"/>
      <c r="O37" s="87">
        <f t="shared" si="26"/>
        <v>0.52923076923076917</v>
      </c>
      <c r="P37" s="88">
        <f t="shared" si="27"/>
        <v>1.0509637941181051</v>
      </c>
      <c r="Q37" s="89">
        <f t="shared" si="13"/>
        <v>5.7971014492753624E-3</v>
      </c>
      <c r="R37" s="90">
        <f t="shared" si="14"/>
        <v>5.5159858805030309E-3</v>
      </c>
      <c r="S37" s="91">
        <f t="shared" si="15"/>
        <v>5.263157894736842E-3</v>
      </c>
      <c r="T37" s="92">
        <f t="shared" si="28"/>
        <v>2.7226427400438902E-2</v>
      </c>
      <c r="U37" s="93">
        <f t="shared" si="29"/>
        <v>98383.984613690161</v>
      </c>
      <c r="V37" s="93">
        <f t="shared" si="30"/>
        <v>485614.80621597497</v>
      </c>
      <c r="W37" s="94">
        <f>SUM(V37:V$42)</f>
        <v>2793212.3479148722</v>
      </c>
      <c r="X37" s="95">
        <f t="shared" si="0"/>
        <v>483058.93881483824</v>
      </c>
      <c r="Y37" s="93">
        <f>SUM(X37:X$42)</f>
        <v>2514625.5768942186</v>
      </c>
      <c r="Z37" s="93">
        <f t="shared" si="1"/>
        <v>2555.8674011367102</v>
      </c>
      <c r="AA37" s="94">
        <f>SUM(Z37:Z$42)</f>
        <v>278586.77102065354</v>
      </c>
      <c r="AB37" s="87">
        <f t="shared" si="2"/>
        <v>28.390925198675028</v>
      </c>
      <c r="AC37" s="88">
        <f t="shared" si="3"/>
        <v>25.559297956552857</v>
      </c>
      <c r="AD37" s="96">
        <f t="shared" si="16"/>
        <v>90.026294591293137</v>
      </c>
      <c r="AE37" s="88">
        <f t="shared" si="4"/>
        <v>2.8316272421221704</v>
      </c>
      <c r="AF37" s="97">
        <f t="shared" si="17"/>
        <v>9.9737054087068611</v>
      </c>
      <c r="AH37" s="98">
        <f t="shared" si="31"/>
        <v>3.6054799391951973E-4</v>
      </c>
      <c r="AI37" s="99">
        <f t="shared" si="18"/>
        <v>4.5925061962385186E-5</v>
      </c>
      <c r="AJ37" s="99">
        <f t="shared" si="32"/>
        <v>2444367214.5256114</v>
      </c>
      <c r="AK37" s="99">
        <f>SUM(AJ37:AJ$42)/U37/U37</f>
        <v>0.85463620735511969</v>
      </c>
      <c r="AL37" s="99">
        <f t="shared" si="33"/>
        <v>1949418183.8970633</v>
      </c>
      <c r="AM37" s="99">
        <f>SUM(AL37:AL$42)/U37/U37</f>
        <v>0.66318421096012181</v>
      </c>
      <c r="AN37" s="99">
        <f t="shared" si="34"/>
        <v>40110589.137458727</v>
      </c>
      <c r="AO37" s="100">
        <f>SUM(AN37:AN$42)/U37/U37</f>
        <v>9.7787334851850691E-2</v>
      </c>
      <c r="AP37" s="87">
        <f t="shared" si="5"/>
        <v>26.57897308722853</v>
      </c>
      <c r="AQ37" s="88">
        <f t="shared" si="6"/>
        <v>30.202877310121526</v>
      </c>
      <c r="AR37" s="88">
        <f t="shared" si="7"/>
        <v>23.963149948119927</v>
      </c>
      <c r="AS37" s="88">
        <f t="shared" si="8"/>
        <v>27.155445964985788</v>
      </c>
      <c r="AT37" s="88">
        <f t="shared" si="9"/>
        <v>2.218716297884046</v>
      </c>
      <c r="AU37" s="101">
        <f t="shared" si="10"/>
        <v>3.4445381863602949</v>
      </c>
    </row>
    <row r="38" spans="1:47" ht="14.45" customHeight="1" x14ac:dyDescent="0.15">
      <c r="A38" s="126"/>
      <c r="B38" s="86" t="s">
        <v>85</v>
      </c>
      <c r="C38" s="11">
        <v>325</v>
      </c>
      <c r="D38" s="11">
        <v>1</v>
      </c>
      <c r="E38" s="11">
        <v>110</v>
      </c>
      <c r="F38" s="12">
        <v>0</v>
      </c>
      <c r="G38" s="22" t="s">
        <v>85</v>
      </c>
      <c r="H38" s="3">
        <v>5011036</v>
      </c>
      <c r="I38" s="3">
        <v>26863</v>
      </c>
      <c r="J38" s="18">
        <v>65</v>
      </c>
      <c r="K38" s="3">
        <v>94301</v>
      </c>
      <c r="L38" s="4">
        <v>2299422</v>
      </c>
      <c r="M38" s="70"/>
      <c r="N38" s="70"/>
      <c r="O38" s="87">
        <f t="shared" si="26"/>
        <v>0.53530805687203797</v>
      </c>
      <c r="P38" s="88">
        <f t="shared" si="27"/>
        <v>0.98581808226563206</v>
      </c>
      <c r="Q38" s="89">
        <f t="shared" si="13"/>
        <v>3.0769230769230769E-3</v>
      </c>
      <c r="R38" s="90">
        <f t="shared" si="14"/>
        <v>3.1211875013000515E-3</v>
      </c>
      <c r="S38" s="91">
        <f t="shared" si="15"/>
        <v>0</v>
      </c>
      <c r="T38" s="92">
        <f t="shared" si="28"/>
        <v>1.549357879470642E-2</v>
      </c>
      <c r="U38" s="93">
        <f t="shared" si="29"/>
        <v>95705.340199239625</v>
      </c>
      <c r="V38" s="93">
        <f t="shared" si="30"/>
        <v>475081.43257445219</v>
      </c>
      <c r="W38" s="94">
        <f>SUM(V38:V$42)</f>
        <v>2307597.5416988973</v>
      </c>
      <c r="X38" s="95">
        <f t="shared" si="0"/>
        <v>475081.43257445219</v>
      </c>
      <c r="Y38" s="93">
        <f>SUM(X38:X$42)</f>
        <v>2031566.6380793804</v>
      </c>
      <c r="Z38" s="93">
        <f t="shared" si="1"/>
        <v>0</v>
      </c>
      <c r="AA38" s="94">
        <f>SUM(Z38:Z$42)</f>
        <v>276030.90361951687</v>
      </c>
      <c r="AB38" s="87">
        <f t="shared" si="2"/>
        <v>24.111481521249857</v>
      </c>
      <c r="AC38" s="88">
        <f t="shared" si="3"/>
        <v>21.227307001365439</v>
      </c>
      <c r="AD38" s="96">
        <f t="shared" si="16"/>
        <v>88.038169627434357</v>
      </c>
      <c r="AE38" s="88">
        <f t="shared" si="4"/>
        <v>2.8841745198844184</v>
      </c>
      <c r="AF38" s="97">
        <f t="shared" si="17"/>
        <v>11.961830372565645</v>
      </c>
      <c r="AH38" s="98">
        <f t="shared" si="31"/>
        <v>2.3633173503447426E-4</v>
      </c>
      <c r="AI38" s="99">
        <f t="shared" si="18"/>
        <v>0</v>
      </c>
      <c r="AJ38" s="99">
        <f t="shared" si="32"/>
        <v>1026128794.0514921</v>
      </c>
      <c r="AK38" s="99">
        <f>SUM(AJ38:AJ$42)/U38/U38</f>
        <v>0.63627905105139348</v>
      </c>
      <c r="AL38" s="99">
        <f t="shared" si="33"/>
        <v>768565716.6782124</v>
      </c>
      <c r="AM38" s="99">
        <f>SUM(AL38:AL$42)/U38/U38</f>
        <v>0.48799680459861239</v>
      </c>
      <c r="AN38" s="99">
        <f t="shared" si="34"/>
        <v>18578059.587680079</v>
      </c>
      <c r="AO38" s="100">
        <f>SUM(AN38:AN$42)/U38/U38</f>
        <v>9.895865084386414E-2</v>
      </c>
      <c r="AP38" s="87">
        <f t="shared" si="5"/>
        <v>22.548046328311234</v>
      </c>
      <c r="AQ38" s="88">
        <f t="shared" si="6"/>
        <v>25.67491671418848</v>
      </c>
      <c r="AR38" s="88">
        <f t="shared" si="7"/>
        <v>19.858114347081159</v>
      </c>
      <c r="AS38" s="88">
        <f t="shared" si="8"/>
        <v>22.596499655649719</v>
      </c>
      <c r="AT38" s="88">
        <f t="shared" si="9"/>
        <v>2.2676037185308444</v>
      </c>
      <c r="AU38" s="101">
        <f t="shared" si="10"/>
        <v>3.5007453212379924</v>
      </c>
    </row>
    <row r="39" spans="1:47" ht="14.45" customHeight="1" x14ac:dyDescent="0.15">
      <c r="A39" s="126"/>
      <c r="B39" s="86" t="s">
        <v>87</v>
      </c>
      <c r="C39" s="11">
        <v>342</v>
      </c>
      <c r="D39" s="11">
        <v>6</v>
      </c>
      <c r="E39" s="11">
        <v>116</v>
      </c>
      <c r="F39" s="12">
        <v>3</v>
      </c>
      <c r="G39" s="22" t="s">
        <v>87</v>
      </c>
      <c r="H39" s="3">
        <v>4142913</v>
      </c>
      <c r="I39" s="3">
        <v>37407</v>
      </c>
      <c r="J39" s="18">
        <v>70</v>
      </c>
      <c r="K39" s="3">
        <v>91769</v>
      </c>
      <c r="L39" s="4">
        <v>1833800</v>
      </c>
      <c r="M39" s="70"/>
      <c r="N39" s="70"/>
      <c r="O39" s="87">
        <f t="shared" si="26"/>
        <v>0.53873185637891519</v>
      </c>
      <c r="P39" s="88">
        <f t="shared" si="27"/>
        <v>1.0341749873183577</v>
      </c>
      <c r="Q39" s="89">
        <f t="shared" si="13"/>
        <v>1.7543859649122806E-2</v>
      </c>
      <c r="R39" s="90">
        <f t="shared" si="14"/>
        <v>1.6964111358576256E-2</v>
      </c>
      <c r="S39" s="91">
        <f t="shared" si="15"/>
        <v>2.5862068965517241E-2</v>
      </c>
      <c r="T39" s="92">
        <f t="shared" si="28"/>
        <v>8.1626902535561457E-2</v>
      </c>
      <c r="U39" s="93">
        <f t="shared" si="29"/>
        <v>94222.521969788533</v>
      </c>
      <c r="V39" s="93">
        <f t="shared" si="30"/>
        <v>453374.32977852225</v>
      </c>
      <c r="W39" s="94">
        <f>SUM(V39:V$42)</f>
        <v>1832516.1091244449</v>
      </c>
      <c r="X39" s="95">
        <f t="shared" si="0"/>
        <v>441649.13159459498</v>
      </c>
      <c r="Y39" s="93">
        <f>SUM(X39:X$42)</f>
        <v>1556485.2055049282</v>
      </c>
      <c r="Z39" s="93">
        <f t="shared" si="1"/>
        <v>11725.198183927299</v>
      </c>
      <c r="AA39" s="94">
        <f>SUM(Z39:Z$42)</f>
        <v>276030.90361951687</v>
      </c>
      <c r="AB39" s="87">
        <f t="shared" si="2"/>
        <v>19.448811927492475</v>
      </c>
      <c r="AC39" s="88">
        <f t="shared" si="3"/>
        <v>16.519247977718098</v>
      </c>
      <c r="AD39" s="96">
        <f t="shared" si="16"/>
        <v>84.937054455068278</v>
      </c>
      <c r="AE39" s="88">
        <f t="shared" si="4"/>
        <v>2.9295639497743786</v>
      </c>
      <c r="AF39" s="97">
        <f t="shared" si="17"/>
        <v>15.062945544931731</v>
      </c>
      <c r="AH39" s="98">
        <f t="shared" si="31"/>
        <v>1.0198458579859819E-3</v>
      </c>
      <c r="AI39" s="99">
        <f t="shared" si="18"/>
        <v>2.1718295133051787E-4</v>
      </c>
      <c r="AJ39" s="99">
        <f t="shared" si="32"/>
        <v>3013716920.641346</v>
      </c>
      <c r="AK39" s="99">
        <f>SUM(AJ39:AJ$42)/U39/U39</f>
        <v>0.54088081027561619</v>
      </c>
      <c r="AL39" s="99">
        <f t="shared" si="33"/>
        <v>2117351628.9455597</v>
      </c>
      <c r="AM39" s="99">
        <f>SUM(AL39:AL$42)/U39/U39</f>
        <v>0.41690644843504882</v>
      </c>
      <c r="AN39" s="99">
        <f t="shared" si="34"/>
        <v>132444203.6739454</v>
      </c>
      <c r="AO39" s="100">
        <f>SUM(AN39:AN$42)/U39/U39</f>
        <v>0.10000524221811163</v>
      </c>
      <c r="AP39" s="87">
        <f t="shared" si="5"/>
        <v>18.007337779006001</v>
      </c>
      <c r="AQ39" s="88">
        <f t="shared" si="6"/>
        <v>20.890286075978949</v>
      </c>
      <c r="AR39" s="88">
        <f t="shared" si="7"/>
        <v>15.253709431363985</v>
      </c>
      <c r="AS39" s="88">
        <f t="shared" si="8"/>
        <v>17.784786524072214</v>
      </c>
      <c r="AT39" s="88">
        <f t="shared" si="9"/>
        <v>2.3097412827920412</v>
      </c>
      <c r="AU39" s="101">
        <f t="shared" si="10"/>
        <v>3.5493866167567161</v>
      </c>
    </row>
    <row r="40" spans="1:47" ht="14.45" customHeight="1" x14ac:dyDescent="0.15">
      <c r="A40" s="126"/>
      <c r="B40" s="86" t="s">
        <v>89</v>
      </c>
      <c r="C40" s="11">
        <v>383</v>
      </c>
      <c r="D40" s="11">
        <v>4</v>
      </c>
      <c r="E40" s="11">
        <v>124</v>
      </c>
      <c r="F40" s="12">
        <v>4</v>
      </c>
      <c r="G40" s="22" t="s">
        <v>89</v>
      </c>
      <c r="H40" s="3">
        <v>3522767</v>
      </c>
      <c r="I40" s="3">
        <v>56501</v>
      </c>
      <c r="J40" s="18">
        <v>75</v>
      </c>
      <c r="K40" s="3">
        <v>87842</v>
      </c>
      <c r="L40" s="4">
        <v>1384012</v>
      </c>
      <c r="M40" s="70"/>
      <c r="N40" s="70"/>
      <c r="O40" s="87">
        <f t="shared" si="26"/>
        <v>0.54889656207776605</v>
      </c>
      <c r="P40" s="88">
        <f t="shared" si="27"/>
        <v>1.021384145334415</v>
      </c>
      <c r="Q40" s="89">
        <f t="shared" si="13"/>
        <v>1.0443864229765013E-2</v>
      </c>
      <c r="R40" s="90">
        <f t="shared" si="14"/>
        <v>1.022520691893602E-2</v>
      </c>
      <c r="S40" s="91">
        <f t="shared" si="15"/>
        <v>3.2258064516129031E-2</v>
      </c>
      <c r="T40" s="92">
        <f t="shared" si="28"/>
        <v>4.99734895108866E-2</v>
      </c>
      <c r="U40" s="93">
        <f t="shared" si="29"/>
        <v>86531.4293523058</v>
      </c>
      <c r="V40" s="93">
        <f t="shared" si="30"/>
        <v>422903.66457928269</v>
      </c>
      <c r="W40" s="94">
        <f>SUM(V40:V$42)</f>
        <v>1379141.7793459226</v>
      </c>
      <c r="X40" s="95">
        <f t="shared" si="0"/>
        <v>409261.61088317679</v>
      </c>
      <c r="Y40" s="93">
        <f>SUM(X40:X$42)</f>
        <v>1114836.0739103332</v>
      </c>
      <c r="Z40" s="93">
        <f t="shared" si="1"/>
        <v>13642.053696105893</v>
      </c>
      <c r="AA40" s="94">
        <f>SUM(Z40:Z$42)</f>
        <v>264305.70543558954</v>
      </c>
      <c r="AB40" s="87">
        <f t="shared" si="2"/>
        <v>15.938044588756959</v>
      </c>
      <c r="AC40" s="88">
        <f t="shared" si="3"/>
        <v>12.88359711904639</v>
      </c>
      <c r="AD40" s="96">
        <f t="shared" si="16"/>
        <v>80.835494262167884</v>
      </c>
      <c r="AE40" s="88">
        <f t="shared" si="4"/>
        <v>3.0544474697105715</v>
      </c>
      <c r="AF40" s="97">
        <f t="shared" si="17"/>
        <v>19.164505737832137</v>
      </c>
      <c r="AH40" s="98">
        <f t="shared" si="31"/>
        <v>5.931370942901925E-4</v>
      </c>
      <c r="AI40" s="99">
        <f t="shared" si="18"/>
        <v>2.5175388540163137E-4</v>
      </c>
      <c r="AJ40" s="99">
        <f t="shared" si="32"/>
        <v>856555487.08530605</v>
      </c>
      <c r="AK40" s="99">
        <f>SUM(AJ40:AJ$42)/U40/U40</f>
        <v>0.23881335815036986</v>
      </c>
      <c r="AL40" s="99">
        <f t="shared" si="33"/>
        <v>559759451.45367253</v>
      </c>
      <c r="AM40" s="99">
        <f>SUM(AL40:AL$42)/U40/U40</f>
        <v>0.21153328710505326</v>
      </c>
      <c r="AN40" s="99">
        <f t="shared" si="34"/>
        <v>88311711.071549118</v>
      </c>
      <c r="AO40" s="100">
        <f>SUM(AN40:AN$42)/U40/U40</f>
        <v>0.10088436830606382</v>
      </c>
      <c r="AP40" s="87">
        <f t="shared" si="5"/>
        <v>14.98022132913624</v>
      </c>
      <c r="AQ40" s="88">
        <f t="shared" si="6"/>
        <v>16.89586784837768</v>
      </c>
      <c r="AR40" s="88">
        <f t="shared" si="7"/>
        <v>11.982139257722428</v>
      </c>
      <c r="AS40" s="88">
        <f t="shared" si="8"/>
        <v>13.785054980370353</v>
      </c>
      <c r="AT40" s="88">
        <f t="shared" si="9"/>
        <v>2.4319063953350932</v>
      </c>
      <c r="AU40" s="101">
        <f t="shared" si="10"/>
        <v>3.6769885440860497</v>
      </c>
    </row>
    <row r="41" spans="1:47" ht="14.45" customHeight="1" x14ac:dyDescent="0.15">
      <c r="A41" s="126"/>
      <c r="B41" s="86" t="s">
        <v>90</v>
      </c>
      <c r="C41" s="11">
        <v>448</v>
      </c>
      <c r="D41" s="11">
        <v>14</v>
      </c>
      <c r="E41" s="11">
        <v>152</v>
      </c>
      <c r="F41" s="12">
        <v>17</v>
      </c>
      <c r="G41" s="22" t="s">
        <v>90</v>
      </c>
      <c r="H41" s="3">
        <v>3002215</v>
      </c>
      <c r="I41" s="3">
        <v>95693</v>
      </c>
      <c r="J41" s="18">
        <v>80</v>
      </c>
      <c r="K41" s="3">
        <v>81181</v>
      </c>
      <c r="L41" s="4">
        <v>959826</v>
      </c>
      <c r="M41" s="70"/>
      <c r="N41" s="70"/>
      <c r="O41" s="87">
        <f>IF(K41&lt;0.5,0.5,((L41-L42)-5*K42)/5/(K41-K42))</f>
        <v>0.54725826705734615</v>
      </c>
      <c r="P41" s="88">
        <f>IF(H41&lt;0.5,1,(I41/H41)/((K41-K42)/(L41-L42)))</f>
        <v>1.0109663769967436</v>
      </c>
      <c r="Q41" s="89">
        <f t="shared" si="13"/>
        <v>3.125E-2</v>
      </c>
      <c r="R41" s="90">
        <f t="shared" si="14"/>
        <v>3.0911018121921832E-2</v>
      </c>
      <c r="S41" s="91">
        <f t="shared" si="15"/>
        <v>0.1118421052631579</v>
      </c>
      <c r="T41" s="92">
        <f>5*R41/(1+5*(1-O41)*R41)</f>
        <v>0.14444758201543736</v>
      </c>
      <c r="U41" s="93">
        <f t="shared" si="29"/>
        <v>82207.151875206313</v>
      </c>
      <c r="V41" s="93">
        <f>5*U41*((1-T41)+O41*T41)</f>
        <v>384155.06942904595</v>
      </c>
      <c r="W41" s="94">
        <f>SUM(V41:V$42)</f>
        <v>956238.11476663989</v>
      </c>
      <c r="X41" s="95">
        <f t="shared" si="0"/>
        <v>341190.35771658691</v>
      </c>
      <c r="Y41" s="93">
        <f>SUM(X41:X$42)</f>
        <v>705574.46302715642</v>
      </c>
      <c r="Z41" s="93">
        <f t="shared" si="1"/>
        <v>42964.711712459088</v>
      </c>
      <c r="AA41" s="94">
        <f>SUM(Z41:Z$42)</f>
        <v>250663.65173948364</v>
      </c>
      <c r="AB41" s="87">
        <f t="shared" si="2"/>
        <v>11.632055033584511</v>
      </c>
      <c r="AC41" s="88">
        <f t="shared" si="3"/>
        <v>8.5828841765281716</v>
      </c>
      <c r="AD41" s="96">
        <f t="shared" si="16"/>
        <v>73.786481853355596</v>
      </c>
      <c r="AE41" s="88">
        <f t="shared" si="4"/>
        <v>3.0491708570563412</v>
      </c>
      <c r="AF41" s="97">
        <f t="shared" si="17"/>
        <v>26.213518146644422</v>
      </c>
      <c r="AH41" s="98">
        <f>IF(D41=0,0,T41*T41*(1-T41)/D41)</f>
        <v>1.2750850097152048E-3</v>
      </c>
      <c r="AI41" s="99">
        <f t="shared" si="18"/>
        <v>6.5350953127278025E-4</v>
      </c>
      <c r="AJ41" s="99">
        <f>U41*U41*((1-O41)*5+AB42)^2*AH41</f>
        <v>931604492.44230866</v>
      </c>
      <c r="AK41" s="99">
        <f>SUM(AJ41:AJ$42)/U41/U41</f>
        <v>0.13785177740534468</v>
      </c>
      <c r="AL41" s="99">
        <f>U41*U41*((1-O41)*5*(1-S41)+AC42)^2*AH41+V41*V41*AI41</f>
        <v>542083679.09989977</v>
      </c>
      <c r="AM41" s="99">
        <f>SUM(AL41:AL$42)/U41/U41</f>
        <v>0.15154386843458201</v>
      </c>
      <c r="AN41" s="99">
        <f>U41*U41*((1-O41)*5*S41+AE42)^2*AH41+V41*V41*AI41</f>
        <v>185026808.5725632</v>
      </c>
      <c r="AO41" s="100">
        <f>SUM(AN41:AN$42)/U41/U41</f>
        <v>9.8709296858026957E-2</v>
      </c>
      <c r="AP41" s="87">
        <f t="shared" si="5"/>
        <v>10.904338476070274</v>
      </c>
      <c r="AQ41" s="88">
        <f t="shared" si="6"/>
        <v>12.359771591098747</v>
      </c>
      <c r="AR41" s="88">
        <f t="shared" si="7"/>
        <v>7.8198829150755511</v>
      </c>
      <c r="AS41" s="88">
        <f t="shared" si="8"/>
        <v>9.3458854379807921</v>
      </c>
      <c r="AT41" s="88">
        <f t="shared" si="9"/>
        <v>2.4333773569203001</v>
      </c>
      <c r="AU41" s="101">
        <f t="shared" si="10"/>
        <v>3.6649643571923822</v>
      </c>
    </row>
    <row r="42" spans="1:47" ht="14.45" customHeight="1" thickBot="1" x14ac:dyDescent="0.2">
      <c r="A42" s="127"/>
      <c r="B42" s="128" t="s">
        <v>91</v>
      </c>
      <c r="C42" s="15">
        <v>475</v>
      </c>
      <c r="D42" s="15">
        <v>51</v>
      </c>
      <c r="E42" s="15">
        <v>157</v>
      </c>
      <c r="F42" s="16">
        <v>57</v>
      </c>
      <c r="G42" s="24" t="s">
        <v>91</v>
      </c>
      <c r="H42" s="7">
        <v>3458084</v>
      </c>
      <c r="I42" s="7">
        <v>359915</v>
      </c>
      <c r="J42" s="20">
        <v>85</v>
      </c>
      <c r="K42" s="7">
        <v>69236</v>
      </c>
      <c r="L42" s="8">
        <v>580961</v>
      </c>
      <c r="M42" s="70"/>
      <c r="N42" s="70"/>
      <c r="O42" s="129">
        <v>1</v>
      </c>
      <c r="P42" s="130">
        <f>IF(H42&lt;0.5,1,(I42/H42)/(K42/L42))</f>
        <v>0.87333208996837031</v>
      </c>
      <c r="Q42" s="131">
        <f t="shared" si="13"/>
        <v>0.10736842105263159</v>
      </c>
      <c r="R42" s="132">
        <f t="shared" si="14"/>
        <v>0.12294111516790844</v>
      </c>
      <c r="S42" s="133">
        <f t="shared" si="15"/>
        <v>0.36305732484076431</v>
      </c>
      <c r="T42" s="129">
        <v>1</v>
      </c>
      <c r="U42" s="134">
        <f>U41*(1-T41)</f>
        <v>70332.527562456933</v>
      </c>
      <c r="V42" s="134">
        <f>U42/R42</f>
        <v>572083.045337594</v>
      </c>
      <c r="W42" s="135">
        <f>SUM(V42:V$42)</f>
        <v>572083.045337594</v>
      </c>
      <c r="X42" s="129">
        <f t="shared" si="0"/>
        <v>364384.10531056946</v>
      </c>
      <c r="Y42" s="134">
        <f>SUM(X42:X$42)</f>
        <v>364384.10531056946</v>
      </c>
      <c r="Z42" s="134">
        <f t="shared" si="1"/>
        <v>207698.94002702457</v>
      </c>
      <c r="AA42" s="135">
        <f>SUM(Z42:Z$42)</f>
        <v>207698.94002702457</v>
      </c>
      <c r="AB42" s="136">
        <f t="shared" si="2"/>
        <v>8.1339753477446237</v>
      </c>
      <c r="AC42" s="130">
        <f t="shared" si="3"/>
        <v>5.1808760176717357</v>
      </c>
      <c r="AD42" s="137">
        <f t="shared" si="16"/>
        <v>63.694267515923578</v>
      </c>
      <c r="AE42" s="130">
        <f t="shared" si="4"/>
        <v>2.9530993300728889</v>
      </c>
      <c r="AF42" s="138">
        <f t="shared" si="17"/>
        <v>36.305732484076437</v>
      </c>
      <c r="AH42" s="139">
        <f>0</f>
        <v>0</v>
      </c>
      <c r="AI42" s="140">
        <f t="shared" si="18"/>
        <v>1.472908940893198E-3</v>
      </c>
      <c r="AJ42" s="140">
        <v>0</v>
      </c>
      <c r="AK42" s="140">
        <f>(1-R42)/R42/R42/D42</f>
        <v>1.137795678626915</v>
      </c>
      <c r="AL42" s="140">
        <f>V42*V42*AI42</f>
        <v>482052181.11911452</v>
      </c>
      <c r="AM42" s="140">
        <f>(1-S42)*(1-S42)*(1-R42)/R42/R42/D42+AI42/R42/R42</f>
        <v>0.55904906898026518</v>
      </c>
      <c r="AN42" s="140">
        <f>V42*V42*AI42</f>
        <v>482052181.11911452</v>
      </c>
      <c r="AO42" s="141">
        <f>S42*S42*(1-R42)/R42/R42/D42+AI42/R42/R42</f>
        <v>0.24742350094868967</v>
      </c>
      <c r="AP42" s="136">
        <f t="shared" si="5"/>
        <v>6.0432922347374998</v>
      </c>
      <c r="AQ42" s="130">
        <f t="shared" si="6"/>
        <v>10.224658460751748</v>
      </c>
      <c r="AR42" s="130">
        <f t="shared" si="7"/>
        <v>3.7153921714985385</v>
      </c>
      <c r="AS42" s="130">
        <f t="shared" si="8"/>
        <v>6.6463598638449328</v>
      </c>
      <c r="AT42" s="130">
        <f t="shared" si="9"/>
        <v>1.9781623468557754</v>
      </c>
      <c r="AU42" s="142">
        <f t="shared" si="10"/>
        <v>3.9280363132900025</v>
      </c>
    </row>
    <row r="43" spans="1:47" ht="14.45" customHeight="1" thickTop="1" x14ac:dyDescent="0.15">
      <c r="G43" s="143"/>
      <c r="H43" s="143"/>
      <c r="I43" s="143"/>
      <c r="J43" s="143"/>
      <c r="K43" s="143"/>
      <c r="L43" s="143"/>
    </row>
    <row r="44" spans="1:47" ht="14.45" customHeight="1" thickBot="1" x14ac:dyDescent="0.2">
      <c r="A44" s="25" t="s">
        <v>36</v>
      </c>
      <c r="G44" s="143"/>
      <c r="H44" s="143"/>
      <c r="I44" s="143"/>
      <c r="J44" s="183" t="s">
        <v>32</v>
      </c>
      <c r="K44" s="184"/>
      <c r="L44" s="184"/>
      <c r="M44" s="184"/>
    </row>
    <row r="45" spans="1:47" ht="14.45" customHeight="1" thickTop="1" x14ac:dyDescent="0.15">
      <c r="A45" s="195" t="s">
        <v>11</v>
      </c>
      <c r="B45" s="197" t="s">
        <v>53</v>
      </c>
      <c r="C45" s="179" t="s">
        <v>5</v>
      </c>
      <c r="D45" s="180"/>
      <c r="E45" s="180"/>
      <c r="F45" s="181" t="s">
        <v>96</v>
      </c>
      <c r="G45" s="180"/>
      <c r="H45" s="180"/>
      <c r="I45" s="180"/>
      <c r="J45" s="181" t="s">
        <v>97</v>
      </c>
      <c r="K45" s="180"/>
      <c r="L45" s="180"/>
      <c r="M45" s="182"/>
    </row>
    <row r="46" spans="1:47" ht="14.45" customHeight="1" x14ac:dyDescent="0.15">
      <c r="A46" s="196"/>
      <c r="B46" s="198"/>
      <c r="C46" s="42" t="s">
        <v>23</v>
      </c>
      <c r="D46" s="204" t="s">
        <v>28</v>
      </c>
      <c r="E46" s="205"/>
      <c r="F46" s="44" t="s">
        <v>23</v>
      </c>
      <c r="G46" s="204" t="s">
        <v>28</v>
      </c>
      <c r="H46" s="206"/>
      <c r="I46" s="144" t="s">
        <v>31</v>
      </c>
      <c r="J46" s="44" t="s">
        <v>23</v>
      </c>
      <c r="K46" s="204" t="s">
        <v>28</v>
      </c>
      <c r="L46" s="206"/>
      <c r="M46" s="145" t="s">
        <v>31</v>
      </c>
    </row>
    <row r="47" spans="1:47" ht="14.45" customHeight="1" x14ac:dyDescent="0.15">
      <c r="A47" s="68" t="s">
        <v>1</v>
      </c>
      <c r="B47" s="69">
        <v>0</v>
      </c>
      <c r="C47" s="146">
        <f>AB7</f>
        <v>83.935536729193217</v>
      </c>
      <c r="D47" s="146">
        <f t="shared" ref="D47:E82" si="35">AP7</f>
        <v>81.305596705526767</v>
      </c>
      <c r="E47" s="147">
        <f t="shared" si="35"/>
        <v>86.565476752859666</v>
      </c>
      <c r="F47" s="148">
        <f>AC7</f>
        <v>82.20213885721428</v>
      </c>
      <c r="G47" s="146">
        <f t="shared" ref="G47:H82" si="36">AR7</f>
        <v>79.748249337338123</v>
      </c>
      <c r="H47" s="146">
        <f t="shared" si="36"/>
        <v>84.656028377090436</v>
      </c>
      <c r="I47" s="149">
        <f t="shared" ref="I47:J82" si="37">AD7</f>
        <v>97.93484626473348</v>
      </c>
      <c r="J47" s="148">
        <f t="shared" si="37"/>
        <v>1.7333978719789418</v>
      </c>
      <c r="K47" s="146">
        <f t="shared" ref="K47:L82" si="38">AT7</f>
        <v>1.177140464964656</v>
      </c>
      <c r="L47" s="146">
        <f t="shared" si="38"/>
        <v>2.2896552789932274</v>
      </c>
      <c r="M47" s="150">
        <f>AF7</f>
        <v>2.0651537352665272</v>
      </c>
    </row>
    <row r="48" spans="1:47" ht="14.45" customHeight="1" x14ac:dyDescent="0.15">
      <c r="A48" s="68"/>
      <c r="B48" s="86">
        <v>5</v>
      </c>
      <c r="C48" s="151">
        <f>AB8</f>
        <v>78.935536729193231</v>
      </c>
      <c r="D48" s="151">
        <f t="shared" si="35"/>
        <v>76.305596705526781</v>
      </c>
      <c r="E48" s="152">
        <f t="shared" si="35"/>
        <v>81.565476752859681</v>
      </c>
      <c r="F48" s="153">
        <f>AC8</f>
        <v>77.20213885721428</v>
      </c>
      <c r="G48" s="151">
        <f t="shared" si="36"/>
        <v>74.748249337338123</v>
      </c>
      <c r="H48" s="151">
        <f t="shared" si="36"/>
        <v>79.656028377090436</v>
      </c>
      <c r="I48" s="154">
        <f t="shared" si="37"/>
        <v>97.804033590186663</v>
      </c>
      <c r="J48" s="153">
        <f t="shared" si="37"/>
        <v>1.7333978719789418</v>
      </c>
      <c r="K48" s="151">
        <f t="shared" si="38"/>
        <v>1.177140464964656</v>
      </c>
      <c r="L48" s="151">
        <f t="shared" si="38"/>
        <v>2.2896552789932274</v>
      </c>
      <c r="M48" s="155">
        <f>AF8</f>
        <v>2.1959664098133236</v>
      </c>
    </row>
    <row r="49" spans="1:13" ht="14.45" customHeight="1" x14ac:dyDescent="0.15">
      <c r="A49" s="68"/>
      <c r="B49" s="86">
        <v>10</v>
      </c>
      <c r="C49" s="151">
        <f t="shared" ref="C49:C62" si="39">AB9</f>
        <v>73.935536729193231</v>
      </c>
      <c r="D49" s="151">
        <f t="shared" si="35"/>
        <v>71.305596705526781</v>
      </c>
      <c r="E49" s="152">
        <f t="shared" si="35"/>
        <v>76.565476752859681</v>
      </c>
      <c r="F49" s="153">
        <f t="shared" ref="F49:F62" si="40">AC9</f>
        <v>72.20213885721428</v>
      </c>
      <c r="G49" s="151">
        <f t="shared" si="36"/>
        <v>69.748249337338123</v>
      </c>
      <c r="H49" s="151">
        <f t="shared" si="36"/>
        <v>74.656028377090436</v>
      </c>
      <c r="I49" s="154">
        <f t="shared" si="37"/>
        <v>97.655528114541269</v>
      </c>
      <c r="J49" s="153">
        <f t="shared" si="37"/>
        <v>1.7333978719789418</v>
      </c>
      <c r="K49" s="151">
        <f t="shared" si="38"/>
        <v>1.177140464964656</v>
      </c>
      <c r="L49" s="151">
        <f t="shared" si="38"/>
        <v>2.2896552789932274</v>
      </c>
      <c r="M49" s="155">
        <f t="shared" ref="M49:M62" si="41">AF9</f>
        <v>2.344471885458721</v>
      </c>
    </row>
    <row r="50" spans="1:13" ht="14.45" customHeight="1" x14ac:dyDescent="0.15">
      <c r="A50" s="68"/>
      <c r="B50" s="86">
        <v>15</v>
      </c>
      <c r="C50" s="151">
        <f t="shared" si="39"/>
        <v>68.935536729193231</v>
      </c>
      <c r="D50" s="151">
        <f t="shared" si="35"/>
        <v>66.305596705526781</v>
      </c>
      <c r="E50" s="152">
        <f t="shared" si="35"/>
        <v>71.565476752859681</v>
      </c>
      <c r="F50" s="153">
        <f t="shared" si="40"/>
        <v>67.20213885721428</v>
      </c>
      <c r="G50" s="151">
        <f t="shared" si="36"/>
        <v>64.748249337338123</v>
      </c>
      <c r="H50" s="151">
        <f t="shared" si="36"/>
        <v>69.656028377090436</v>
      </c>
      <c r="I50" s="154">
        <f t="shared" si="37"/>
        <v>97.485479979958029</v>
      </c>
      <c r="J50" s="153">
        <f t="shared" si="37"/>
        <v>1.7333978719789418</v>
      </c>
      <c r="K50" s="151">
        <f t="shared" si="38"/>
        <v>1.177140464964656</v>
      </c>
      <c r="L50" s="151">
        <f t="shared" si="38"/>
        <v>2.2896552789932274</v>
      </c>
      <c r="M50" s="155">
        <f t="shared" si="41"/>
        <v>2.5145200200419593</v>
      </c>
    </row>
    <row r="51" spans="1:13" ht="14.45" customHeight="1" x14ac:dyDescent="0.15">
      <c r="A51" s="68"/>
      <c r="B51" s="86">
        <v>20</v>
      </c>
      <c r="C51" s="151">
        <f t="shared" si="39"/>
        <v>63.935536729193224</v>
      </c>
      <c r="D51" s="151">
        <f t="shared" si="35"/>
        <v>61.305596705526767</v>
      </c>
      <c r="E51" s="152">
        <f t="shared" si="35"/>
        <v>66.565476752859681</v>
      </c>
      <c r="F51" s="153">
        <f t="shared" si="40"/>
        <v>62.202138857214273</v>
      </c>
      <c r="G51" s="151">
        <f t="shared" si="36"/>
        <v>59.748249337338116</v>
      </c>
      <c r="H51" s="151">
        <f t="shared" si="36"/>
        <v>64.656028377090436</v>
      </c>
      <c r="I51" s="154">
        <f t="shared" si="37"/>
        <v>97.288835035011957</v>
      </c>
      <c r="J51" s="153">
        <f t="shared" si="37"/>
        <v>1.7333978719789418</v>
      </c>
      <c r="K51" s="151">
        <f t="shared" si="38"/>
        <v>1.177140464964656</v>
      </c>
      <c r="L51" s="151">
        <f t="shared" si="38"/>
        <v>2.2896552789932274</v>
      </c>
      <c r="M51" s="155">
        <f t="shared" si="41"/>
        <v>2.7111649649880323</v>
      </c>
    </row>
    <row r="52" spans="1:13" ht="14.45" customHeight="1" x14ac:dyDescent="0.15">
      <c r="A52" s="68"/>
      <c r="B52" s="86">
        <v>25</v>
      </c>
      <c r="C52" s="151">
        <f t="shared" si="39"/>
        <v>58.93553672919321</v>
      </c>
      <c r="D52" s="151">
        <f t="shared" si="35"/>
        <v>56.305596705526753</v>
      </c>
      <c r="E52" s="152">
        <f t="shared" si="35"/>
        <v>61.565476752859666</v>
      </c>
      <c r="F52" s="153">
        <f t="shared" si="40"/>
        <v>57.202138857214273</v>
      </c>
      <c r="G52" s="151">
        <f t="shared" si="36"/>
        <v>54.748249337338116</v>
      </c>
      <c r="H52" s="151">
        <f t="shared" si="36"/>
        <v>59.656028377090429</v>
      </c>
      <c r="I52" s="154">
        <f t="shared" si="37"/>
        <v>97.058823982644213</v>
      </c>
      <c r="J52" s="153">
        <f t="shared" si="37"/>
        <v>1.7333978719789418</v>
      </c>
      <c r="K52" s="151">
        <f t="shared" si="38"/>
        <v>1.177140464964656</v>
      </c>
      <c r="L52" s="151">
        <f t="shared" si="38"/>
        <v>2.2896552789932274</v>
      </c>
      <c r="M52" s="155">
        <f t="shared" si="41"/>
        <v>2.9411760173557866</v>
      </c>
    </row>
    <row r="53" spans="1:13" ht="14.45" customHeight="1" x14ac:dyDescent="0.15">
      <c r="A53" s="68"/>
      <c r="B53" s="86">
        <v>30</v>
      </c>
      <c r="C53" s="151">
        <f t="shared" si="39"/>
        <v>53.93553672919321</v>
      </c>
      <c r="D53" s="151">
        <f t="shared" si="35"/>
        <v>51.305596705526753</v>
      </c>
      <c r="E53" s="152">
        <f t="shared" si="35"/>
        <v>56.565476752859666</v>
      </c>
      <c r="F53" s="153">
        <f t="shared" si="40"/>
        <v>52.202138857214273</v>
      </c>
      <c r="G53" s="151">
        <f t="shared" si="36"/>
        <v>49.748249337338116</v>
      </c>
      <c r="H53" s="151">
        <f t="shared" si="36"/>
        <v>54.656028377090429</v>
      </c>
      <c r="I53" s="154">
        <f t="shared" si="37"/>
        <v>96.786167382217386</v>
      </c>
      <c r="J53" s="153">
        <f t="shared" si="37"/>
        <v>1.7333978719789418</v>
      </c>
      <c r="K53" s="151">
        <f t="shared" si="38"/>
        <v>1.177140464964656</v>
      </c>
      <c r="L53" s="151">
        <f t="shared" si="38"/>
        <v>2.2896552789932274</v>
      </c>
      <c r="M53" s="155">
        <f t="shared" si="41"/>
        <v>3.2138326177826295</v>
      </c>
    </row>
    <row r="54" spans="1:13" ht="14.45" customHeight="1" x14ac:dyDescent="0.15">
      <c r="A54" s="68"/>
      <c r="B54" s="86">
        <v>35</v>
      </c>
      <c r="C54" s="151">
        <f t="shared" si="39"/>
        <v>48.93553672919321</v>
      </c>
      <c r="D54" s="151">
        <f t="shared" si="35"/>
        <v>46.305596705526753</v>
      </c>
      <c r="E54" s="152">
        <f t="shared" si="35"/>
        <v>51.565476752859666</v>
      </c>
      <c r="F54" s="153">
        <f t="shared" si="40"/>
        <v>47.202138857214265</v>
      </c>
      <c r="G54" s="151">
        <f t="shared" si="36"/>
        <v>44.748249337338109</v>
      </c>
      <c r="H54" s="151">
        <f t="shared" si="36"/>
        <v>49.656028377090422</v>
      </c>
      <c r="I54" s="154">
        <f t="shared" si="37"/>
        <v>96.457793276956423</v>
      </c>
      <c r="J54" s="153">
        <f t="shared" si="37"/>
        <v>1.7333978719789418</v>
      </c>
      <c r="K54" s="151">
        <f t="shared" si="38"/>
        <v>1.177140464964656</v>
      </c>
      <c r="L54" s="151">
        <f t="shared" si="38"/>
        <v>2.2896552789932274</v>
      </c>
      <c r="M54" s="155">
        <f t="shared" si="41"/>
        <v>3.542206723043579</v>
      </c>
    </row>
    <row r="55" spans="1:13" ht="14.45" customHeight="1" x14ac:dyDescent="0.15">
      <c r="A55" s="68"/>
      <c r="B55" s="86">
        <v>40</v>
      </c>
      <c r="C55" s="151">
        <f t="shared" si="39"/>
        <v>43.93553672919321</v>
      </c>
      <c r="D55" s="151">
        <f t="shared" si="35"/>
        <v>41.305596705526753</v>
      </c>
      <c r="E55" s="152">
        <f t="shared" si="35"/>
        <v>46.565476752859666</v>
      </c>
      <c r="F55" s="153">
        <f t="shared" si="40"/>
        <v>42.202138857214265</v>
      </c>
      <c r="G55" s="151">
        <f t="shared" si="36"/>
        <v>39.748249337338109</v>
      </c>
      <c r="H55" s="151">
        <f t="shared" si="36"/>
        <v>44.656028377090422</v>
      </c>
      <c r="I55" s="154">
        <f t="shared" si="37"/>
        <v>96.054679193603249</v>
      </c>
      <c r="J55" s="153">
        <f t="shared" si="37"/>
        <v>1.7333978719789418</v>
      </c>
      <c r="K55" s="151">
        <f t="shared" si="38"/>
        <v>1.177140464964656</v>
      </c>
      <c r="L55" s="151">
        <f t="shared" si="38"/>
        <v>2.2896552789932274</v>
      </c>
      <c r="M55" s="155">
        <f t="shared" si="41"/>
        <v>3.9453208063967411</v>
      </c>
    </row>
    <row r="56" spans="1:13" ht="14.45" customHeight="1" x14ac:dyDescent="0.15">
      <c r="A56" s="68"/>
      <c r="B56" s="86">
        <v>45</v>
      </c>
      <c r="C56" s="151">
        <f t="shared" si="39"/>
        <v>38.93553672919321</v>
      </c>
      <c r="D56" s="151">
        <f t="shared" si="35"/>
        <v>36.305596705526753</v>
      </c>
      <c r="E56" s="152">
        <f t="shared" si="35"/>
        <v>41.565476752859666</v>
      </c>
      <c r="F56" s="153">
        <f t="shared" si="40"/>
        <v>37.202138857214273</v>
      </c>
      <c r="G56" s="151">
        <f t="shared" si="36"/>
        <v>34.748249337338116</v>
      </c>
      <c r="H56" s="151">
        <f t="shared" si="36"/>
        <v>39.656028377090429</v>
      </c>
      <c r="I56" s="154">
        <f t="shared" si="37"/>
        <v>95.548031393440979</v>
      </c>
      <c r="J56" s="153">
        <f t="shared" si="37"/>
        <v>1.7333978719789418</v>
      </c>
      <c r="K56" s="151">
        <f t="shared" si="38"/>
        <v>1.177140464964656</v>
      </c>
      <c r="L56" s="151">
        <f t="shared" si="38"/>
        <v>2.2896552789932274</v>
      </c>
      <c r="M56" s="155">
        <f t="shared" si="41"/>
        <v>4.4519686065590287</v>
      </c>
    </row>
    <row r="57" spans="1:13" ht="14.45" customHeight="1" x14ac:dyDescent="0.15">
      <c r="A57" s="68"/>
      <c r="B57" s="86">
        <v>50</v>
      </c>
      <c r="C57" s="151">
        <f t="shared" si="39"/>
        <v>33.93553672919321</v>
      </c>
      <c r="D57" s="151">
        <f t="shared" si="35"/>
        <v>31.305596705526757</v>
      </c>
      <c r="E57" s="152">
        <f t="shared" si="35"/>
        <v>36.565476752859666</v>
      </c>
      <c r="F57" s="153">
        <f t="shared" si="40"/>
        <v>32.202138857214273</v>
      </c>
      <c r="G57" s="151">
        <f t="shared" si="36"/>
        <v>29.748249337338116</v>
      </c>
      <c r="H57" s="151">
        <f t="shared" si="36"/>
        <v>34.656028377090429</v>
      </c>
      <c r="I57" s="154">
        <f t="shared" si="37"/>
        <v>94.892086470264161</v>
      </c>
      <c r="J57" s="153">
        <f t="shared" si="37"/>
        <v>1.7333978719789418</v>
      </c>
      <c r="K57" s="151">
        <f t="shared" si="38"/>
        <v>1.177140464964656</v>
      </c>
      <c r="L57" s="151">
        <f t="shared" si="38"/>
        <v>2.2896552789932274</v>
      </c>
      <c r="M57" s="155">
        <f t="shared" si="41"/>
        <v>5.1079135297358595</v>
      </c>
    </row>
    <row r="58" spans="1:13" ht="14.45" customHeight="1" x14ac:dyDescent="0.15">
      <c r="A58" s="68"/>
      <c r="B58" s="86">
        <v>55</v>
      </c>
      <c r="C58" s="151">
        <f t="shared" si="39"/>
        <v>30.453246668113735</v>
      </c>
      <c r="D58" s="151">
        <f t="shared" si="35"/>
        <v>28.329172774749356</v>
      </c>
      <c r="E58" s="152">
        <f t="shared" si="35"/>
        <v>32.577320561478111</v>
      </c>
      <c r="F58" s="153">
        <f t="shared" si="40"/>
        <v>28.635685896319689</v>
      </c>
      <c r="G58" s="151">
        <f t="shared" si="36"/>
        <v>26.670700568634039</v>
      </c>
      <c r="H58" s="151">
        <f t="shared" si="36"/>
        <v>30.600671224005339</v>
      </c>
      <c r="I58" s="154">
        <f t="shared" si="37"/>
        <v>94.031635471901481</v>
      </c>
      <c r="J58" s="153">
        <f t="shared" si="37"/>
        <v>1.8175607717940543</v>
      </c>
      <c r="K58" s="151">
        <f t="shared" si="38"/>
        <v>1.2425059678671997</v>
      </c>
      <c r="L58" s="151">
        <f t="shared" si="38"/>
        <v>2.3926155757209089</v>
      </c>
      <c r="M58" s="155">
        <f t="shared" si="41"/>
        <v>5.9683645280985518</v>
      </c>
    </row>
    <row r="59" spans="1:13" ht="14.45" customHeight="1" x14ac:dyDescent="0.15">
      <c r="A59" s="68"/>
      <c r="B59" s="86">
        <v>60</v>
      </c>
      <c r="C59" s="151">
        <f t="shared" si="39"/>
        <v>25.779832721460949</v>
      </c>
      <c r="D59" s="151">
        <f t="shared" si="35"/>
        <v>23.729488313760779</v>
      </c>
      <c r="E59" s="152">
        <f t="shared" si="35"/>
        <v>27.830177129161118</v>
      </c>
      <c r="F59" s="153">
        <f t="shared" si="40"/>
        <v>23.940888885239726</v>
      </c>
      <c r="G59" s="151">
        <f t="shared" si="36"/>
        <v>22.046026840236454</v>
      </c>
      <c r="H59" s="151">
        <f t="shared" si="36"/>
        <v>25.835750930242998</v>
      </c>
      <c r="I59" s="154">
        <f t="shared" si="37"/>
        <v>92.866734799677914</v>
      </c>
      <c r="J59" s="153">
        <f t="shared" si="37"/>
        <v>1.8389438362212263</v>
      </c>
      <c r="K59" s="151">
        <f t="shared" si="38"/>
        <v>1.2586529519191827</v>
      </c>
      <c r="L59" s="151">
        <f t="shared" si="38"/>
        <v>2.4192347205232698</v>
      </c>
      <c r="M59" s="155">
        <f t="shared" si="41"/>
        <v>7.1332652003221098</v>
      </c>
    </row>
    <row r="60" spans="1:13" ht="14.45" customHeight="1" x14ac:dyDescent="0.15">
      <c r="A60" s="68"/>
      <c r="B60" s="86">
        <v>65</v>
      </c>
      <c r="C60" s="151">
        <f t="shared" si="39"/>
        <v>21.580521258861047</v>
      </c>
      <c r="D60" s="151">
        <f t="shared" si="35"/>
        <v>19.669745948908446</v>
      </c>
      <c r="E60" s="152">
        <f t="shared" si="35"/>
        <v>23.491296568813649</v>
      </c>
      <c r="F60" s="153">
        <f t="shared" si="40"/>
        <v>19.67781826031603</v>
      </c>
      <c r="G60" s="151">
        <f t="shared" si="36"/>
        <v>17.910257328715254</v>
      </c>
      <c r="H60" s="151">
        <f t="shared" si="36"/>
        <v>21.445379191916807</v>
      </c>
      <c r="I60" s="154">
        <f t="shared" si="37"/>
        <v>91.183238923092475</v>
      </c>
      <c r="J60" s="153">
        <f t="shared" si="37"/>
        <v>1.9027029985450159</v>
      </c>
      <c r="K60" s="151">
        <f t="shared" si="38"/>
        <v>1.3067947610034163</v>
      </c>
      <c r="L60" s="151">
        <f t="shared" si="38"/>
        <v>2.4986112360866155</v>
      </c>
      <c r="M60" s="155">
        <f t="shared" si="41"/>
        <v>8.8167610769075306</v>
      </c>
    </row>
    <row r="61" spans="1:13" ht="14.45" customHeight="1" x14ac:dyDescent="0.15">
      <c r="A61" s="68"/>
      <c r="B61" s="86">
        <v>70</v>
      </c>
      <c r="C61" s="151">
        <f t="shared" si="39"/>
        <v>18.253931824931698</v>
      </c>
      <c r="D61" s="151">
        <f t="shared" si="35"/>
        <v>16.713187436568916</v>
      </c>
      <c r="E61" s="152">
        <f t="shared" si="35"/>
        <v>19.79467621329448</v>
      </c>
      <c r="F61" s="153">
        <f t="shared" si="40"/>
        <v>16.270211105497644</v>
      </c>
      <c r="G61" s="151">
        <f t="shared" si="36"/>
        <v>14.821097332657393</v>
      </c>
      <c r="H61" s="151">
        <f t="shared" si="36"/>
        <v>17.719324878337897</v>
      </c>
      <c r="I61" s="154">
        <f t="shared" si="37"/>
        <v>89.132638718828588</v>
      </c>
      <c r="J61" s="153">
        <f t="shared" si="37"/>
        <v>1.9837207194340543</v>
      </c>
      <c r="K61" s="151">
        <f t="shared" si="38"/>
        <v>1.3612336341669575</v>
      </c>
      <c r="L61" s="151">
        <f t="shared" si="38"/>
        <v>2.606207804701151</v>
      </c>
      <c r="M61" s="155">
        <f t="shared" si="41"/>
        <v>10.867361281171418</v>
      </c>
    </row>
    <row r="62" spans="1:13" ht="14.45" customHeight="1" x14ac:dyDescent="0.15">
      <c r="A62" s="68"/>
      <c r="B62" s="86">
        <v>75</v>
      </c>
      <c r="C62" s="151">
        <f t="shared" si="39"/>
        <v>13.944292136613701</v>
      </c>
      <c r="D62" s="151">
        <f t="shared" si="35"/>
        <v>12.666563558194813</v>
      </c>
      <c r="E62" s="152">
        <f t="shared" si="35"/>
        <v>15.222020715032588</v>
      </c>
      <c r="F62" s="153">
        <f t="shared" si="40"/>
        <v>12.173832799248437</v>
      </c>
      <c r="G62" s="151">
        <f t="shared" si="36"/>
        <v>10.964381632946756</v>
      </c>
      <c r="H62" s="151">
        <f t="shared" si="36"/>
        <v>13.383283965550119</v>
      </c>
      <c r="I62" s="154">
        <f t="shared" si="37"/>
        <v>87.303340176612139</v>
      </c>
      <c r="J62" s="153">
        <f t="shared" si="37"/>
        <v>1.7704593373652631</v>
      </c>
      <c r="K62" s="151">
        <f t="shared" si="38"/>
        <v>1.1981681590970537</v>
      </c>
      <c r="L62" s="151">
        <f t="shared" si="38"/>
        <v>2.3427505156334725</v>
      </c>
      <c r="M62" s="155">
        <f t="shared" si="41"/>
        <v>12.696659823387851</v>
      </c>
    </row>
    <row r="63" spans="1:13" ht="14.45" customHeight="1" x14ac:dyDescent="0.15">
      <c r="A63" s="68"/>
      <c r="B63" s="86">
        <v>80</v>
      </c>
      <c r="C63" s="151">
        <f>AB23</f>
        <v>10.657901858215835</v>
      </c>
      <c r="D63" s="151">
        <f t="shared" si="35"/>
        <v>9.7268458133279641</v>
      </c>
      <c r="E63" s="152">
        <f t="shared" si="35"/>
        <v>11.588957903103706</v>
      </c>
      <c r="F63" s="153">
        <f>AC23</f>
        <v>8.9728894489546498</v>
      </c>
      <c r="G63" s="151">
        <f t="shared" si="36"/>
        <v>8.0101724292739913</v>
      </c>
      <c r="H63" s="151">
        <f t="shared" si="36"/>
        <v>9.9356064686353083</v>
      </c>
      <c r="I63" s="154">
        <f t="shared" si="37"/>
        <v>84.190017588102833</v>
      </c>
      <c r="J63" s="153">
        <f t="shared" si="37"/>
        <v>1.6850124092611849</v>
      </c>
      <c r="K63" s="151">
        <f t="shared" si="38"/>
        <v>1.0915313663969073</v>
      </c>
      <c r="L63" s="151">
        <f t="shared" si="38"/>
        <v>2.2784934521254625</v>
      </c>
      <c r="M63" s="155">
        <f>AF23</f>
        <v>15.809982411897167</v>
      </c>
    </row>
    <row r="64" spans="1:13" ht="14.45" customHeight="1" x14ac:dyDescent="0.15">
      <c r="A64" s="44"/>
      <c r="B64" s="102">
        <v>85</v>
      </c>
      <c r="C64" s="156">
        <f>AB24</f>
        <v>7.5631956775954681</v>
      </c>
      <c r="D64" s="156">
        <f t="shared" si="35"/>
        <v>5.1220627606367461</v>
      </c>
      <c r="E64" s="157">
        <f t="shared" si="35"/>
        <v>10.00432859455419</v>
      </c>
      <c r="F64" s="158">
        <f>AC24</f>
        <v>6.1880691907599283</v>
      </c>
      <c r="G64" s="156">
        <f t="shared" si="36"/>
        <v>4.0998540110678992</v>
      </c>
      <c r="H64" s="156">
        <f t="shared" si="36"/>
        <v>8.2762843704519575</v>
      </c>
      <c r="I64" s="159">
        <f t="shared" si="37"/>
        <v>81.818181818181813</v>
      </c>
      <c r="J64" s="158">
        <f t="shared" si="37"/>
        <v>1.3751264868355395</v>
      </c>
      <c r="K64" s="156">
        <f t="shared" si="38"/>
        <v>0.62115761987263429</v>
      </c>
      <c r="L64" s="156">
        <f t="shared" si="38"/>
        <v>2.1290953537984447</v>
      </c>
      <c r="M64" s="160">
        <f>AF24</f>
        <v>18.18181818181818</v>
      </c>
    </row>
    <row r="65" spans="1:13" ht="14.45" customHeight="1" x14ac:dyDescent="0.15">
      <c r="A65" s="68" t="s">
        <v>6</v>
      </c>
      <c r="B65" s="161">
        <v>0</v>
      </c>
      <c r="C65" s="162">
        <f>AB25</f>
        <v>87.894141712836699</v>
      </c>
      <c r="D65" s="162">
        <f t="shared" si="35"/>
        <v>85.866661308309759</v>
      </c>
      <c r="E65" s="163">
        <f t="shared" si="35"/>
        <v>89.92162211736364</v>
      </c>
      <c r="F65" s="164">
        <f>AC25</f>
        <v>85.083147244288639</v>
      </c>
      <c r="G65" s="162">
        <f t="shared" si="36"/>
        <v>83.282832039135741</v>
      </c>
      <c r="H65" s="162">
        <f t="shared" si="36"/>
        <v>86.883462449441538</v>
      </c>
      <c r="I65" s="165">
        <f t="shared" si="37"/>
        <v>96.801840926176851</v>
      </c>
      <c r="J65" s="164">
        <f t="shared" si="37"/>
        <v>2.8109944685480435</v>
      </c>
      <c r="K65" s="162">
        <f t="shared" si="38"/>
        <v>2.1961056001245676</v>
      </c>
      <c r="L65" s="162">
        <f t="shared" si="38"/>
        <v>3.4258833369715194</v>
      </c>
      <c r="M65" s="166">
        <f>AF25</f>
        <v>3.1981590738231249</v>
      </c>
    </row>
    <row r="66" spans="1:13" ht="14.45" customHeight="1" x14ac:dyDescent="0.15">
      <c r="A66" s="126"/>
      <c r="B66" s="86">
        <v>5</v>
      </c>
      <c r="C66" s="151">
        <f>AB26</f>
        <v>82.894141712836714</v>
      </c>
      <c r="D66" s="151">
        <f t="shared" si="35"/>
        <v>80.866661308309773</v>
      </c>
      <c r="E66" s="152">
        <f t="shared" si="35"/>
        <v>84.921622117363654</v>
      </c>
      <c r="F66" s="153">
        <f>AC26</f>
        <v>80.083147244288654</v>
      </c>
      <c r="G66" s="151">
        <f t="shared" si="36"/>
        <v>78.282832039135755</v>
      </c>
      <c r="H66" s="151">
        <f t="shared" si="36"/>
        <v>81.883462449441552</v>
      </c>
      <c r="I66" s="154">
        <f t="shared" si="37"/>
        <v>96.608934708213809</v>
      </c>
      <c r="J66" s="153">
        <f t="shared" si="37"/>
        <v>2.8109944685480435</v>
      </c>
      <c r="K66" s="151">
        <f t="shared" si="38"/>
        <v>2.1961056001245676</v>
      </c>
      <c r="L66" s="151">
        <f t="shared" si="38"/>
        <v>3.4258833369715194</v>
      </c>
      <c r="M66" s="155">
        <f>AF26</f>
        <v>3.3910652917861648</v>
      </c>
    </row>
    <row r="67" spans="1:13" ht="14.45" customHeight="1" x14ac:dyDescent="0.15">
      <c r="A67" s="126"/>
      <c r="B67" s="86">
        <v>10</v>
      </c>
      <c r="C67" s="151">
        <f t="shared" ref="C67:C80" si="42">AB27</f>
        <v>77.894141712836714</v>
      </c>
      <c r="D67" s="151">
        <f t="shared" si="35"/>
        <v>75.866661308309773</v>
      </c>
      <c r="E67" s="152">
        <f t="shared" si="35"/>
        <v>79.921622117363654</v>
      </c>
      <c r="F67" s="153">
        <f t="shared" ref="F67:F80" si="43">AC27</f>
        <v>75.083147244288654</v>
      </c>
      <c r="G67" s="151">
        <f t="shared" si="36"/>
        <v>73.282832039135755</v>
      </c>
      <c r="H67" s="151">
        <f t="shared" si="36"/>
        <v>76.883462449441552</v>
      </c>
      <c r="I67" s="154">
        <f t="shared" si="37"/>
        <v>96.391263313599339</v>
      </c>
      <c r="J67" s="153">
        <f t="shared" si="37"/>
        <v>2.8109944685480435</v>
      </c>
      <c r="K67" s="151">
        <f t="shared" si="38"/>
        <v>2.1961056001245676</v>
      </c>
      <c r="L67" s="151">
        <f t="shared" si="38"/>
        <v>3.4258833369715194</v>
      </c>
      <c r="M67" s="155">
        <f t="shared" ref="M67:M80" si="44">AF27</f>
        <v>3.6087366864006416</v>
      </c>
    </row>
    <row r="68" spans="1:13" ht="14.45" customHeight="1" x14ac:dyDescent="0.15">
      <c r="A68" s="126"/>
      <c r="B68" s="86">
        <v>15</v>
      </c>
      <c r="C68" s="151">
        <f t="shared" si="42"/>
        <v>72.894141712836714</v>
      </c>
      <c r="D68" s="151">
        <f t="shared" si="35"/>
        <v>70.866661308309773</v>
      </c>
      <c r="E68" s="152">
        <f t="shared" si="35"/>
        <v>74.921622117363654</v>
      </c>
      <c r="F68" s="153">
        <f t="shared" si="43"/>
        <v>70.083147244288654</v>
      </c>
      <c r="G68" s="151">
        <f t="shared" si="36"/>
        <v>68.282832039135755</v>
      </c>
      <c r="H68" s="151">
        <f t="shared" si="36"/>
        <v>71.883462449441552</v>
      </c>
      <c r="I68" s="154">
        <f t="shared" si="37"/>
        <v>96.143730617445428</v>
      </c>
      <c r="J68" s="153">
        <f t="shared" si="37"/>
        <v>2.8109944685480435</v>
      </c>
      <c r="K68" s="151">
        <f t="shared" si="38"/>
        <v>2.1961056001245676</v>
      </c>
      <c r="L68" s="151">
        <f t="shared" si="38"/>
        <v>3.4258833369715194</v>
      </c>
      <c r="M68" s="155">
        <f t="shared" si="44"/>
        <v>3.8562693825545455</v>
      </c>
    </row>
    <row r="69" spans="1:13" ht="14.45" customHeight="1" x14ac:dyDescent="0.15">
      <c r="A69" s="126"/>
      <c r="B69" s="86">
        <v>20</v>
      </c>
      <c r="C69" s="151">
        <f t="shared" si="42"/>
        <v>67.894141712836699</v>
      </c>
      <c r="D69" s="151">
        <f t="shared" si="35"/>
        <v>65.866661308309759</v>
      </c>
      <c r="E69" s="152">
        <f t="shared" si="35"/>
        <v>69.92162211736364</v>
      </c>
      <c r="F69" s="153">
        <f t="shared" si="43"/>
        <v>65.083147244288654</v>
      </c>
      <c r="G69" s="151">
        <f t="shared" si="36"/>
        <v>63.282832039135755</v>
      </c>
      <c r="H69" s="151">
        <f t="shared" si="36"/>
        <v>66.883462449441552</v>
      </c>
      <c r="I69" s="154">
        <f t="shared" si="37"/>
        <v>95.859739297629901</v>
      </c>
      <c r="J69" s="153">
        <f t="shared" si="37"/>
        <v>2.8109944685480435</v>
      </c>
      <c r="K69" s="151">
        <f t="shared" si="38"/>
        <v>2.1961056001245676</v>
      </c>
      <c r="L69" s="151">
        <f t="shared" si="38"/>
        <v>3.4258833369715194</v>
      </c>
      <c r="M69" s="155">
        <f t="shared" si="44"/>
        <v>4.1402607023700995</v>
      </c>
    </row>
    <row r="70" spans="1:13" ht="14.45" customHeight="1" x14ac:dyDescent="0.15">
      <c r="A70" s="126"/>
      <c r="B70" s="86">
        <v>25</v>
      </c>
      <c r="C70" s="151">
        <f t="shared" si="42"/>
        <v>62.894141712836699</v>
      </c>
      <c r="D70" s="151">
        <f t="shared" si="35"/>
        <v>60.866661308309766</v>
      </c>
      <c r="E70" s="152">
        <f t="shared" si="35"/>
        <v>64.92162211736364</v>
      </c>
      <c r="F70" s="153">
        <f t="shared" si="43"/>
        <v>60.083147244288654</v>
      </c>
      <c r="G70" s="151">
        <f t="shared" si="36"/>
        <v>58.282832039135755</v>
      </c>
      <c r="H70" s="151">
        <f t="shared" si="36"/>
        <v>61.883462449441552</v>
      </c>
      <c r="I70" s="154">
        <f t="shared" si="37"/>
        <v>95.530594118952223</v>
      </c>
      <c r="J70" s="153">
        <f t="shared" si="37"/>
        <v>2.8109944685480435</v>
      </c>
      <c r="K70" s="151">
        <f t="shared" si="38"/>
        <v>2.1961056001245676</v>
      </c>
      <c r="L70" s="151">
        <f t="shared" si="38"/>
        <v>3.4258833369715194</v>
      </c>
      <c r="M70" s="155">
        <f t="shared" si="44"/>
        <v>4.4694058810477717</v>
      </c>
    </row>
    <row r="71" spans="1:13" ht="14.45" customHeight="1" x14ac:dyDescent="0.15">
      <c r="A71" s="126"/>
      <c r="B71" s="86">
        <v>30</v>
      </c>
      <c r="C71" s="151">
        <f t="shared" si="42"/>
        <v>57.894141712836699</v>
      </c>
      <c r="D71" s="151">
        <f t="shared" si="35"/>
        <v>55.866661308309766</v>
      </c>
      <c r="E71" s="152">
        <f t="shared" si="35"/>
        <v>59.921622117363633</v>
      </c>
      <c r="F71" s="153">
        <f t="shared" si="43"/>
        <v>55.083147244288668</v>
      </c>
      <c r="G71" s="151">
        <f t="shared" si="36"/>
        <v>53.282832039135769</v>
      </c>
      <c r="H71" s="151">
        <f t="shared" si="36"/>
        <v>56.883462449441566</v>
      </c>
      <c r="I71" s="154">
        <f t="shared" si="37"/>
        <v>95.144596006810204</v>
      </c>
      <c r="J71" s="153">
        <f t="shared" si="37"/>
        <v>2.8109944685480435</v>
      </c>
      <c r="K71" s="151">
        <f t="shared" si="38"/>
        <v>2.1961056001245676</v>
      </c>
      <c r="L71" s="151">
        <f t="shared" si="38"/>
        <v>3.4258833369715194</v>
      </c>
      <c r="M71" s="155">
        <f t="shared" si="44"/>
        <v>4.8554039931898147</v>
      </c>
    </row>
    <row r="72" spans="1:13" ht="14.45" customHeight="1" x14ac:dyDescent="0.15">
      <c r="A72" s="126"/>
      <c r="B72" s="86">
        <v>35</v>
      </c>
      <c r="C72" s="151">
        <f t="shared" si="42"/>
        <v>52.894141712836706</v>
      </c>
      <c r="D72" s="151">
        <f t="shared" si="35"/>
        <v>50.866661308309773</v>
      </c>
      <c r="E72" s="152">
        <f t="shared" si="35"/>
        <v>54.92162211736364</v>
      </c>
      <c r="F72" s="153">
        <f t="shared" si="43"/>
        <v>50.083147244288668</v>
      </c>
      <c r="G72" s="151">
        <f t="shared" si="36"/>
        <v>48.282832039135769</v>
      </c>
      <c r="H72" s="151">
        <f t="shared" si="36"/>
        <v>51.883462449441566</v>
      </c>
      <c r="I72" s="154">
        <f t="shared" si="37"/>
        <v>94.685622306135571</v>
      </c>
      <c r="J72" s="153">
        <f t="shared" si="37"/>
        <v>2.8109944685480435</v>
      </c>
      <c r="K72" s="151">
        <f t="shared" si="38"/>
        <v>2.1961056001245676</v>
      </c>
      <c r="L72" s="151">
        <f t="shared" si="38"/>
        <v>3.4258833369715194</v>
      </c>
      <c r="M72" s="155">
        <f t="shared" si="44"/>
        <v>5.3143776938644463</v>
      </c>
    </row>
    <row r="73" spans="1:13" ht="14.45" customHeight="1" x14ac:dyDescent="0.15">
      <c r="A73" s="126"/>
      <c r="B73" s="86">
        <v>40</v>
      </c>
      <c r="C73" s="151">
        <f t="shared" si="42"/>
        <v>47.894141712836706</v>
      </c>
      <c r="D73" s="151">
        <f t="shared" si="35"/>
        <v>45.866661308309773</v>
      </c>
      <c r="E73" s="152">
        <f t="shared" si="35"/>
        <v>49.92162211736364</v>
      </c>
      <c r="F73" s="153">
        <f t="shared" si="43"/>
        <v>45.083147244288661</v>
      </c>
      <c r="G73" s="151">
        <f t="shared" si="36"/>
        <v>43.282832039135762</v>
      </c>
      <c r="H73" s="151">
        <f t="shared" si="36"/>
        <v>46.883462449441559</v>
      </c>
      <c r="I73" s="154">
        <f t="shared" si="37"/>
        <v>94.130817740920833</v>
      </c>
      <c r="J73" s="153">
        <f t="shared" si="37"/>
        <v>2.8109944685480435</v>
      </c>
      <c r="K73" s="151">
        <f t="shared" si="38"/>
        <v>2.1961056001245676</v>
      </c>
      <c r="L73" s="151">
        <f t="shared" si="38"/>
        <v>3.4258833369715194</v>
      </c>
      <c r="M73" s="155">
        <f t="shared" si="44"/>
        <v>5.8691822590791594</v>
      </c>
    </row>
    <row r="74" spans="1:13" ht="14.45" customHeight="1" x14ac:dyDescent="0.15">
      <c r="A74" s="126"/>
      <c r="B74" s="86">
        <v>45</v>
      </c>
      <c r="C74" s="151">
        <f t="shared" si="42"/>
        <v>42.894141712836706</v>
      </c>
      <c r="D74" s="151">
        <f t="shared" si="35"/>
        <v>40.866661308309773</v>
      </c>
      <c r="E74" s="152">
        <f t="shared" si="35"/>
        <v>44.92162211736364</v>
      </c>
      <c r="F74" s="153">
        <f t="shared" si="43"/>
        <v>40.083147244288668</v>
      </c>
      <c r="G74" s="151">
        <f t="shared" si="36"/>
        <v>38.282832039135769</v>
      </c>
      <c r="H74" s="151">
        <f t="shared" si="36"/>
        <v>41.883462449441566</v>
      </c>
      <c r="I74" s="154">
        <f t="shared" si="37"/>
        <v>93.446670439598037</v>
      </c>
      <c r="J74" s="153">
        <f t="shared" si="37"/>
        <v>2.8109944685480435</v>
      </c>
      <c r="K74" s="151">
        <f t="shared" si="38"/>
        <v>2.1961056001245676</v>
      </c>
      <c r="L74" s="151">
        <f t="shared" si="38"/>
        <v>3.4258833369715194</v>
      </c>
      <c r="M74" s="155">
        <f t="shared" si="44"/>
        <v>6.5533295604019788</v>
      </c>
    </row>
    <row r="75" spans="1:13" ht="14.45" customHeight="1" x14ac:dyDescent="0.15">
      <c r="A75" s="126"/>
      <c r="B75" s="86">
        <v>50</v>
      </c>
      <c r="C75" s="151">
        <f t="shared" si="42"/>
        <v>37.894141712836699</v>
      </c>
      <c r="D75" s="151">
        <f t="shared" si="35"/>
        <v>35.866661308309766</v>
      </c>
      <c r="E75" s="152">
        <f t="shared" si="35"/>
        <v>39.921622117363633</v>
      </c>
      <c r="F75" s="153">
        <f t="shared" si="43"/>
        <v>35.092238153379576</v>
      </c>
      <c r="G75" s="151">
        <f t="shared" si="36"/>
        <v>33.29280331588933</v>
      </c>
      <c r="H75" s="151">
        <f t="shared" si="36"/>
        <v>36.891672990869822</v>
      </c>
      <c r="I75" s="154">
        <f t="shared" si="37"/>
        <v>92.605971707473785</v>
      </c>
      <c r="J75" s="153">
        <f t="shared" si="37"/>
        <v>2.8019035594571347</v>
      </c>
      <c r="K75" s="151">
        <f t="shared" si="38"/>
        <v>2.1895970863736607</v>
      </c>
      <c r="L75" s="151">
        <f t="shared" si="38"/>
        <v>3.4142100325406086</v>
      </c>
      <c r="M75" s="155">
        <f t="shared" si="44"/>
        <v>7.3940282925262446</v>
      </c>
    </row>
    <row r="76" spans="1:13" ht="14.45" customHeight="1" x14ac:dyDescent="0.15">
      <c r="A76" s="126"/>
      <c r="B76" s="86">
        <v>55</v>
      </c>
      <c r="C76" s="151">
        <f t="shared" si="42"/>
        <v>32.894141712836706</v>
      </c>
      <c r="D76" s="151">
        <f t="shared" si="35"/>
        <v>30.866661308309769</v>
      </c>
      <c r="E76" s="152">
        <f t="shared" si="35"/>
        <v>34.92162211736364</v>
      </c>
      <c r="F76" s="153">
        <f t="shared" si="43"/>
        <v>30.098731659873078</v>
      </c>
      <c r="G76" s="151">
        <f t="shared" si="36"/>
        <v>28.299746389409684</v>
      </c>
      <c r="H76" s="151">
        <f t="shared" si="36"/>
        <v>31.897716930336472</v>
      </c>
      <c r="I76" s="154">
        <f t="shared" si="37"/>
        <v>91.50179969014745</v>
      </c>
      <c r="J76" s="153">
        <f t="shared" si="37"/>
        <v>2.7954100529636281</v>
      </c>
      <c r="K76" s="151">
        <f t="shared" si="38"/>
        <v>2.1844260221161584</v>
      </c>
      <c r="L76" s="151">
        <f t="shared" si="38"/>
        <v>3.4063940838110978</v>
      </c>
      <c r="M76" s="155">
        <f t="shared" si="44"/>
        <v>8.4982003098525567</v>
      </c>
    </row>
    <row r="77" spans="1:13" ht="14.45" customHeight="1" x14ac:dyDescent="0.15">
      <c r="A77" s="126"/>
      <c r="B77" s="86">
        <v>60</v>
      </c>
      <c r="C77" s="151">
        <f t="shared" si="42"/>
        <v>28.390925198675028</v>
      </c>
      <c r="D77" s="151">
        <f t="shared" si="35"/>
        <v>26.57897308722853</v>
      </c>
      <c r="E77" s="152">
        <f t="shared" si="35"/>
        <v>30.202877310121526</v>
      </c>
      <c r="F77" s="153">
        <f t="shared" si="43"/>
        <v>25.559297956552857</v>
      </c>
      <c r="G77" s="151">
        <f t="shared" si="36"/>
        <v>23.963149948119927</v>
      </c>
      <c r="H77" s="151">
        <f t="shared" si="36"/>
        <v>27.155445964985788</v>
      </c>
      <c r="I77" s="154">
        <f t="shared" si="37"/>
        <v>90.026294591293137</v>
      </c>
      <c r="J77" s="153">
        <f t="shared" si="37"/>
        <v>2.8316272421221704</v>
      </c>
      <c r="K77" s="151">
        <f t="shared" si="38"/>
        <v>2.218716297884046</v>
      </c>
      <c r="L77" s="151">
        <f t="shared" si="38"/>
        <v>3.4445381863602949</v>
      </c>
      <c r="M77" s="155">
        <f t="shared" si="44"/>
        <v>9.9737054087068611</v>
      </c>
    </row>
    <row r="78" spans="1:13" ht="14.45" customHeight="1" x14ac:dyDescent="0.15">
      <c r="A78" s="126"/>
      <c r="B78" s="86">
        <v>65</v>
      </c>
      <c r="C78" s="151">
        <f t="shared" si="42"/>
        <v>24.111481521249857</v>
      </c>
      <c r="D78" s="151">
        <f t="shared" si="35"/>
        <v>22.548046328311234</v>
      </c>
      <c r="E78" s="152">
        <f t="shared" si="35"/>
        <v>25.67491671418848</v>
      </c>
      <c r="F78" s="153">
        <f t="shared" si="43"/>
        <v>21.227307001365439</v>
      </c>
      <c r="G78" s="151">
        <f t="shared" si="36"/>
        <v>19.858114347081159</v>
      </c>
      <c r="H78" s="151">
        <f t="shared" si="36"/>
        <v>22.596499655649719</v>
      </c>
      <c r="I78" s="154">
        <f t="shared" si="37"/>
        <v>88.038169627434357</v>
      </c>
      <c r="J78" s="153">
        <f t="shared" si="37"/>
        <v>2.8841745198844184</v>
      </c>
      <c r="K78" s="151">
        <f t="shared" si="38"/>
        <v>2.2676037185308444</v>
      </c>
      <c r="L78" s="151">
        <f t="shared" si="38"/>
        <v>3.5007453212379924</v>
      </c>
      <c r="M78" s="155">
        <f t="shared" si="44"/>
        <v>11.961830372565645</v>
      </c>
    </row>
    <row r="79" spans="1:13" ht="14.45" customHeight="1" x14ac:dyDescent="0.15">
      <c r="A79" s="126"/>
      <c r="B79" s="86">
        <v>70</v>
      </c>
      <c r="C79" s="151">
        <f t="shared" si="42"/>
        <v>19.448811927492475</v>
      </c>
      <c r="D79" s="151">
        <f t="shared" si="35"/>
        <v>18.007337779006001</v>
      </c>
      <c r="E79" s="152">
        <f t="shared" si="35"/>
        <v>20.890286075978949</v>
      </c>
      <c r="F79" s="153">
        <f t="shared" si="43"/>
        <v>16.519247977718098</v>
      </c>
      <c r="G79" s="151">
        <f t="shared" si="36"/>
        <v>15.253709431363985</v>
      </c>
      <c r="H79" s="151">
        <f t="shared" si="36"/>
        <v>17.784786524072214</v>
      </c>
      <c r="I79" s="154">
        <f t="shared" si="37"/>
        <v>84.937054455068278</v>
      </c>
      <c r="J79" s="153">
        <f t="shared" si="37"/>
        <v>2.9295639497743786</v>
      </c>
      <c r="K79" s="151">
        <f t="shared" si="38"/>
        <v>2.3097412827920412</v>
      </c>
      <c r="L79" s="151">
        <f t="shared" si="38"/>
        <v>3.5493866167567161</v>
      </c>
      <c r="M79" s="155">
        <f t="shared" si="44"/>
        <v>15.062945544931731</v>
      </c>
    </row>
    <row r="80" spans="1:13" ht="14.45" customHeight="1" x14ac:dyDescent="0.15">
      <c r="A80" s="126"/>
      <c r="B80" s="86">
        <v>75</v>
      </c>
      <c r="C80" s="151">
        <f t="shared" si="42"/>
        <v>15.938044588756959</v>
      </c>
      <c r="D80" s="151">
        <f t="shared" si="35"/>
        <v>14.98022132913624</v>
      </c>
      <c r="E80" s="152">
        <f t="shared" si="35"/>
        <v>16.89586784837768</v>
      </c>
      <c r="F80" s="153">
        <f t="shared" si="43"/>
        <v>12.88359711904639</v>
      </c>
      <c r="G80" s="151">
        <f t="shared" si="36"/>
        <v>11.982139257722428</v>
      </c>
      <c r="H80" s="151">
        <f t="shared" si="36"/>
        <v>13.785054980370353</v>
      </c>
      <c r="I80" s="154">
        <f t="shared" si="37"/>
        <v>80.835494262167884</v>
      </c>
      <c r="J80" s="153">
        <f t="shared" si="37"/>
        <v>3.0544474697105715</v>
      </c>
      <c r="K80" s="151">
        <f t="shared" si="38"/>
        <v>2.4319063953350932</v>
      </c>
      <c r="L80" s="151">
        <f t="shared" si="38"/>
        <v>3.6769885440860497</v>
      </c>
      <c r="M80" s="155">
        <f t="shared" si="44"/>
        <v>19.164505737832137</v>
      </c>
    </row>
    <row r="81" spans="1:13" ht="14.45" customHeight="1" x14ac:dyDescent="0.15">
      <c r="A81" s="126"/>
      <c r="B81" s="86">
        <v>80</v>
      </c>
      <c r="C81" s="151">
        <f>AB41</f>
        <v>11.632055033584511</v>
      </c>
      <c r="D81" s="151">
        <f t="shared" si="35"/>
        <v>10.904338476070274</v>
      </c>
      <c r="E81" s="152">
        <f t="shared" si="35"/>
        <v>12.359771591098747</v>
      </c>
      <c r="F81" s="153">
        <f>AC41</f>
        <v>8.5828841765281716</v>
      </c>
      <c r="G81" s="151">
        <f t="shared" si="36"/>
        <v>7.8198829150755511</v>
      </c>
      <c r="H81" s="151">
        <f t="shared" si="36"/>
        <v>9.3458854379807921</v>
      </c>
      <c r="I81" s="154">
        <f t="shared" si="37"/>
        <v>73.786481853355596</v>
      </c>
      <c r="J81" s="153">
        <f t="shared" si="37"/>
        <v>3.0491708570563412</v>
      </c>
      <c r="K81" s="151">
        <f t="shared" si="38"/>
        <v>2.4333773569203001</v>
      </c>
      <c r="L81" s="151">
        <f t="shared" si="38"/>
        <v>3.6649643571923822</v>
      </c>
      <c r="M81" s="155">
        <f>AF41</f>
        <v>26.213518146644422</v>
      </c>
    </row>
    <row r="82" spans="1:13" ht="14.45" customHeight="1" thickBot="1" x14ac:dyDescent="0.2">
      <c r="A82" s="127"/>
      <c r="B82" s="128">
        <v>85</v>
      </c>
      <c r="C82" s="167">
        <f>AB42</f>
        <v>8.1339753477446237</v>
      </c>
      <c r="D82" s="167">
        <f t="shared" si="35"/>
        <v>6.0432922347374998</v>
      </c>
      <c r="E82" s="168">
        <f t="shared" si="35"/>
        <v>10.224658460751748</v>
      </c>
      <c r="F82" s="169">
        <f>AC42</f>
        <v>5.1808760176717357</v>
      </c>
      <c r="G82" s="167">
        <f t="shared" si="36"/>
        <v>3.7153921714985385</v>
      </c>
      <c r="H82" s="167">
        <f t="shared" si="36"/>
        <v>6.6463598638449328</v>
      </c>
      <c r="I82" s="170">
        <f t="shared" si="37"/>
        <v>63.694267515923578</v>
      </c>
      <c r="J82" s="169">
        <f t="shared" si="37"/>
        <v>2.9530993300728889</v>
      </c>
      <c r="K82" s="167">
        <f t="shared" si="38"/>
        <v>1.9781623468557754</v>
      </c>
      <c r="L82" s="167">
        <f t="shared" si="38"/>
        <v>3.9280363132900025</v>
      </c>
      <c r="M82" s="171">
        <f>AF42</f>
        <v>36.305732484076437</v>
      </c>
    </row>
    <row r="83" spans="1:13" ht="14.45" customHeight="1" thickTop="1" x14ac:dyDescent="0.15"/>
    <row r="84" spans="1:13" ht="14.45" customHeight="1" x14ac:dyDescent="0.15"/>
  </sheetData>
  <protectedRanges>
    <protectedRange sqref="C7:F42" name="範囲1"/>
  </protectedRanges>
  <mergeCells count="30">
    <mergeCell ref="A45:A46"/>
    <mergeCell ref="B45:B46"/>
    <mergeCell ref="C45:E45"/>
    <mergeCell ref="F45:I45"/>
    <mergeCell ref="J45:M45"/>
    <mergeCell ref="D46:E46"/>
    <mergeCell ref="G46:H46"/>
    <mergeCell ref="K46:L46"/>
    <mergeCell ref="AL5:AM5"/>
    <mergeCell ref="AN5:AO5"/>
    <mergeCell ref="AP5:AQ5"/>
    <mergeCell ref="AR5:AS5"/>
    <mergeCell ref="AT5:AU5"/>
    <mergeCell ref="J44:M44"/>
    <mergeCell ref="X4:AA4"/>
    <mergeCell ref="AB4:AF4"/>
    <mergeCell ref="AH4:AO4"/>
    <mergeCell ref="AP4:AU4"/>
    <mergeCell ref="V5:W5"/>
    <mergeCell ref="X5:Y5"/>
    <mergeCell ref="Z5:AA5"/>
    <mergeCell ref="AC5:AD5"/>
    <mergeCell ref="AE5:AF5"/>
    <mergeCell ref="AJ5:AK5"/>
    <mergeCell ref="A1:M1"/>
    <mergeCell ref="B4:F4"/>
    <mergeCell ref="G4:L4"/>
    <mergeCell ref="O4:P4"/>
    <mergeCell ref="Q4:S4"/>
    <mergeCell ref="T4:W4"/>
  </mergeCells>
  <phoneticPr fontId="1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4"/>
  <sheetViews>
    <sheetView workbookViewId="0">
      <selection activeCell="G22" sqref="G22"/>
    </sheetView>
  </sheetViews>
  <sheetFormatPr defaultRowHeight="13.5" x14ac:dyDescent="0.15"/>
  <cols>
    <col min="1" max="1" width="4.625" style="25" customWidth="1"/>
    <col min="2" max="2" width="7.625" style="25" customWidth="1"/>
    <col min="3" max="14" width="9.625" style="25" customWidth="1"/>
    <col min="15" max="16" width="8.625" style="25" customWidth="1"/>
    <col min="17" max="22" width="9.625" style="25" customWidth="1"/>
    <col min="23" max="23" width="10.625" style="25" customWidth="1"/>
    <col min="24" max="24" width="9.625" style="25" customWidth="1"/>
    <col min="25" max="25" width="10.625" style="25" customWidth="1"/>
    <col min="26" max="26" width="9.625" style="25" customWidth="1"/>
    <col min="27" max="32" width="10.625" style="25" customWidth="1"/>
    <col min="33" max="33" width="6.625" style="25" customWidth="1"/>
    <col min="34" max="41" width="10.625" style="25" customWidth="1"/>
    <col min="42" max="47" width="9.625" style="25" customWidth="1"/>
    <col min="48" max="16384" width="9" style="25"/>
  </cols>
  <sheetData>
    <row r="1" spans="1:47" ht="30" customHeight="1" x14ac:dyDescent="0.15">
      <c r="A1" s="192" t="s">
        <v>104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47" ht="15" customHeight="1" x14ac:dyDescent="0.15">
      <c r="A2" s="25" t="s">
        <v>361</v>
      </c>
      <c r="M2" s="25" t="s">
        <v>110</v>
      </c>
    </row>
    <row r="3" spans="1:47" ht="15" customHeight="1" thickBot="1" x14ac:dyDescent="0.2">
      <c r="A3" s="25" t="s">
        <v>33</v>
      </c>
      <c r="G3" s="25" t="s">
        <v>24</v>
      </c>
      <c r="O3" s="25" t="s">
        <v>100</v>
      </c>
      <c r="T3" s="25" t="s">
        <v>25</v>
      </c>
      <c r="X3" s="25" t="s">
        <v>101</v>
      </c>
      <c r="AB3" s="25" t="s">
        <v>102</v>
      </c>
      <c r="AH3" s="25" t="s">
        <v>103</v>
      </c>
    </row>
    <row r="4" spans="1:47" ht="14.45" customHeight="1" thickTop="1" x14ac:dyDescent="0.15">
      <c r="A4" s="26"/>
      <c r="B4" s="201" t="s">
        <v>34</v>
      </c>
      <c r="C4" s="210"/>
      <c r="D4" s="210"/>
      <c r="E4" s="210"/>
      <c r="F4" s="211"/>
      <c r="G4" s="200" t="s">
        <v>35</v>
      </c>
      <c r="H4" s="201"/>
      <c r="I4" s="201"/>
      <c r="J4" s="201"/>
      <c r="K4" s="201"/>
      <c r="L4" s="212"/>
      <c r="M4" s="27"/>
      <c r="N4" s="27"/>
      <c r="O4" s="207" t="s">
        <v>16</v>
      </c>
      <c r="P4" s="175"/>
      <c r="Q4" s="174" t="s">
        <v>18</v>
      </c>
      <c r="R4" s="175"/>
      <c r="S4" s="176"/>
      <c r="T4" s="207" t="s">
        <v>19</v>
      </c>
      <c r="U4" s="208"/>
      <c r="V4" s="208"/>
      <c r="W4" s="209"/>
      <c r="X4" s="207" t="s">
        <v>95</v>
      </c>
      <c r="Y4" s="175"/>
      <c r="Z4" s="175"/>
      <c r="AA4" s="176"/>
      <c r="AB4" s="200" t="s">
        <v>22</v>
      </c>
      <c r="AC4" s="202"/>
      <c r="AD4" s="202"/>
      <c r="AE4" s="202"/>
      <c r="AF4" s="203"/>
      <c r="AH4" s="200" t="s">
        <v>27</v>
      </c>
      <c r="AI4" s="201"/>
      <c r="AJ4" s="201"/>
      <c r="AK4" s="201"/>
      <c r="AL4" s="201"/>
      <c r="AM4" s="201"/>
      <c r="AN4" s="202"/>
      <c r="AO4" s="203"/>
      <c r="AP4" s="200" t="s">
        <v>28</v>
      </c>
      <c r="AQ4" s="201"/>
      <c r="AR4" s="202"/>
      <c r="AS4" s="202"/>
      <c r="AT4" s="202"/>
      <c r="AU4" s="203"/>
    </row>
    <row r="5" spans="1:47" ht="39.950000000000003" customHeight="1" x14ac:dyDescent="0.15">
      <c r="A5" s="28" t="s">
        <v>11</v>
      </c>
      <c r="B5" s="29" t="s">
        <v>15</v>
      </c>
      <c r="C5" s="30" t="s">
        <v>9</v>
      </c>
      <c r="D5" s="30" t="s">
        <v>0</v>
      </c>
      <c r="E5" s="31" t="s">
        <v>92</v>
      </c>
      <c r="F5" s="32" t="s">
        <v>93</v>
      </c>
      <c r="G5" s="33" t="s">
        <v>15</v>
      </c>
      <c r="H5" s="34" t="s">
        <v>9</v>
      </c>
      <c r="I5" s="34" t="s">
        <v>0</v>
      </c>
      <c r="J5" s="34" t="s">
        <v>7</v>
      </c>
      <c r="K5" s="34" t="s">
        <v>3</v>
      </c>
      <c r="L5" s="35" t="s">
        <v>4</v>
      </c>
      <c r="M5" s="36"/>
      <c r="N5" s="36"/>
      <c r="O5" s="28" t="s">
        <v>20</v>
      </c>
      <c r="P5" s="37" t="s">
        <v>21</v>
      </c>
      <c r="Q5" s="38" t="s">
        <v>17</v>
      </c>
      <c r="R5" s="37" t="s">
        <v>26</v>
      </c>
      <c r="S5" s="39" t="s">
        <v>94</v>
      </c>
      <c r="T5" s="28" t="s">
        <v>2</v>
      </c>
      <c r="U5" s="37" t="s">
        <v>3</v>
      </c>
      <c r="V5" s="177" t="s">
        <v>4</v>
      </c>
      <c r="W5" s="188"/>
      <c r="X5" s="185" t="s">
        <v>107</v>
      </c>
      <c r="Y5" s="177"/>
      <c r="Z5" s="177" t="s">
        <v>108</v>
      </c>
      <c r="AA5" s="188"/>
      <c r="AB5" s="172" t="s">
        <v>5</v>
      </c>
      <c r="AC5" s="189" t="s">
        <v>98</v>
      </c>
      <c r="AD5" s="190"/>
      <c r="AE5" s="189" t="s">
        <v>99</v>
      </c>
      <c r="AF5" s="191"/>
      <c r="AH5" s="40" t="s">
        <v>2</v>
      </c>
      <c r="AI5" s="173" t="s">
        <v>94</v>
      </c>
      <c r="AJ5" s="186" t="s">
        <v>5</v>
      </c>
      <c r="AK5" s="187"/>
      <c r="AL5" s="186" t="s">
        <v>98</v>
      </c>
      <c r="AM5" s="186"/>
      <c r="AN5" s="177" t="s">
        <v>99</v>
      </c>
      <c r="AO5" s="188"/>
      <c r="AP5" s="185" t="s">
        <v>5</v>
      </c>
      <c r="AQ5" s="199"/>
      <c r="AR5" s="177" t="s">
        <v>98</v>
      </c>
      <c r="AS5" s="199"/>
      <c r="AT5" s="177" t="s">
        <v>99</v>
      </c>
      <c r="AU5" s="178"/>
    </row>
    <row r="6" spans="1:47" ht="14.45" customHeight="1" x14ac:dyDescent="0.15">
      <c r="A6" s="41"/>
      <c r="B6" s="42" t="s">
        <v>8</v>
      </c>
      <c r="C6" s="173" t="s">
        <v>10</v>
      </c>
      <c r="D6" s="173" t="s">
        <v>10</v>
      </c>
      <c r="E6" s="173" t="s">
        <v>10</v>
      </c>
      <c r="F6" s="43" t="s">
        <v>10</v>
      </c>
      <c r="G6" s="44" t="s">
        <v>8</v>
      </c>
      <c r="H6" s="45" t="s">
        <v>10</v>
      </c>
      <c r="I6" s="45" t="s">
        <v>10</v>
      </c>
      <c r="J6" s="46" t="s">
        <v>111</v>
      </c>
      <c r="K6" s="46" t="s">
        <v>105</v>
      </c>
      <c r="L6" s="47" t="s">
        <v>106</v>
      </c>
      <c r="M6" s="36"/>
      <c r="N6" s="36"/>
      <c r="O6" s="48" t="s">
        <v>112</v>
      </c>
      <c r="P6" s="49" t="s">
        <v>113</v>
      </c>
      <c r="Q6" s="50"/>
      <c r="R6" s="49" t="s">
        <v>114</v>
      </c>
      <c r="S6" s="51" t="s">
        <v>41</v>
      </c>
      <c r="T6" s="52" t="s">
        <v>42</v>
      </c>
      <c r="U6" s="46" t="s">
        <v>115</v>
      </c>
      <c r="V6" s="46" t="s">
        <v>116</v>
      </c>
      <c r="W6" s="53" t="s">
        <v>45</v>
      </c>
      <c r="X6" s="52" t="s">
        <v>117</v>
      </c>
      <c r="Y6" s="54" t="s">
        <v>45</v>
      </c>
      <c r="Z6" s="55" t="s">
        <v>118</v>
      </c>
      <c r="AA6" s="53" t="s">
        <v>45</v>
      </c>
      <c r="AB6" s="56" t="s">
        <v>119</v>
      </c>
      <c r="AC6" s="57" t="s">
        <v>54</v>
      </c>
      <c r="AD6" s="57" t="s">
        <v>58</v>
      </c>
      <c r="AE6" s="58" t="s">
        <v>55</v>
      </c>
      <c r="AF6" s="59" t="s">
        <v>57</v>
      </c>
      <c r="AH6" s="60" t="s">
        <v>121</v>
      </c>
      <c r="AI6" s="61" t="s">
        <v>49</v>
      </c>
      <c r="AJ6" s="62"/>
      <c r="AK6" s="63" t="s">
        <v>50</v>
      </c>
      <c r="AL6" s="62"/>
      <c r="AM6" s="63" t="s">
        <v>52</v>
      </c>
      <c r="AN6" s="62"/>
      <c r="AO6" s="64" t="s">
        <v>122</v>
      </c>
      <c r="AP6" s="65" t="s">
        <v>29</v>
      </c>
      <c r="AQ6" s="66" t="s">
        <v>30</v>
      </c>
      <c r="AR6" s="66" t="s">
        <v>29</v>
      </c>
      <c r="AS6" s="66" t="s">
        <v>30</v>
      </c>
      <c r="AT6" s="66" t="s">
        <v>29</v>
      </c>
      <c r="AU6" s="67" t="s">
        <v>30</v>
      </c>
    </row>
    <row r="7" spans="1:47" ht="14.45" customHeight="1" x14ac:dyDescent="0.15">
      <c r="A7" s="68" t="s">
        <v>1</v>
      </c>
      <c r="B7" s="69" t="s">
        <v>248</v>
      </c>
      <c r="C7" s="9">
        <v>248</v>
      </c>
      <c r="D7" s="9">
        <v>0</v>
      </c>
      <c r="E7" s="9">
        <v>77</v>
      </c>
      <c r="F7" s="12">
        <v>0</v>
      </c>
      <c r="G7" s="21" t="s">
        <v>59</v>
      </c>
      <c r="H7" s="1">
        <v>2528080</v>
      </c>
      <c r="I7" s="1">
        <v>1473</v>
      </c>
      <c r="J7" s="17">
        <v>0</v>
      </c>
      <c r="K7" s="1">
        <v>100000</v>
      </c>
      <c r="L7" s="2">
        <v>8097832</v>
      </c>
      <c r="M7" s="70"/>
      <c r="N7" s="70"/>
      <c r="O7" s="71">
        <f>IF(K7&lt;0.5,0.5,((L7-L8)-5*K8)/5/(K7-K8))</f>
        <v>0.17555555555555555</v>
      </c>
      <c r="P7" s="72">
        <f>IF(H7&lt;0.5,1,(I7/H7)/((K7-K8)/(L7-L8)))</f>
        <v>1.0765900384657308</v>
      </c>
      <c r="Q7" s="73">
        <f>IF(C7&lt;0.5,0,D7/C7)</f>
        <v>0</v>
      </c>
      <c r="R7" s="74">
        <f>IF(P7=0,Q7,Q7/P7)</f>
        <v>0</v>
      </c>
      <c r="S7" s="75">
        <f>IF(E7&lt;0.5,0,F7/E7)</f>
        <v>0</v>
      </c>
      <c r="T7" s="76">
        <f>5*R7/(1+5*(1-O7)*R7)</f>
        <v>0</v>
      </c>
      <c r="U7" s="77">
        <v>100000</v>
      </c>
      <c r="V7" s="77">
        <f>5*U7*((1-T7)+O7*T7)</f>
        <v>500000</v>
      </c>
      <c r="W7" s="78">
        <f>SUM(V7:V$24)</f>
        <v>7807677.0844206559</v>
      </c>
      <c r="X7" s="79">
        <f t="shared" ref="X7:X42" si="0">V7*(1-S7)</f>
        <v>500000</v>
      </c>
      <c r="Y7" s="77">
        <f>SUM(X7:X$24)</f>
        <v>7670335.4760596221</v>
      </c>
      <c r="Z7" s="77">
        <f t="shared" ref="Z7:Z42" si="1">V7*S7</f>
        <v>0</v>
      </c>
      <c r="AA7" s="78">
        <f>SUM(Z7:Z$24)</f>
        <v>137341.60836103436</v>
      </c>
      <c r="AB7" s="71">
        <f t="shared" ref="AB7:AB42" si="2">W7/U7</f>
        <v>78.076770844206564</v>
      </c>
      <c r="AC7" s="72">
        <f t="shared" ref="AC7:AC42" si="3">Y7/U7</f>
        <v>76.703354760596227</v>
      </c>
      <c r="AD7" s="80">
        <f>AC7/AB7*100</f>
        <v>98.240941487768708</v>
      </c>
      <c r="AE7" s="72">
        <f t="shared" ref="AE7:AE42" si="4">AA7/U7</f>
        <v>1.3734160836103437</v>
      </c>
      <c r="AF7" s="81">
        <f>AE7/AB7*100</f>
        <v>1.7590585122313029</v>
      </c>
      <c r="AH7" s="82">
        <f>IF(D7=0,0,T7*T7*(1-T7)/D7)</f>
        <v>0</v>
      </c>
      <c r="AI7" s="83">
        <f>IF(E7&lt;0.5,0,S7*(1-S7)/E7)</f>
        <v>0</v>
      </c>
      <c r="AJ7" s="83">
        <f>U7*U7*((1-O7)*5+AB8)^2*AH7</f>
        <v>0</v>
      </c>
      <c r="AK7" s="83">
        <f>SUM(AJ7:AJ$24)/U7/U7</f>
        <v>3.8807162715703791</v>
      </c>
      <c r="AL7" s="83">
        <f>U7*U7*((1-O7)*5*(1-S7)+AC8)^2*AH7+V7*V7*AI7</f>
        <v>0</v>
      </c>
      <c r="AM7" s="83">
        <f>SUM(AL7:AL$24)/U7/U7</f>
        <v>3.5896997226046365</v>
      </c>
      <c r="AN7" s="83">
        <f>U7*U7*((1-O7)*5*S7+AE8)^2*AH7+V7*V7*AI7</f>
        <v>0</v>
      </c>
      <c r="AO7" s="84">
        <f>SUM(AN7:AN$24)/U7/U7</f>
        <v>2.4659124248819126E-2</v>
      </c>
      <c r="AP7" s="71">
        <f t="shared" ref="AP7:AP42" si="5">AB7-1.96*SQRT(AK7)</f>
        <v>74.215662243187325</v>
      </c>
      <c r="AQ7" s="72">
        <f t="shared" ref="AQ7:AQ42" si="6">AB7+1.96*SQRT(AK7)</f>
        <v>81.937879445225803</v>
      </c>
      <c r="AR7" s="72">
        <f t="shared" ref="AR7:AR42" si="7">AC7-1.96*SQRT(AM7)</f>
        <v>72.989840191571631</v>
      </c>
      <c r="AS7" s="72">
        <f t="shared" ref="AS7:AS42" si="8">AC7+1.96*SQRT(AM7)</f>
        <v>80.416869329620823</v>
      </c>
      <c r="AT7" s="72">
        <f t="shared" ref="AT7:AT42" si="9">AE7-1.96*SQRT(AO7)</f>
        <v>1.065632894150192</v>
      </c>
      <c r="AU7" s="85">
        <f t="shared" ref="AU7:AU42" si="10">AE7+1.96*SQRT(AO7)</f>
        <v>1.6811992730704954</v>
      </c>
    </row>
    <row r="8" spans="1:47" ht="14.45" customHeight="1" x14ac:dyDescent="0.15">
      <c r="A8" s="68"/>
      <c r="B8" s="86" t="s">
        <v>123</v>
      </c>
      <c r="C8" s="11">
        <v>270</v>
      </c>
      <c r="D8" s="11">
        <v>0</v>
      </c>
      <c r="E8" s="11">
        <v>90</v>
      </c>
      <c r="F8" s="12">
        <v>0</v>
      </c>
      <c r="G8" s="22" t="s">
        <v>61</v>
      </c>
      <c r="H8" s="3">
        <v>2698523</v>
      </c>
      <c r="I8" s="3">
        <v>253</v>
      </c>
      <c r="J8" s="18">
        <v>5</v>
      </c>
      <c r="K8" s="3">
        <v>99730</v>
      </c>
      <c r="L8" s="4">
        <v>7598945</v>
      </c>
      <c r="M8" s="70"/>
      <c r="N8" s="70"/>
      <c r="O8" s="87">
        <f t="shared" ref="O8:O22" si="11">IF(K8&lt;0.5,0.5,((L8-L9)-5*K9)/5/(K8-K9))</f>
        <v>0.46829268292682924</v>
      </c>
      <c r="P8" s="88">
        <f t="shared" ref="P8:P23" si="12">IF(H8&lt;0.5,1,(I8/H8)/((K8-K9)/(L8-L9)))</f>
        <v>1.1400172450253567</v>
      </c>
      <c r="Q8" s="89">
        <f t="shared" ref="Q8:Q42" si="13">IF(C8&lt;0.5,0,D8/C8)</f>
        <v>0</v>
      </c>
      <c r="R8" s="90">
        <f t="shared" ref="R8:R42" si="14">IF(P8=0,Q8,Q8/P8)</f>
        <v>0</v>
      </c>
      <c r="S8" s="91">
        <f t="shared" ref="S8:S42" si="15">IF(E8&lt;0.5,0,F8/E8)</f>
        <v>0</v>
      </c>
      <c r="T8" s="92">
        <f>5*R8/(1+5*(1-O8)*R8)</f>
        <v>0</v>
      </c>
      <c r="U8" s="93">
        <f>U7*(1-T7)</f>
        <v>100000</v>
      </c>
      <c r="V8" s="93">
        <f>5*U8*((1-T8)+O8*T8)</f>
        <v>500000</v>
      </c>
      <c r="W8" s="94">
        <f>SUM(V8:V$24)</f>
        <v>7307677.0844206559</v>
      </c>
      <c r="X8" s="95">
        <f t="shared" si="0"/>
        <v>500000</v>
      </c>
      <c r="Y8" s="93">
        <f>SUM(X8:X$24)</f>
        <v>7170335.4760596221</v>
      </c>
      <c r="Z8" s="93">
        <f t="shared" si="1"/>
        <v>0</v>
      </c>
      <c r="AA8" s="94">
        <f>SUM(Z8:Z$24)</f>
        <v>137341.60836103436</v>
      </c>
      <c r="AB8" s="87">
        <f t="shared" si="2"/>
        <v>73.076770844206564</v>
      </c>
      <c r="AC8" s="88">
        <f t="shared" si="3"/>
        <v>71.703354760596227</v>
      </c>
      <c r="AD8" s="96">
        <f t="shared" ref="AD8:AD42" si="16">AC8/AB8*100</f>
        <v>98.120584601995702</v>
      </c>
      <c r="AE8" s="88">
        <f t="shared" si="4"/>
        <v>1.3734160836103437</v>
      </c>
      <c r="AF8" s="97">
        <f t="shared" ref="AF8:AF42" si="17">AE8/AB8*100</f>
        <v>1.8794153980043118</v>
      </c>
      <c r="AH8" s="98">
        <f>IF(D8=0,0,T8*T8*(1-T8)/D8)</f>
        <v>0</v>
      </c>
      <c r="AI8" s="99">
        <f t="shared" ref="AI8:AI42" si="18">IF(E8&lt;0.5,0,S8*(1-S8)/E8)</f>
        <v>0</v>
      </c>
      <c r="AJ8" s="99">
        <f>U8*U8*((1-O8)*5+AB9)^2*AH8</f>
        <v>0</v>
      </c>
      <c r="AK8" s="99">
        <f>SUM(AJ8:AJ$24)/U8/U8</f>
        <v>3.8807162715703791</v>
      </c>
      <c r="AL8" s="99">
        <f>U8*U8*((1-O8)*5*(1-S8)+AC9)^2*AH8+V8*V8*AI8</f>
        <v>0</v>
      </c>
      <c r="AM8" s="99">
        <f>SUM(AL8:AL$24)/U8/U8</f>
        <v>3.5896997226046365</v>
      </c>
      <c r="AN8" s="99">
        <f>U8*U8*((1-O8)*5*S8+AE9)^2*AH8+V8*V8*AI8</f>
        <v>0</v>
      </c>
      <c r="AO8" s="100">
        <f>SUM(AN8:AN$24)/U8/U8</f>
        <v>2.4659124248819126E-2</v>
      </c>
      <c r="AP8" s="87">
        <f t="shared" si="5"/>
        <v>69.215662243187325</v>
      </c>
      <c r="AQ8" s="88">
        <f t="shared" si="6"/>
        <v>76.937879445225803</v>
      </c>
      <c r="AR8" s="88">
        <f t="shared" si="7"/>
        <v>67.989840191571631</v>
      </c>
      <c r="AS8" s="88">
        <f t="shared" si="8"/>
        <v>75.416869329620823</v>
      </c>
      <c r="AT8" s="88">
        <f t="shared" si="9"/>
        <v>1.065632894150192</v>
      </c>
      <c r="AU8" s="101">
        <f t="shared" si="10"/>
        <v>1.6811992730704954</v>
      </c>
    </row>
    <row r="9" spans="1:47" ht="14.45" customHeight="1" x14ac:dyDescent="0.15">
      <c r="A9" s="68"/>
      <c r="B9" s="86" t="s">
        <v>322</v>
      </c>
      <c r="C9" s="11">
        <v>295</v>
      </c>
      <c r="D9" s="11">
        <v>0</v>
      </c>
      <c r="E9" s="11">
        <v>96</v>
      </c>
      <c r="F9" s="12">
        <v>0</v>
      </c>
      <c r="G9" s="22" t="s">
        <v>63</v>
      </c>
      <c r="H9" s="3">
        <v>2855328</v>
      </c>
      <c r="I9" s="3">
        <v>267</v>
      </c>
      <c r="J9" s="18">
        <v>10</v>
      </c>
      <c r="K9" s="3">
        <v>99689</v>
      </c>
      <c r="L9" s="4">
        <v>7100404</v>
      </c>
      <c r="M9" s="70"/>
      <c r="N9" s="70"/>
      <c r="O9" s="87">
        <f t="shared" si="11"/>
        <v>0.57777777777777772</v>
      </c>
      <c r="P9" s="88">
        <f t="shared" si="12"/>
        <v>1.0355646239824872</v>
      </c>
      <c r="Q9" s="89">
        <f t="shared" si="13"/>
        <v>0</v>
      </c>
      <c r="R9" s="90">
        <f t="shared" si="14"/>
        <v>0</v>
      </c>
      <c r="S9" s="91">
        <f t="shared" si="15"/>
        <v>0</v>
      </c>
      <c r="T9" s="92">
        <f t="shared" ref="T9:T22" si="19">5*R9/(1+5*(1-O9)*R9)</f>
        <v>0</v>
      </c>
      <c r="U9" s="93">
        <f t="shared" ref="U9:U23" si="20">U8*(1-T8)</f>
        <v>100000</v>
      </c>
      <c r="V9" s="93">
        <f t="shared" ref="V9:V22" si="21">5*U9*((1-T9)+O9*T9)</f>
        <v>500000</v>
      </c>
      <c r="W9" s="94">
        <f>SUM(V9:V$24)</f>
        <v>6807677.0844206568</v>
      </c>
      <c r="X9" s="95">
        <f t="shared" si="0"/>
        <v>500000</v>
      </c>
      <c r="Y9" s="93">
        <f>SUM(X9:X$24)</f>
        <v>6670335.4760596221</v>
      </c>
      <c r="Z9" s="93">
        <f t="shared" si="1"/>
        <v>0</v>
      </c>
      <c r="AA9" s="94">
        <f>SUM(Z9:Z$24)</f>
        <v>137341.60836103436</v>
      </c>
      <c r="AB9" s="87">
        <f t="shared" si="2"/>
        <v>68.076770844206564</v>
      </c>
      <c r="AC9" s="88">
        <f t="shared" si="3"/>
        <v>66.703354760596227</v>
      </c>
      <c r="AD9" s="96">
        <f t="shared" si="16"/>
        <v>97.982548134144906</v>
      </c>
      <c r="AE9" s="88">
        <f t="shared" si="4"/>
        <v>1.3734160836103437</v>
      </c>
      <c r="AF9" s="97">
        <f t="shared" si="17"/>
        <v>2.0174518658550964</v>
      </c>
      <c r="AH9" s="98">
        <f>IF(D9=0,0,T9*T9*(1-T9)/D9)</f>
        <v>0</v>
      </c>
      <c r="AI9" s="99">
        <f t="shared" si="18"/>
        <v>0</v>
      </c>
      <c r="AJ9" s="99">
        <f t="shared" ref="AJ9:AJ23" si="22">U9*U9*((1-O9)*5+AB10)^2*AH9</f>
        <v>0</v>
      </c>
      <c r="AK9" s="99">
        <f>SUM(AJ9:AJ$24)/U9/U9</f>
        <v>3.8807162715703791</v>
      </c>
      <c r="AL9" s="99">
        <f t="shared" ref="AL9:AL23" si="23">U9*U9*((1-O9)*5*(1-S9)+AC10)^2*AH9+V9*V9*AI9</f>
        <v>0</v>
      </c>
      <c r="AM9" s="99">
        <f>SUM(AL9:AL$24)/U9/U9</f>
        <v>3.5896997226046365</v>
      </c>
      <c r="AN9" s="99">
        <f t="shared" ref="AN9:AN23" si="24">U9*U9*((1-O9)*5*S9+AE10)^2*AH9+V9*V9*AI9</f>
        <v>0</v>
      </c>
      <c r="AO9" s="100">
        <f>SUM(AN9:AN$24)/U9/U9</f>
        <v>2.4659124248819126E-2</v>
      </c>
      <c r="AP9" s="87">
        <f t="shared" si="5"/>
        <v>64.215662243187325</v>
      </c>
      <c r="AQ9" s="88">
        <f t="shared" si="6"/>
        <v>71.937879445225803</v>
      </c>
      <c r="AR9" s="88">
        <f t="shared" si="7"/>
        <v>62.989840191571624</v>
      </c>
      <c r="AS9" s="88">
        <f t="shared" si="8"/>
        <v>70.416869329620823</v>
      </c>
      <c r="AT9" s="88">
        <f t="shared" si="9"/>
        <v>1.065632894150192</v>
      </c>
      <c r="AU9" s="101">
        <f t="shared" si="10"/>
        <v>1.6811992730704954</v>
      </c>
    </row>
    <row r="10" spans="1:47" ht="14.45" customHeight="1" x14ac:dyDescent="0.15">
      <c r="A10" s="68"/>
      <c r="B10" s="86" t="s">
        <v>66</v>
      </c>
      <c r="C10" s="11">
        <v>193</v>
      </c>
      <c r="D10" s="11">
        <v>0</v>
      </c>
      <c r="E10" s="11">
        <v>47</v>
      </c>
      <c r="F10" s="12">
        <v>0</v>
      </c>
      <c r="G10" s="22" t="s">
        <v>65</v>
      </c>
      <c r="H10" s="3">
        <v>3073597</v>
      </c>
      <c r="I10" s="3">
        <v>836</v>
      </c>
      <c r="J10" s="18">
        <v>15</v>
      </c>
      <c r="K10" s="3">
        <v>99644</v>
      </c>
      <c r="L10" s="4">
        <v>6602054</v>
      </c>
      <c r="M10" s="70"/>
      <c r="N10" s="70"/>
      <c r="O10" s="87">
        <f t="shared" si="11"/>
        <v>0.58484848484848484</v>
      </c>
      <c r="P10" s="88">
        <f t="shared" si="12"/>
        <v>1.0260479822175776</v>
      </c>
      <c r="Q10" s="89">
        <f t="shared" si="13"/>
        <v>0</v>
      </c>
      <c r="R10" s="90">
        <f t="shared" si="14"/>
        <v>0</v>
      </c>
      <c r="S10" s="91">
        <f t="shared" si="15"/>
        <v>0</v>
      </c>
      <c r="T10" s="92">
        <f t="shared" si="19"/>
        <v>0</v>
      </c>
      <c r="U10" s="93">
        <f t="shared" si="20"/>
        <v>100000</v>
      </c>
      <c r="V10" s="93">
        <f t="shared" si="21"/>
        <v>500000</v>
      </c>
      <c r="W10" s="94">
        <f>SUM(V10:V$24)</f>
        <v>6307677.0844206568</v>
      </c>
      <c r="X10" s="95">
        <f t="shared" si="0"/>
        <v>500000</v>
      </c>
      <c r="Y10" s="93">
        <f>SUM(X10:X$24)</f>
        <v>6170335.4760596221</v>
      </c>
      <c r="Z10" s="93">
        <f t="shared" si="1"/>
        <v>0</v>
      </c>
      <c r="AA10" s="94">
        <f>SUM(Z10:Z$24)</f>
        <v>137341.60836103436</v>
      </c>
      <c r="AB10" s="87">
        <f t="shared" si="2"/>
        <v>63.076770844206571</v>
      </c>
      <c r="AC10" s="88">
        <f t="shared" si="3"/>
        <v>61.70335476059622</v>
      </c>
      <c r="AD10" s="96">
        <f t="shared" si="16"/>
        <v>97.822627783209526</v>
      </c>
      <c r="AE10" s="88">
        <f t="shared" si="4"/>
        <v>1.3734160836103437</v>
      </c>
      <c r="AF10" s="97">
        <f t="shared" si="17"/>
        <v>2.177372216790467</v>
      </c>
      <c r="AH10" s="98">
        <f t="shared" ref="AH10:AH22" si="25">IF(D10=0,0,T10*T10*(1-T10)/D10)</f>
        <v>0</v>
      </c>
      <c r="AI10" s="99">
        <f t="shared" si="18"/>
        <v>0</v>
      </c>
      <c r="AJ10" s="99">
        <f t="shared" si="22"/>
        <v>0</v>
      </c>
      <c r="AK10" s="99">
        <f>SUM(AJ10:AJ$24)/U10/U10</f>
        <v>3.8807162715703791</v>
      </c>
      <c r="AL10" s="99">
        <f t="shared" si="23"/>
        <v>0</v>
      </c>
      <c r="AM10" s="99">
        <f>SUM(AL10:AL$24)/U10/U10</f>
        <v>3.5896997226046365</v>
      </c>
      <c r="AN10" s="99">
        <f t="shared" si="24"/>
        <v>0</v>
      </c>
      <c r="AO10" s="100">
        <f>SUM(AN10:AN$24)/U10/U10</f>
        <v>2.4659124248819126E-2</v>
      </c>
      <c r="AP10" s="87">
        <f t="shared" si="5"/>
        <v>59.215662243187332</v>
      </c>
      <c r="AQ10" s="88">
        <f t="shared" si="6"/>
        <v>66.937879445225818</v>
      </c>
      <c r="AR10" s="88">
        <f t="shared" si="7"/>
        <v>57.989840191571616</v>
      </c>
      <c r="AS10" s="88">
        <f t="shared" si="8"/>
        <v>65.416869329620823</v>
      </c>
      <c r="AT10" s="88">
        <f t="shared" si="9"/>
        <v>1.065632894150192</v>
      </c>
      <c r="AU10" s="101">
        <f t="shared" si="10"/>
        <v>1.6811992730704954</v>
      </c>
    </row>
    <row r="11" spans="1:47" ht="14.45" customHeight="1" x14ac:dyDescent="0.15">
      <c r="A11" s="68"/>
      <c r="B11" s="86" t="s">
        <v>297</v>
      </c>
      <c r="C11" s="11">
        <v>98</v>
      </c>
      <c r="D11" s="11">
        <v>0</v>
      </c>
      <c r="E11" s="11">
        <v>40</v>
      </c>
      <c r="F11" s="12">
        <v>0</v>
      </c>
      <c r="G11" s="22" t="s">
        <v>67</v>
      </c>
      <c r="H11" s="3">
        <v>3014733</v>
      </c>
      <c r="I11" s="3">
        <v>1515</v>
      </c>
      <c r="J11" s="18">
        <v>20</v>
      </c>
      <c r="K11" s="3">
        <v>99512</v>
      </c>
      <c r="L11" s="4">
        <v>6104108</v>
      </c>
      <c r="M11" s="70"/>
      <c r="N11" s="70"/>
      <c r="O11" s="87">
        <f t="shared" si="11"/>
        <v>0.51311475409836071</v>
      </c>
      <c r="P11" s="88">
        <f t="shared" si="12"/>
        <v>1.0235301238894476</v>
      </c>
      <c r="Q11" s="89">
        <f t="shared" si="13"/>
        <v>0</v>
      </c>
      <c r="R11" s="90">
        <f t="shared" si="14"/>
        <v>0</v>
      </c>
      <c r="S11" s="91">
        <f t="shared" si="15"/>
        <v>0</v>
      </c>
      <c r="T11" s="92">
        <f t="shared" si="19"/>
        <v>0</v>
      </c>
      <c r="U11" s="93">
        <f t="shared" si="20"/>
        <v>100000</v>
      </c>
      <c r="V11" s="93">
        <f t="shared" si="21"/>
        <v>500000</v>
      </c>
      <c r="W11" s="94">
        <f>SUM(V11:V$24)</f>
        <v>5807677.0844206568</v>
      </c>
      <c r="X11" s="95">
        <f t="shared" si="0"/>
        <v>500000</v>
      </c>
      <c r="Y11" s="93">
        <f>SUM(X11:X$24)</f>
        <v>5670335.4760596221</v>
      </c>
      <c r="Z11" s="93">
        <f t="shared" si="1"/>
        <v>0</v>
      </c>
      <c r="AA11" s="94">
        <f>SUM(Z11:Z$24)</f>
        <v>137341.60836103436</v>
      </c>
      <c r="AB11" s="87">
        <f t="shared" si="2"/>
        <v>58.076770844206571</v>
      </c>
      <c r="AC11" s="88">
        <f t="shared" si="3"/>
        <v>56.70335476059622</v>
      </c>
      <c r="AD11" s="96">
        <f t="shared" si="16"/>
        <v>97.635171405630317</v>
      </c>
      <c r="AE11" s="88">
        <f t="shared" si="4"/>
        <v>1.3734160836103437</v>
      </c>
      <c r="AF11" s="97">
        <f t="shared" si="17"/>
        <v>2.3648285943696683</v>
      </c>
      <c r="AH11" s="98">
        <f t="shared" si="25"/>
        <v>0</v>
      </c>
      <c r="AI11" s="99">
        <f t="shared" si="18"/>
        <v>0</v>
      </c>
      <c r="AJ11" s="99">
        <f t="shared" si="22"/>
        <v>0</v>
      </c>
      <c r="AK11" s="99">
        <f>SUM(AJ11:AJ$24)/U11/U11</f>
        <v>3.8807162715703791</v>
      </c>
      <c r="AL11" s="99">
        <f t="shared" si="23"/>
        <v>0</v>
      </c>
      <c r="AM11" s="99">
        <f>SUM(AL11:AL$24)/U11/U11</f>
        <v>3.5896997226046365</v>
      </c>
      <c r="AN11" s="99">
        <f t="shared" si="24"/>
        <v>0</v>
      </c>
      <c r="AO11" s="100">
        <f>SUM(AN11:AN$24)/U11/U11</f>
        <v>2.4659124248819126E-2</v>
      </c>
      <c r="AP11" s="87">
        <f t="shared" si="5"/>
        <v>54.215662243187332</v>
      </c>
      <c r="AQ11" s="88">
        <f t="shared" si="6"/>
        <v>61.937879445225811</v>
      </c>
      <c r="AR11" s="88">
        <f t="shared" si="7"/>
        <v>52.989840191571616</v>
      </c>
      <c r="AS11" s="88">
        <f t="shared" si="8"/>
        <v>60.416869329620823</v>
      </c>
      <c r="AT11" s="88">
        <f t="shared" si="9"/>
        <v>1.065632894150192</v>
      </c>
      <c r="AU11" s="101">
        <f t="shared" si="10"/>
        <v>1.6811992730704954</v>
      </c>
    </row>
    <row r="12" spans="1:47" ht="14.45" customHeight="1" x14ac:dyDescent="0.15">
      <c r="A12" s="68"/>
      <c r="B12" s="86" t="s">
        <v>323</v>
      </c>
      <c r="C12" s="11">
        <v>156</v>
      </c>
      <c r="D12" s="11">
        <v>1</v>
      </c>
      <c r="E12" s="11">
        <v>56</v>
      </c>
      <c r="F12" s="12">
        <v>0</v>
      </c>
      <c r="G12" s="22" t="s">
        <v>69</v>
      </c>
      <c r="H12" s="3">
        <v>3210180</v>
      </c>
      <c r="I12" s="3">
        <v>1786</v>
      </c>
      <c r="J12" s="18">
        <v>25</v>
      </c>
      <c r="K12" s="3">
        <v>99268</v>
      </c>
      <c r="L12" s="4">
        <v>5607142</v>
      </c>
      <c r="M12" s="70"/>
      <c r="N12" s="70"/>
      <c r="O12" s="87">
        <f t="shared" si="11"/>
        <v>0.50820895522388054</v>
      </c>
      <c r="P12" s="88">
        <f t="shared" si="12"/>
        <v>1.0290098881329293</v>
      </c>
      <c r="Q12" s="89">
        <f t="shared" si="13"/>
        <v>6.41025641025641E-3</v>
      </c>
      <c r="R12" s="90">
        <f t="shared" si="14"/>
        <v>6.2295382038431123E-3</v>
      </c>
      <c r="S12" s="91">
        <f t="shared" si="15"/>
        <v>0</v>
      </c>
      <c r="T12" s="92">
        <f t="shared" si="19"/>
        <v>3.0677764255687582E-2</v>
      </c>
      <c r="U12" s="93">
        <f t="shared" si="20"/>
        <v>100000</v>
      </c>
      <c r="V12" s="93">
        <f t="shared" si="21"/>
        <v>492456.47513264994</v>
      </c>
      <c r="W12" s="94">
        <f>SUM(V12:V$24)</f>
        <v>5307677.0844206577</v>
      </c>
      <c r="X12" s="95">
        <f t="shared" si="0"/>
        <v>492456.47513264994</v>
      </c>
      <c r="Y12" s="93">
        <f>SUM(X12:X$24)</f>
        <v>5170335.4760596221</v>
      </c>
      <c r="Z12" s="93">
        <f t="shared" si="1"/>
        <v>0</v>
      </c>
      <c r="AA12" s="94">
        <f>SUM(Z12:Z$24)</f>
        <v>137341.60836103436</v>
      </c>
      <c r="AB12" s="87">
        <f t="shared" si="2"/>
        <v>53.076770844206578</v>
      </c>
      <c r="AC12" s="88">
        <f t="shared" si="3"/>
        <v>51.70335476059622</v>
      </c>
      <c r="AD12" s="96">
        <f t="shared" si="16"/>
        <v>97.412397058514216</v>
      </c>
      <c r="AE12" s="88">
        <f t="shared" si="4"/>
        <v>1.3734160836103437</v>
      </c>
      <c r="AF12" s="97">
        <f t="shared" si="17"/>
        <v>2.5876029414857564</v>
      </c>
      <c r="AH12" s="98">
        <f t="shared" si="25"/>
        <v>9.1225360210165903E-4</v>
      </c>
      <c r="AI12" s="99">
        <f t="shared" si="18"/>
        <v>0</v>
      </c>
      <c r="AJ12" s="99">
        <f t="shared" si="22"/>
        <v>24795693292.263374</v>
      </c>
      <c r="AK12" s="99">
        <f>SUM(AJ12:AJ$24)/U12/U12</f>
        <v>3.8807162715703791</v>
      </c>
      <c r="AL12" s="99">
        <f t="shared" si="23"/>
        <v>23466255659.168419</v>
      </c>
      <c r="AM12" s="99">
        <f>SUM(AL12:AL$24)/U12/U12</f>
        <v>3.5896997226046365</v>
      </c>
      <c r="AN12" s="99">
        <f t="shared" si="24"/>
        <v>18314011.988027681</v>
      </c>
      <c r="AO12" s="100">
        <f>SUM(AN12:AN$24)/U12/U12</f>
        <v>2.4659124248819126E-2</v>
      </c>
      <c r="AP12" s="87">
        <f t="shared" si="5"/>
        <v>49.215662243187339</v>
      </c>
      <c r="AQ12" s="88">
        <f t="shared" si="6"/>
        <v>56.937879445225818</v>
      </c>
      <c r="AR12" s="88">
        <f t="shared" si="7"/>
        <v>47.989840191571616</v>
      </c>
      <c r="AS12" s="88">
        <f t="shared" si="8"/>
        <v>55.416869329620823</v>
      </c>
      <c r="AT12" s="88">
        <f t="shared" si="9"/>
        <v>1.065632894150192</v>
      </c>
      <c r="AU12" s="101">
        <f t="shared" si="10"/>
        <v>1.6811992730704954</v>
      </c>
    </row>
    <row r="13" spans="1:47" ht="14.45" customHeight="1" x14ac:dyDescent="0.15">
      <c r="A13" s="68"/>
      <c r="B13" s="86" t="s">
        <v>72</v>
      </c>
      <c r="C13" s="11">
        <v>272</v>
      </c>
      <c r="D13" s="11">
        <v>0</v>
      </c>
      <c r="E13" s="11">
        <v>97</v>
      </c>
      <c r="F13" s="12">
        <v>0</v>
      </c>
      <c r="G13" s="22" t="s">
        <v>71</v>
      </c>
      <c r="H13" s="3">
        <v>3652706</v>
      </c>
      <c r="I13" s="3">
        <v>2325</v>
      </c>
      <c r="J13" s="18">
        <v>30</v>
      </c>
      <c r="K13" s="3">
        <v>99000</v>
      </c>
      <c r="L13" s="4">
        <v>5111461</v>
      </c>
      <c r="M13" s="70"/>
      <c r="N13" s="70"/>
      <c r="O13" s="87">
        <f t="shared" si="11"/>
        <v>0.51578947368421058</v>
      </c>
      <c r="P13" s="88">
        <f t="shared" si="12"/>
        <v>1.0348886767638479</v>
      </c>
      <c r="Q13" s="89">
        <f t="shared" si="13"/>
        <v>0</v>
      </c>
      <c r="R13" s="90">
        <f t="shared" si="14"/>
        <v>0</v>
      </c>
      <c r="S13" s="91">
        <f t="shared" si="15"/>
        <v>0</v>
      </c>
      <c r="T13" s="92">
        <f t="shared" si="19"/>
        <v>0</v>
      </c>
      <c r="U13" s="93">
        <f t="shared" si="20"/>
        <v>96932.223574431249</v>
      </c>
      <c r="V13" s="93">
        <f t="shared" si="21"/>
        <v>484661.11787215626</v>
      </c>
      <c r="W13" s="94">
        <f>SUM(V13:V$24)</f>
        <v>4815220.609288007</v>
      </c>
      <c r="X13" s="95">
        <f t="shared" si="0"/>
        <v>484661.11787215626</v>
      </c>
      <c r="Y13" s="93">
        <f>SUM(X13:X$24)</f>
        <v>4677879.0009269714</v>
      </c>
      <c r="Z13" s="93">
        <f t="shared" si="1"/>
        <v>0</v>
      </c>
      <c r="AA13" s="94">
        <f>SUM(Z13:Z$24)</f>
        <v>137341.60836103436</v>
      </c>
      <c r="AB13" s="87">
        <f t="shared" si="2"/>
        <v>49.676159606413528</v>
      </c>
      <c r="AC13" s="88">
        <f t="shared" si="3"/>
        <v>48.259276723750936</v>
      </c>
      <c r="AD13" s="96">
        <f t="shared" si="16"/>
        <v>97.14776082956368</v>
      </c>
      <c r="AE13" s="88">
        <f t="shared" si="4"/>
        <v>1.4168828826625854</v>
      </c>
      <c r="AF13" s="97">
        <f t="shared" si="17"/>
        <v>2.8522391704363081</v>
      </c>
      <c r="AH13" s="98">
        <f t="shared" si="25"/>
        <v>0</v>
      </c>
      <c r="AI13" s="99">
        <f t="shared" si="18"/>
        <v>0</v>
      </c>
      <c r="AJ13" s="99">
        <f t="shared" si="22"/>
        <v>0</v>
      </c>
      <c r="AK13" s="99">
        <f>SUM(AJ13:AJ$24)/U13/U13</f>
        <v>1.4912392731994575</v>
      </c>
      <c r="AL13" s="99">
        <f t="shared" si="23"/>
        <v>0</v>
      </c>
      <c r="AM13" s="99">
        <f>SUM(AL13:AL$24)/U13/U13</f>
        <v>1.323002567347406</v>
      </c>
      <c r="AN13" s="99">
        <f t="shared" si="24"/>
        <v>0</v>
      </c>
      <c r="AO13" s="100">
        <f>SUM(AN13:AN$24)/U13/U13</f>
        <v>2.429552254737477E-2</v>
      </c>
      <c r="AP13" s="87">
        <f t="shared" si="5"/>
        <v>47.282679965404846</v>
      </c>
      <c r="AQ13" s="88">
        <f t="shared" si="6"/>
        <v>52.069639247422209</v>
      </c>
      <c r="AR13" s="88">
        <f t="shared" si="7"/>
        <v>46.004848489647706</v>
      </c>
      <c r="AS13" s="88">
        <f t="shared" si="8"/>
        <v>50.513704957854166</v>
      </c>
      <c r="AT13" s="88">
        <f t="shared" si="9"/>
        <v>1.1113772699187359</v>
      </c>
      <c r="AU13" s="101">
        <f t="shared" si="10"/>
        <v>1.722388495406435</v>
      </c>
    </row>
    <row r="14" spans="1:47" ht="14.45" customHeight="1" x14ac:dyDescent="0.15">
      <c r="A14" s="68"/>
      <c r="B14" s="86" t="s">
        <v>219</v>
      </c>
      <c r="C14" s="11">
        <v>323</v>
      </c>
      <c r="D14" s="11">
        <v>0</v>
      </c>
      <c r="E14" s="11">
        <v>105</v>
      </c>
      <c r="F14" s="12">
        <v>0</v>
      </c>
      <c r="G14" s="22" t="s">
        <v>73</v>
      </c>
      <c r="H14" s="3">
        <v>4191265</v>
      </c>
      <c r="I14" s="3">
        <v>3455</v>
      </c>
      <c r="J14" s="18">
        <v>35</v>
      </c>
      <c r="K14" s="3">
        <v>98696</v>
      </c>
      <c r="L14" s="4">
        <v>4617197</v>
      </c>
      <c r="M14" s="70"/>
      <c r="N14" s="70"/>
      <c r="O14" s="87">
        <f t="shared" si="11"/>
        <v>0.5252525252525253</v>
      </c>
      <c r="P14" s="88">
        <f t="shared" si="12"/>
        <v>1.0252959717918388</v>
      </c>
      <c r="Q14" s="89">
        <f t="shared" si="13"/>
        <v>0</v>
      </c>
      <c r="R14" s="90">
        <f t="shared" si="14"/>
        <v>0</v>
      </c>
      <c r="S14" s="91">
        <f t="shared" si="15"/>
        <v>0</v>
      </c>
      <c r="T14" s="92">
        <f t="shared" si="19"/>
        <v>0</v>
      </c>
      <c r="U14" s="93">
        <f t="shared" si="20"/>
        <v>96932.223574431249</v>
      </c>
      <c r="V14" s="93">
        <f t="shared" si="21"/>
        <v>484661.11787215626</v>
      </c>
      <c r="W14" s="94">
        <f>SUM(V14:V$24)</f>
        <v>4330559.4914158499</v>
      </c>
      <c r="X14" s="95">
        <f t="shared" si="0"/>
        <v>484661.11787215626</v>
      </c>
      <c r="Y14" s="93">
        <f>SUM(X14:X$24)</f>
        <v>4193217.8830548157</v>
      </c>
      <c r="Z14" s="93">
        <f t="shared" si="1"/>
        <v>0</v>
      </c>
      <c r="AA14" s="94">
        <f>SUM(Z14:Z$24)</f>
        <v>137341.60836103436</v>
      </c>
      <c r="AB14" s="87">
        <f t="shared" si="2"/>
        <v>44.67615960641352</v>
      </c>
      <c r="AC14" s="88">
        <f t="shared" si="3"/>
        <v>43.259276723750936</v>
      </c>
      <c r="AD14" s="96">
        <f t="shared" si="16"/>
        <v>96.828548167199259</v>
      </c>
      <c r="AE14" s="88">
        <f t="shared" si="4"/>
        <v>1.4168828826625854</v>
      </c>
      <c r="AF14" s="97">
        <f t="shared" si="17"/>
        <v>3.1714518328007397</v>
      </c>
      <c r="AH14" s="98">
        <f t="shared" si="25"/>
        <v>0</v>
      </c>
      <c r="AI14" s="99">
        <f t="shared" si="18"/>
        <v>0</v>
      </c>
      <c r="AJ14" s="99">
        <f t="shared" si="22"/>
        <v>0</v>
      </c>
      <c r="AK14" s="99">
        <f>SUM(AJ14:AJ$24)/U14/U14</f>
        <v>1.4912392731994575</v>
      </c>
      <c r="AL14" s="99">
        <f t="shared" si="23"/>
        <v>0</v>
      </c>
      <c r="AM14" s="99">
        <f>SUM(AL14:AL$24)/U14/U14</f>
        <v>1.323002567347406</v>
      </c>
      <c r="AN14" s="99">
        <f t="shared" si="24"/>
        <v>0</v>
      </c>
      <c r="AO14" s="100">
        <f>SUM(AN14:AN$24)/U14/U14</f>
        <v>2.429552254737477E-2</v>
      </c>
      <c r="AP14" s="87">
        <f t="shared" si="5"/>
        <v>42.282679965404839</v>
      </c>
      <c r="AQ14" s="88">
        <f t="shared" si="6"/>
        <v>47.069639247422202</v>
      </c>
      <c r="AR14" s="88">
        <f t="shared" si="7"/>
        <v>41.004848489647706</v>
      </c>
      <c r="AS14" s="88">
        <f t="shared" si="8"/>
        <v>45.513704957854166</v>
      </c>
      <c r="AT14" s="88">
        <f t="shared" si="9"/>
        <v>1.1113772699187359</v>
      </c>
      <c r="AU14" s="101">
        <f t="shared" si="10"/>
        <v>1.722388495406435</v>
      </c>
    </row>
    <row r="15" spans="1:47" ht="14.45" customHeight="1" x14ac:dyDescent="0.15">
      <c r="A15" s="68"/>
      <c r="B15" s="86" t="s">
        <v>76</v>
      </c>
      <c r="C15" s="11">
        <v>328</v>
      </c>
      <c r="D15" s="11">
        <v>0</v>
      </c>
      <c r="E15" s="11">
        <v>106</v>
      </c>
      <c r="F15" s="12">
        <v>0</v>
      </c>
      <c r="G15" s="22" t="s">
        <v>75</v>
      </c>
      <c r="H15" s="3">
        <v>4922423</v>
      </c>
      <c r="I15" s="3">
        <v>6214</v>
      </c>
      <c r="J15" s="18">
        <v>40</v>
      </c>
      <c r="K15" s="3">
        <v>98300</v>
      </c>
      <c r="L15" s="4">
        <v>4124657</v>
      </c>
      <c r="M15" s="70"/>
      <c r="N15" s="70"/>
      <c r="O15" s="87">
        <f t="shared" si="11"/>
        <v>0.53822525597269621</v>
      </c>
      <c r="P15" s="88">
        <f t="shared" si="12"/>
        <v>1.0558957708401631</v>
      </c>
      <c r="Q15" s="89">
        <f t="shared" si="13"/>
        <v>0</v>
      </c>
      <c r="R15" s="90">
        <f t="shared" si="14"/>
        <v>0</v>
      </c>
      <c r="S15" s="91">
        <f t="shared" si="15"/>
        <v>0</v>
      </c>
      <c r="T15" s="92">
        <f t="shared" si="19"/>
        <v>0</v>
      </c>
      <c r="U15" s="93">
        <f t="shared" si="20"/>
        <v>96932.223574431249</v>
      </c>
      <c r="V15" s="93">
        <f t="shared" si="21"/>
        <v>484661.11787215626</v>
      </c>
      <c r="W15" s="94">
        <f>SUM(V15:V$24)</f>
        <v>3845898.3735436941</v>
      </c>
      <c r="X15" s="95">
        <f t="shared" si="0"/>
        <v>484661.11787215626</v>
      </c>
      <c r="Y15" s="93">
        <f>SUM(X15:X$24)</f>
        <v>3708556.7651826595</v>
      </c>
      <c r="Z15" s="93">
        <f t="shared" si="1"/>
        <v>0</v>
      </c>
      <c r="AA15" s="94">
        <f>SUM(Z15:Z$24)</f>
        <v>137341.60836103436</v>
      </c>
      <c r="AB15" s="87">
        <f t="shared" si="2"/>
        <v>39.676159606413528</v>
      </c>
      <c r="AC15" s="88">
        <f t="shared" si="3"/>
        <v>38.259276723750936</v>
      </c>
      <c r="AD15" s="96">
        <f t="shared" si="16"/>
        <v>96.428880978607722</v>
      </c>
      <c r="AE15" s="88">
        <f t="shared" si="4"/>
        <v>1.4168828826625854</v>
      </c>
      <c r="AF15" s="97">
        <f t="shared" si="17"/>
        <v>3.5711190213922586</v>
      </c>
      <c r="AH15" s="98">
        <f t="shared" si="25"/>
        <v>0</v>
      </c>
      <c r="AI15" s="99">
        <f t="shared" si="18"/>
        <v>0</v>
      </c>
      <c r="AJ15" s="99">
        <f t="shared" si="22"/>
        <v>0</v>
      </c>
      <c r="AK15" s="99">
        <f>SUM(AJ15:AJ$24)/U15/U15</f>
        <v>1.4912392731994575</v>
      </c>
      <c r="AL15" s="99">
        <f t="shared" si="23"/>
        <v>0</v>
      </c>
      <c r="AM15" s="99">
        <f>SUM(AL15:AL$24)/U15/U15</f>
        <v>1.323002567347406</v>
      </c>
      <c r="AN15" s="99">
        <f t="shared" si="24"/>
        <v>0</v>
      </c>
      <c r="AO15" s="100">
        <f>SUM(AN15:AN$24)/U15/U15</f>
        <v>2.429552254737477E-2</v>
      </c>
      <c r="AP15" s="87">
        <f t="shared" si="5"/>
        <v>37.282679965404846</v>
      </c>
      <c r="AQ15" s="88">
        <f t="shared" si="6"/>
        <v>42.069639247422209</v>
      </c>
      <c r="AR15" s="88">
        <f t="shared" si="7"/>
        <v>36.004848489647706</v>
      </c>
      <c r="AS15" s="88">
        <f t="shared" si="8"/>
        <v>40.513704957854166</v>
      </c>
      <c r="AT15" s="88">
        <f t="shared" si="9"/>
        <v>1.1113772699187359</v>
      </c>
      <c r="AU15" s="101">
        <f t="shared" si="10"/>
        <v>1.722388495406435</v>
      </c>
    </row>
    <row r="16" spans="1:47" ht="14.45" customHeight="1" x14ac:dyDescent="0.15">
      <c r="A16" s="68"/>
      <c r="B16" s="86" t="s">
        <v>78</v>
      </c>
      <c r="C16" s="11">
        <v>389</v>
      </c>
      <c r="D16" s="11">
        <v>4</v>
      </c>
      <c r="E16" s="11">
        <v>130</v>
      </c>
      <c r="F16" s="12">
        <v>0.4</v>
      </c>
      <c r="G16" s="22" t="s">
        <v>77</v>
      </c>
      <c r="H16" s="3">
        <v>4365334</v>
      </c>
      <c r="I16" s="3">
        <v>8656</v>
      </c>
      <c r="J16" s="18">
        <v>45</v>
      </c>
      <c r="K16" s="3">
        <v>97714</v>
      </c>
      <c r="L16" s="4">
        <v>3634510</v>
      </c>
      <c r="M16" s="70"/>
      <c r="N16" s="70"/>
      <c r="O16" s="87">
        <f t="shared" si="11"/>
        <v>0.54229166666666673</v>
      </c>
      <c r="P16" s="88">
        <f t="shared" si="12"/>
        <v>1.0046111515560245</v>
      </c>
      <c r="Q16" s="89">
        <f t="shared" si="13"/>
        <v>1.0282776349614395E-2</v>
      </c>
      <c r="R16" s="90">
        <f t="shared" si="14"/>
        <v>1.0235578545676687E-2</v>
      </c>
      <c r="S16" s="91">
        <f t="shared" si="15"/>
        <v>3.0769230769230769E-3</v>
      </c>
      <c r="T16" s="92">
        <f t="shared" si="19"/>
        <v>5.0006512770468067E-2</v>
      </c>
      <c r="U16" s="93">
        <f t="shared" si="20"/>
        <v>96932.223574431249</v>
      </c>
      <c r="V16" s="93">
        <f t="shared" si="21"/>
        <v>473568.00149729149</v>
      </c>
      <c r="W16" s="94">
        <f>SUM(V16:V$24)</f>
        <v>3361237.2556715375</v>
      </c>
      <c r="X16" s="95">
        <f t="shared" si="0"/>
        <v>472110.8691849921</v>
      </c>
      <c r="Y16" s="93">
        <f>SUM(X16:X$24)</f>
        <v>3223895.6473105033</v>
      </c>
      <c r="Z16" s="93">
        <f t="shared" si="1"/>
        <v>1457.1323122993585</v>
      </c>
      <c r="AA16" s="94">
        <f>SUM(Z16:Z$24)</f>
        <v>137341.60836103436</v>
      </c>
      <c r="AB16" s="87">
        <f t="shared" si="2"/>
        <v>34.67615960641352</v>
      </c>
      <c r="AC16" s="88">
        <f t="shared" si="3"/>
        <v>33.259276723750936</v>
      </c>
      <c r="AD16" s="96">
        <f t="shared" si="16"/>
        <v>95.913956739313988</v>
      </c>
      <c r="AE16" s="88">
        <f t="shared" si="4"/>
        <v>1.4168828826625854</v>
      </c>
      <c r="AF16" s="97">
        <f t="shared" si="17"/>
        <v>4.0860432606860142</v>
      </c>
      <c r="AH16" s="98">
        <f t="shared" si="25"/>
        <v>5.9390061683044313E-4</v>
      </c>
      <c r="AI16" s="99">
        <f t="shared" si="18"/>
        <v>2.3595812471552117E-5</v>
      </c>
      <c r="AJ16" s="99">
        <f t="shared" si="22"/>
        <v>6317571579.4771519</v>
      </c>
      <c r="AK16" s="99">
        <f>SUM(AJ16:AJ$24)/U16/U16</f>
        <v>1.4912392731994575</v>
      </c>
      <c r="AL16" s="99">
        <f t="shared" si="23"/>
        <v>5778356923.1356668</v>
      </c>
      <c r="AM16" s="99">
        <f>SUM(AL16:AL$24)/U16/U16</f>
        <v>1.323002567347406</v>
      </c>
      <c r="AN16" s="99">
        <f t="shared" si="24"/>
        <v>17559003.40432724</v>
      </c>
      <c r="AO16" s="100">
        <f>SUM(AN16:AN$24)/U16/U16</f>
        <v>2.429552254737477E-2</v>
      </c>
      <c r="AP16" s="87">
        <f t="shared" si="5"/>
        <v>32.282679965404839</v>
      </c>
      <c r="AQ16" s="88">
        <f t="shared" si="6"/>
        <v>37.069639247422202</v>
      </c>
      <c r="AR16" s="88">
        <f t="shared" si="7"/>
        <v>31.00484848964771</v>
      </c>
      <c r="AS16" s="88">
        <f t="shared" si="8"/>
        <v>35.513704957854166</v>
      </c>
      <c r="AT16" s="88">
        <f t="shared" si="9"/>
        <v>1.1113772699187359</v>
      </c>
      <c r="AU16" s="101">
        <f t="shared" si="10"/>
        <v>1.722388495406435</v>
      </c>
    </row>
    <row r="17" spans="1:47" ht="14.45" customHeight="1" x14ac:dyDescent="0.15">
      <c r="A17" s="68"/>
      <c r="B17" s="86" t="s">
        <v>300</v>
      </c>
      <c r="C17" s="11">
        <v>447</v>
      </c>
      <c r="D17" s="11">
        <v>3</v>
      </c>
      <c r="E17" s="11">
        <v>151</v>
      </c>
      <c r="F17" s="12">
        <v>0.4</v>
      </c>
      <c r="G17" s="22" t="s">
        <v>79</v>
      </c>
      <c r="H17" s="3">
        <v>3982000</v>
      </c>
      <c r="I17" s="3">
        <v>12838</v>
      </c>
      <c r="J17" s="18">
        <v>50</v>
      </c>
      <c r="K17" s="3">
        <v>96754</v>
      </c>
      <c r="L17" s="4">
        <v>3148137</v>
      </c>
      <c r="M17" s="70"/>
      <c r="N17" s="70"/>
      <c r="O17" s="87">
        <f t="shared" si="11"/>
        <v>0.53543307086614178</v>
      </c>
      <c r="P17" s="88">
        <f t="shared" si="12"/>
        <v>1.0159221648336147</v>
      </c>
      <c r="Q17" s="89">
        <f t="shared" si="13"/>
        <v>6.7114093959731542E-3</v>
      </c>
      <c r="R17" s="90">
        <f t="shared" si="14"/>
        <v>6.6062240083838829E-3</v>
      </c>
      <c r="S17" s="91">
        <f t="shared" si="15"/>
        <v>2.6490066225165563E-3</v>
      </c>
      <c r="T17" s="92">
        <f t="shared" si="19"/>
        <v>3.2531912445031716E-2</v>
      </c>
      <c r="U17" s="93">
        <f t="shared" si="20"/>
        <v>92084.98109838659</v>
      </c>
      <c r="V17" s="93">
        <f t="shared" si="21"/>
        <v>453466.38848354272</v>
      </c>
      <c r="W17" s="94">
        <f>SUM(V17:V$24)</f>
        <v>2887669.2541742465</v>
      </c>
      <c r="X17" s="95">
        <f t="shared" si="0"/>
        <v>452265.15301736112</v>
      </c>
      <c r="Y17" s="93">
        <f>SUM(X17:X$24)</f>
        <v>2751784.7781255115</v>
      </c>
      <c r="Z17" s="93">
        <f t="shared" si="1"/>
        <v>1201.23546618157</v>
      </c>
      <c r="AA17" s="94">
        <f>SUM(Z17:Z$24)</f>
        <v>135884.47604873503</v>
      </c>
      <c r="AB17" s="87">
        <f t="shared" si="2"/>
        <v>31.358742975566958</v>
      </c>
      <c r="AC17" s="88">
        <f t="shared" si="3"/>
        <v>29.883100862945447</v>
      </c>
      <c r="AD17" s="96">
        <f t="shared" si="16"/>
        <v>95.294319948439096</v>
      </c>
      <c r="AE17" s="88">
        <f t="shared" si="4"/>
        <v>1.4756421126215102</v>
      </c>
      <c r="AF17" s="97">
        <f t="shared" si="17"/>
        <v>4.7056800515609032</v>
      </c>
      <c r="AH17" s="98">
        <f t="shared" si="25"/>
        <v>3.4129866014803701E-4</v>
      </c>
      <c r="AI17" s="99">
        <f t="shared" si="18"/>
        <v>1.7496618453181587E-5</v>
      </c>
      <c r="AJ17" s="99">
        <f t="shared" si="22"/>
        <v>2543577441.8636622</v>
      </c>
      <c r="AK17" s="99">
        <f>SUM(AJ17:AJ$24)/U17/U17</f>
        <v>0.90733739250624779</v>
      </c>
      <c r="AL17" s="99">
        <f t="shared" si="23"/>
        <v>2293371803.1193576</v>
      </c>
      <c r="AM17" s="99">
        <f>SUM(AL17:AL$24)/U17/U17</f>
        <v>0.78451227960319481</v>
      </c>
      <c r="AN17" s="99">
        <f t="shared" si="24"/>
        <v>10266182.131002922</v>
      </c>
      <c r="AO17" s="100">
        <f>SUM(AN17:AN$24)/U17/U17</f>
        <v>2.4849891511971107E-2</v>
      </c>
      <c r="AP17" s="87">
        <f t="shared" si="5"/>
        <v>29.491759492230269</v>
      </c>
      <c r="AQ17" s="88">
        <f t="shared" si="6"/>
        <v>33.225726458903651</v>
      </c>
      <c r="AR17" s="88">
        <f t="shared" si="7"/>
        <v>28.14707598601435</v>
      </c>
      <c r="AS17" s="88">
        <f t="shared" si="8"/>
        <v>31.619125739876544</v>
      </c>
      <c r="AT17" s="88">
        <f t="shared" si="9"/>
        <v>1.1666706847638713</v>
      </c>
      <c r="AU17" s="101">
        <f t="shared" si="10"/>
        <v>1.7846135404791492</v>
      </c>
    </row>
    <row r="18" spans="1:47" ht="14.45" customHeight="1" x14ac:dyDescent="0.15">
      <c r="A18" s="68"/>
      <c r="B18" s="86" t="s">
        <v>251</v>
      </c>
      <c r="C18" s="11">
        <v>676</v>
      </c>
      <c r="D18" s="11">
        <v>7</v>
      </c>
      <c r="E18" s="11">
        <v>228</v>
      </c>
      <c r="F18" s="12">
        <v>0.8</v>
      </c>
      <c r="G18" s="22" t="s">
        <v>81</v>
      </c>
      <c r="H18" s="3">
        <v>3749854</v>
      </c>
      <c r="I18" s="3">
        <v>19460</v>
      </c>
      <c r="J18" s="18">
        <v>55</v>
      </c>
      <c r="K18" s="3">
        <v>95230</v>
      </c>
      <c r="L18" s="4">
        <v>2667907</v>
      </c>
      <c r="M18" s="70"/>
      <c r="N18" s="70"/>
      <c r="O18" s="87">
        <f t="shared" si="11"/>
        <v>0.53868552412645587</v>
      </c>
      <c r="P18" s="88">
        <f t="shared" si="12"/>
        <v>1.0158990420753615</v>
      </c>
      <c r="Q18" s="89">
        <f t="shared" si="13"/>
        <v>1.0355029585798817E-2</v>
      </c>
      <c r="R18" s="90">
        <f t="shared" si="14"/>
        <v>1.0192971109259753E-2</v>
      </c>
      <c r="S18" s="91">
        <f t="shared" si="15"/>
        <v>3.5087719298245615E-3</v>
      </c>
      <c r="T18" s="92">
        <f t="shared" si="19"/>
        <v>4.9794153877377588E-2</v>
      </c>
      <c r="U18" s="93">
        <f t="shared" si="20"/>
        <v>89089.280555791469</v>
      </c>
      <c r="V18" s="93">
        <f t="shared" si="21"/>
        <v>435214.15858718252</v>
      </c>
      <c r="W18" s="94">
        <f>SUM(V18:V$24)</f>
        <v>2434202.865690704</v>
      </c>
      <c r="X18" s="95">
        <f t="shared" si="0"/>
        <v>433687.09136406961</v>
      </c>
      <c r="Y18" s="93">
        <f>SUM(X18:X$24)</f>
        <v>2299519.6251081503</v>
      </c>
      <c r="Z18" s="93">
        <f t="shared" si="1"/>
        <v>1527.0672231129211</v>
      </c>
      <c r="AA18" s="94">
        <f>SUM(Z18:Z$24)</f>
        <v>134683.24058255344</v>
      </c>
      <c r="AB18" s="87">
        <f t="shared" si="2"/>
        <v>27.323184680633979</v>
      </c>
      <c r="AC18" s="88">
        <f t="shared" si="3"/>
        <v>25.811406386519128</v>
      </c>
      <c r="AD18" s="96">
        <f t="shared" si="16"/>
        <v>94.467049460795977</v>
      </c>
      <c r="AE18" s="88">
        <f t="shared" si="4"/>
        <v>1.511778294114847</v>
      </c>
      <c r="AF18" s="97">
        <f t="shared" si="17"/>
        <v>5.5329505392040161</v>
      </c>
      <c r="AH18" s="98">
        <f t="shared" si="25"/>
        <v>3.3657075130170521E-4</v>
      </c>
      <c r="AI18" s="99">
        <f t="shared" si="18"/>
        <v>1.5335352848109808E-5</v>
      </c>
      <c r="AJ18" s="99">
        <f t="shared" si="22"/>
        <v>1794783779.2083867</v>
      </c>
      <c r="AK18" s="99">
        <f>SUM(AJ18:AJ$24)/U18/U18</f>
        <v>0.64890832195627446</v>
      </c>
      <c r="AL18" s="99">
        <f t="shared" si="23"/>
        <v>1585415214.4977281</v>
      </c>
      <c r="AM18" s="99">
        <f>SUM(AL18:AL$24)/U18/U18</f>
        <v>0.54920849325050847</v>
      </c>
      <c r="AN18" s="99">
        <f t="shared" si="24"/>
        <v>9582302.5829823986</v>
      </c>
      <c r="AO18" s="100">
        <f>SUM(AN18:AN$24)/U18/U18</f>
        <v>2.5255710320042764E-2</v>
      </c>
      <c r="AP18" s="87">
        <f t="shared" si="5"/>
        <v>25.74430969836742</v>
      </c>
      <c r="AQ18" s="88">
        <f t="shared" si="6"/>
        <v>28.902059662900538</v>
      </c>
      <c r="AR18" s="88">
        <f t="shared" si="7"/>
        <v>24.358877781750479</v>
      </c>
      <c r="AS18" s="88">
        <f t="shared" si="8"/>
        <v>27.263934991287776</v>
      </c>
      <c r="AT18" s="88">
        <f t="shared" si="9"/>
        <v>1.2002942066152185</v>
      </c>
      <c r="AU18" s="101">
        <f t="shared" si="10"/>
        <v>1.8232623816144755</v>
      </c>
    </row>
    <row r="19" spans="1:47" ht="14.45" customHeight="1" x14ac:dyDescent="0.15">
      <c r="A19" s="68"/>
      <c r="B19" s="86" t="s">
        <v>185</v>
      </c>
      <c r="C19" s="11">
        <v>830</v>
      </c>
      <c r="D19" s="11">
        <v>10</v>
      </c>
      <c r="E19" s="11">
        <v>265</v>
      </c>
      <c r="F19" s="12">
        <v>2.4</v>
      </c>
      <c r="G19" s="22" t="s">
        <v>83</v>
      </c>
      <c r="H19" s="3">
        <v>4181397</v>
      </c>
      <c r="I19" s="3">
        <v>36141</v>
      </c>
      <c r="J19" s="18">
        <v>60</v>
      </c>
      <c r="K19" s="3">
        <v>92826</v>
      </c>
      <c r="L19" s="4">
        <v>2197302</v>
      </c>
      <c r="M19" s="70"/>
      <c r="N19" s="70"/>
      <c r="O19" s="87">
        <f t="shared" si="11"/>
        <v>0.53726956986374563</v>
      </c>
      <c r="P19" s="88">
        <f t="shared" si="12"/>
        <v>1.051764992985494</v>
      </c>
      <c r="Q19" s="89">
        <f t="shared" si="13"/>
        <v>1.2048192771084338E-2</v>
      </c>
      <c r="R19" s="90">
        <f t="shared" si="14"/>
        <v>1.1455213713554837E-2</v>
      </c>
      <c r="S19" s="91">
        <f t="shared" si="15"/>
        <v>9.0566037735849061E-3</v>
      </c>
      <c r="T19" s="92">
        <f t="shared" si="19"/>
        <v>5.5797252782966454E-2</v>
      </c>
      <c r="U19" s="93">
        <f t="shared" si="20"/>
        <v>84653.155210971527</v>
      </c>
      <c r="V19" s="93">
        <f t="shared" si="21"/>
        <v>412337.44025160401</v>
      </c>
      <c r="W19" s="94">
        <f>SUM(V19:V$24)</f>
        <v>1998988.7071035213</v>
      </c>
      <c r="X19" s="95">
        <f t="shared" si="0"/>
        <v>408603.06343423104</v>
      </c>
      <c r="Y19" s="93">
        <f>SUM(X19:X$24)</f>
        <v>1865832.5337440807</v>
      </c>
      <c r="Z19" s="93">
        <f t="shared" si="1"/>
        <v>3734.3768173730177</v>
      </c>
      <c r="AA19" s="94">
        <f>SUM(Z19:Z$24)</f>
        <v>133156.17335944052</v>
      </c>
      <c r="AB19" s="87">
        <f t="shared" si="2"/>
        <v>23.613871238723078</v>
      </c>
      <c r="AC19" s="88">
        <f t="shared" si="3"/>
        <v>22.040909510036293</v>
      </c>
      <c r="AD19" s="96">
        <f t="shared" si="16"/>
        <v>93.338823131603377</v>
      </c>
      <c r="AE19" s="88">
        <f t="shared" si="4"/>
        <v>1.5729617286867854</v>
      </c>
      <c r="AF19" s="97">
        <f t="shared" si="17"/>
        <v>6.6611768683966259</v>
      </c>
      <c r="AH19" s="98">
        <f t="shared" si="25"/>
        <v>2.9396179663974102E-4</v>
      </c>
      <c r="AI19" s="99">
        <f t="shared" si="18"/>
        <v>3.386634604404979E-5</v>
      </c>
      <c r="AJ19" s="99">
        <f t="shared" si="22"/>
        <v>1034861774.4280889</v>
      </c>
      <c r="AK19" s="99">
        <f>SUM(AJ19:AJ$24)/U19/U19</f>
        <v>0.46824773297205557</v>
      </c>
      <c r="AL19" s="99">
        <f t="shared" si="23"/>
        <v>893127548.09483016</v>
      </c>
      <c r="AM19" s="99">
        <f>SUM(AL19:AL$24)/U19/U19</f>
        <v>0.38704116407192674</v>
      </c>
      <c r="AN19" s="99">
        <f t="shared" si="24"/>
        <v>11424901.87317745</v>
      </c>
      <c r="AO19" s="100">
        <f>SUM(AN19:AN$24)/U19/U19</f>
        <v>2.6634882645463369E-2</v>
      </c>
      <c r="AP19" s="87">
        <f t="shared" si="5"/>
        <v>22.272670101314731</v>
      </c>
      <c r="AQ19" s="88">
        <f t="shared" si="6"/>
        <v>24.955072376131426</v>
      </c>
      <c r="AR19" s="88">
        <f t="shared" si="7"/>
        <v>20.821541913329412</v>
      </c>
      <c r="AS19" s="88">
        <f t="shared" si="8"/>
        <v>23.260277106743175</v>
      </c>
      <c r="AT19" s="88">
        <f t="shared" si="9"/>
        <v>1.2530858696870601</v>
      </c>
      <c r="AU19" s="101">
        <f t="shared" si="10"/>
        <v>1.8928375876865107</v>
      </c>
    </row>
    <row r="20" spans="1:47" ht="14.45" customHeight="1" x14ac:dyDescent="0.15">
      <c r="A20" s="68"/>
      <c r="B20" s="86" t="s">
        <v>86</v>
      </c>
      <c r="C20" s="11">
        <v>877</v>
      </c>
      <c r="D20" s="11">
        <v>8</v>
      </c>
      <c r="E20" s="11">
        <v>298</v>
      </c>
      <c r="F20" s="12">
        <v>2</v>
      </c>
      <c r="G20" s="22" t="s">
        <v>85</v>
      </c>
      <c r="H20" s="3">
        <v>4699236</v>
      </c>
      <c r="I20" s="3">
        <v>61424</v>
      </c>
      <c r="J20" s="18">
        <v>65</v>
      </c>
      <c r="K20" s="3">
        <v>89083</v>
      </c>
      <c r="L20" s="4">
        <v>1741832</v>
      </c>
      <c r="M20" s="70"/>
      <c r="N20" s="70"/>
      <c r="O20" s="87">
        <f t="shared" si="11"/>
        <v>0.53169541732009062</v>
      </c>
      <c r="P20" s="88">
        <f t="shared" si="12"/>
        <v>0.98386438054770797</v>
      </c>
      <c r="Q20" s="89">
        <f t="shared" si="13"/>
        <v>9.1220068415051314E-3</v>
      </c>
      <c r="R20" s="90">
        <f t="shared" si="14"/>
        <v>9.2716100123748733E-3</v>
      </c>
      <c r="S20" s="91">
        <f t="shared" si="15"/>
        <v>6.7114093959731542E-3</v>
      </c>
      <c r="T20" s="92">
        <f t="shared" si="19"/>
        <v>4.5373016071641972E-2</v>
      </c>
      <c r="U20" s="93">
        <f t="shared" si="20"/>
        <v>79929.741710789254</v>
      </c>
      <c r="V20" s="93">
        <f t="shared" si="21"/>
        <v>391156.81638952851</v>
      </c>
      <c r="W20" s="94">
        <f>SUM(V20:V$24)</f>
        <v>1586651.2668519171</v>
      </c>
      <c r="X20" s="95">
        <f t="shared" si="0"/>
        <v>388531.60285671288</v>
      </c>
      <c r="Y20" s="93">
        <f>SUM(X20:X$24)</f>
        <v>1457229.4703098496</v>
      </c>
      <c r="Z20" s="93">
        <f t="shared" si="1"/>
        <v>2625.2135328156273</v>
      </c>
      <c r="AA20" s="94">
        <f>SUM(Z20:Z$24)</f>
        <v>129421.79654206752</v>
      </c>
      <c r="AB20" s="87">
        <f t="shared" si="2"/>
        <v>19.850574177918858</v>
      </c>
      <c r="AC20" s="88">
        <f t="shared" si="3"/>
        <v>18.231379698217474</v>
      </c>
      <c r="AD20" s="96">
        <f t="shared" si="16"/>
        <v>91.843084914377314</v>
      </c>
      <c r="AE20" s="88">
        <f t="shared" si="4"/>
        <v>1.6191944797013853</v>
      </c>
      <c r="AF20" s="97">
        <f t="shared" si="17"/>
        <v>8.1569150856226891</v>
      </c>
      <c r="AH20" s="98">
        <f t="shared" si="25"/>
        <v>2.4566258485835251E-4</v>
      </c>
      <c r="AI20" s="99">
        <f t="shared" si="18"/>
        <v>2.2370356979506032E-5</v>
      </c>
      <c r="AJ20" s="99">
        <f t="shared" si="22"/>
        <v>509033229.98084068</v>
      </c>
      <c r="AK20" s="99">
        <f>SUM(AJ20:AJ$24)/U20/U20</f>
        <v>0.36324318602860695</v>
      </c>
      <c r="AL20" s="99">
        <f t="shared" si="23"/>
        <v>422044840.75826913</v>
      </c>
      <c r="AM20" s="99">
        <f>SUM(AL20:AL$24)/U20/U20</f>
        <v>0.29434021867715626</v>
      </c>
      <c r="AN20" s="99">
        <f t="shared" si="24"/>
        <v>7839083.6033837348</v>
      </c>
      <c r="AO20" s="100">
        <f>SUM(AN20:AN$24)/U20/U20</f>
        <v>2.8087569280087994E-2</v>
      </c>
      <c r="AP20" s="87">
        <f t="shared" si="5"/>
        <v>18.669288851061921</v>
      </c>
      <c r="AQ20" s="88">
        <f t="shared" si="6"/>
        <v>21.031859504775795</v>
      </c>
      <c r="AR20" s="88">
        <f t="shared" si="7"/>
        <v>17.168018337216349</v>
      </c>
      <c r="AS20" s="88">
        <f t="shared" si="8"/>
        <v>19.294741059218598</v>
      </c>
      <c r="AT20" s="88">
        <f t="shared" si="9"/>
        <v>1.2907112896499215</v>
      </c>
      <c r="AU20" s="101">
        <f t="shared" si="10"/>
        <v>1.9476776697528491</v>
      </c>
    </row>
    <row r="21" spans="1:47" ht="14.45" customHeight="1" x14ac:dyDescent="0.15">
      <c r="A21" s="68"/>
      <c r="B21" s="86" t="s">
        <v>131</v>
      </c>
      <c r="C21" s="11">
        <v>539</v>
      </c>
      <c r="D21" s="11">
        <v>14</v>
      </c>
      <c r="E21" s="11">
        <v>180</v>
      </c>
      <c r="F21" s="12">
        <v>5</v>
      </c>
      <c r="G21" s="22" t="s">
        <v>87</v>
      </c>
      <c r="H21" s="3">
        <v>3608735</v>
      </c>
      <c r="I21" s="3">
        <v>76916</v>
      </c>
      <c r="J21" s="18">
        <v>70</v>
      </c>
      <c r="K21" s="3">
        <v>83344</v>
      </c>
      <c r="L21" s="4">
        <v>1309855</v>
      </c>
      <c r="M21" s="70"/>
      <c r="N21" s="70"/>
      <c r="O21" s="87">
        <f t="shared" si="11"/>
        <v>0.5290487804878049</v>
      </c>
      <c r="P21" s="88">
        <f t="shared" si="12"/>
        <v>1.0329700518325673</v>
      </c>
      <c r="Q21" s="89">
        <f t="shared" si="13"/>
        <v>2.5974025974025976E-2</v>
      </c>
      <c r="R21" s="90">
        <f t="shared" si="14"/>
        <v>2.5144994211541837E-2</v>
      </c>
      <c r="S21" s="91">
        <f t="shared" si="15"/>
        <v>2.7777777777777776E-2</v>
      </c>
      <c r="T21" s="92">
        <f t="shared" si="19"/>
        <v>0.11869688925951874</v>
      </c>
      <c r="U21" s="93">
        <f t="shared" si="20"/>
        <v>76303.088255543422</v>
      </c>
      <c r="V21" s="93">
        <f t="shared" si="21"/>
        <v>360188.55843165342</v>
      </c>
      <c r="W21" s="94">
        <f>SUM(V21:V$24)</f>
        <v>1195494.4504623886</v>
      </c>
      <c r="X21" s="95">
        <f t="shared" si="0"/>
        <v>350183.32069744082</v>
      </c>
      <c r="Y21" s="93">
        <f>SUM(X21:X$24)</f>
        <v>1068697.8674531367</v>
      </c>
      <c r="Z21" s="93">
        <f t="shared" si="1"/>
        <v>10005.237734212595</v>
      </c>
      <c r="AA21" s="94">
        <f>SUM(Z21:Z$24)</f>
        <v>126796.58300925189</v>
      </c>
      <c r="AB21" s="87">
        <f t="shared" si="2"/>
        <v>15.667707268395338</v>
      </c>
      <c r="AC21" s="88">
        <f t="shared" si="3"/>
        <v>14.005958236893456</v>
      </c>
      <c r="AD21" s="96">
        <f t="shared" si="16"/>
        <v>89.393795767081144</v>
      </c>
      <c r="AE21" s="88">
        <f t="shared" si="4"/>
        <v>1.6617490315018817</v>
      </c>
      <c r="AF21" s="97">
        <f t="shared" si="17"/>
        <v>10.606204232918856</v>
      </c>
      <c r="AH21" s="98">
        <f t="shared" si="25"/>
        <v>8.8690262868198328E-4</v>
      </c>
      <c r="AI21" s="99">
        <f t="shared" si="18"/>
        <v>1.5003429355281206E-4</v>
      </c>
      <c r="AJ21" s="99">
        <f t="shared" si="22"/>
        <v>1127446275.3947387</v>
      </c>
      <c r="AK21" s="99">
        <f>SUM(AJ21:AJ$24)/U21/U21</f>
        <v>0.31116307710941343</v>
      </c>
      <c r="AL21" s="99">
        <f t="shared" si="23"/>
        <v>888666644.00999546</v>
      </c>
      <c r="AM21" s="99">
        <f>SUM(AL21:AL$24)/U21/U21</f>
        <v>0.25049550635947115</v>
      </c>
      <c r="AN21" s="99">
        <f t="shared" si="24"/>
        <v>36235791.438339189</v>
      </c>
      <c r="AO21" s="100">
        <f>SUM(AN21:AN$24)/U21/U21</f>
        <v>2.9474579753292443E-2</v>
      </c>
      <c r="AP21" s="87">
        <f t="shared" si="5"/>
        <v>14.574380200668795</v>
      </c>
      <c r="AQ21" s="88">
        <f t="shared" si="6"/>
        <v>16.761034336121881</v>
      </c>
      <c r="AR21" s="88">
        <f t="shared" si="7"/>
        <v>13.024987525184617</v>
      </c>
      <c r="AS21" s="88">
        <f t="shared" si="8"/>
        <v>14.986928948602294</v>
      </c>
      <c r="AT21" s="88">
        <f t="shared" si="9"/>
        <v>1.3252530499801876</v>
      </c>
      <c r="AU21" s="101">
        <f t="shared" si="10"/>
        <v>1.9982450130235758</v>
      </c>
    </row>
    <row r="22" spans="1:47" ht="14.45" customHeight="1" x14ac:dyDescent="0.15">
      <c r="A22" s="68"/>
      <c r="B22" s="86" t="s">
        <v>12</v>
      </c>
      <c r="C22" s="11">
        <v>666</v>
      </c>
      <c r="D22" s="11">
        <v>21</v>
      </c>
      <c r="E22" s="11">
        <v>216</v>
      </c>
      <c r="F22" s="12">
        <v>10</v>
      </c>
      <c r="G22" s="22" t="s">
        <v>89</v>
      </c>
      <c r="H22" s="3">
        <v>2806665</v>
      </c>
      <c r="I22" s="3">
        <v>96964</v>
      </c>
      <c r="J22" s="18">
        <v>75</v>
      </c>
      <c r="K22" s="3">
        <v>75144</v>
      </c>
      <c r="L22" s="4">
        <v>912444</v>
      </c>
      <c r="M22" s="70"/>
      <c r="N22" s="70"/>
      <c r="O22" s="87">
        <f t="shared" si="11"/>
        <v>0.53289495869162029</v>
      </c>
      <c r="P22" s="88">
        <f t="shared" si="12"/>
        <v>1.0135874751634408</v>
      </c>
      <c r="Q22" s="89">
        <f t="shared" si="13"/>
        <v>3.1531531531531529E-2</v>
      </c>
      <c r="R22" s="90">
        <f t="shared" si="14"/>
        <v>3.1108840928058108E-2</v>
      </c>
      <c r="S22" s="91">
        <f t="shared" si="15"/>
        <v>4.6296296296296294E-2</v>
      </c>
      <c r="T22" s="92">
        <f t="shared" si="19"/>
        <v>0.14500853930366714</v>
      </c>
      <c r="U22" s="93">
        <f t="shared" si="20"/>
        <v>67246.149038715899</v>
      </c>
      <c r="V22" s="93">
        <f t="shared" si="21"/>
        <v>313456.41801478685</v>
      </c>
      <c r="W22" s="94">
        <f>SUM(V22:V$24)</f>
        <v>835305.89203073515</v>
      </c>
      <c r="X22" s="95">
        <f t="shared" si="0"/>
        <v>298944.54681039858</v>
      </c>
      <c r="Y22" s="93">
        <f>SUM(X22:X$24)</f>
        <v>718514.54675569595</v>
      </c>
      <c r="Z22" s="93">
        <f t="shared" si="1"/>
        <v>14511.871204388279</v>
      </c>
      <c r="AA22" s="94">
        <f>SUM(Z22:Z$24)</f>
        <v>116791.34527503929</v>
      </c>
      <c r="AB22" s="87">
        <f t="shared" si="2"/>
        <v>12.421616761278345</v>
      </c>
      <c r="AC22" s="88">
        <f t="shared" si="3"/>
        <v>10.684843028587743</v>
      </c>
      <c r="AD22" s="96">
        <f t="shared" si="16"/>
        <v>86.018134627171776</v>
      </c>
      <c r="AE22" s="88">
        <f t="shared" si="4"/>
        <v>1.7367737326906041</v>
      </c>
      <c r="AF22" s="97">
        <f t="shared" si="17"/>
        <v>13.981865372828228</v>
      </c>
      <c r="AH22" s="98">
        <f t="shared" si="25"/>
        <v>8.5611013441350852E-4</v>
      </c>
      <c r="AI22" s="99">
        <f t="shared" si="18"/>
        <v>2.0441180206269368E-4</v>
      </c>
      <c r="AJ22" s="99">
        <f t="shared" si="22"/>
        <v>504180645.001535</v>
      </c>
      <c r="AK22" s="99">
        <f>SUM(AJ22:AJ$24)/U22/U22</f>
        <v>0.15130221162753643</v>
      </c>
      <c r="AL22" s="99">
        <f t="shared" si="23"/>
        <v>371310716.1065765</v>
      </c>
      <c r="AM22" s="99">
        <f>SUM(AL22:AL$24)/U22/U22</f>
        <v>0.12599579363596947</v>
      </c>
      <c r="AN22" s="99">
        <f t="shared" si="24"/>
        <v>33870360.713925242</v>
      </c>
      <c r="AO22" s="100">
        <f>SUM(AN22:AN$24)/U22/U22</f>
        <v>2.9935566457768282E-2</v>
      </c>
      <c r="AP22" s="87">
        <f t="shared" si="5"/>
        <v>11.65922409592253</v>
      </c>
      <c r="AQ22" s="88">
        <f t="shared" si="6"/>
        <v>13.184009426634161</v>
      </c>
      <c r="AR22" s="88">
        <f t="shared" si="7"/>
        <v>9.9891236592785795</v>
      </c>
      <c r="AS22" s="88">
        <f t="shared" si="8"/>
        <v>11.380562397896906</v>
      </c>
      <c r="AT22" s="88">
        <f t="shared" si="9"/>
        <v>1.3976565374554426</v>
      </c>
      <c r="AU22" s="101">
        <f t="shared" si="10"/>
        <v>2.0758909279257658</v>
      </c>
    </row>
    <row r="23" spans="1:47" ht="14.45" customHeight="1" x14ac:dyDescent="0.15">
      <c r="A23" s="68"/>
      <c r="B23" s="86" t="s">
        <v>13</v>
      </c>
      <c r="C23" s="11">
        <v>717</v>
      </c>
      <c r="D23" s="11">
        <v>27</v>
      </c>
      <c r="E23" s="11">
        <v>243</v>
      </c>
      <c r="F23" s="12">
        <v>27</v>
      </c>
      <c r="G23" s="22" t="s">
        <v>90</v>
      </c>
      <c r="H23" s="3">
        <v>2009820</v>
      </c>
      <c r="I23" s="3">
        <v>126762</v>
      </c>
      <c r="J23" s="18">
        <v>80</v>
      </c>
      <c r="K23" s="3">
        <v>63282</v>
      </c>
      <c r="L23" s="4">
        <v>564428</v>
      </c>
      <c r="M23" s="70"/>
      <c r="N23" s="70"/>
      <c r="O23" s="87">
        <f>IF(K23&lt;0.5,0.5,((L23-L24)-5*K24)/5/(K23-K24))</f>
        <v>0.5270425643110157</v>
      </c>
      <c r="P23" s="88">
        <f t="shared" si="12"/>
        <v>1.0096904869525449</v>
      </c>
      <c r="Q23" s="89">
        <f t="shared" si="13"/>
        <v>3.7656903765690378E-2</v>
      </c>
      <c r="R23" s="90">
        <f t="shared" si="14"/>
        <v>3.7295492284320428E-2</v>
      </c>
      <c r="S23" s="91">
        <f t="shared" si="15"/>
        <v>0.1111111111111111</v>
      </c>
      <c r="T23" s="92">
        <f>5*R23/(1+5*(1-O23)*R23)</f>
        <v>0.17136387031452743</v>
      </c>
      <c r="U23" s="93">
        <f t="shared" si="20"/>
        <v>57494.88319281501</v>
      </c>
      <c r="V23" s="93">
        <f>5*U23*((1-T23)+O23*T23)</f>
        <v>264175.24220064015</v>
      </c>
      <c r="W23" s="94">
        <f>SUM(V23:V$24)</f>
        <v>521849.47401594836</v>
      </c>
      <c r="X23" s="95">
        <f t="shared" si="0"/>
        <v>234822.43751168012</v>
      </c>
      <c r="Y23" s="93">
        <f>SUM(X23:X$24)</f>
        <v>419569.99994529737</v>
      </c>
      <c r="Z23" s="93">
        <f t="shared" si="1"/>
        <v>29352.804688960015</v>
      </c>
      <c r="AA23" s="94">
        <f>SUM(Z23:Z$24)</f>
        <v>102279.47407065102</v>
      </c>
      <c r="AB23" s="87">
        <f t="shared" si="2"/>
        <v>9.0764507211167373</v>
      </c>
      <c r="AC23" s="88">
        <f t="shared" si="3"/>
        <v>7.297518955525593</v>
      </c>
      <c r="AD23" s="96">
        <f t="shared" si="16"/>
        <v>80.400579254483404</v>
      </c>
      <c r="AE23" s="88">
        <f t="shared" si="4"/>
        <v>1.7789317655911443</v>
      </c>
      <c r="AF23" s="97">
        <f t="shared" si="17"/>
        <v>19.599420745516593</v>
      </c>
      <c r="AH23" s="98">
        <f>IF(D23=0,0,T23*T23*(1-T23)/D23)</f>
        <v>9.01236195680448E-4</v>
      </c>
      <c r="AI23" s="99">
        <f t="shared" si="18"/>
        <v>4.0644210740232686E-4</v>
      </c>
      <c r="AJ23" s="99">
        <f t="shared" si="22"/>
        <v>180014698.08601317</v>
      </c>
      <c r="AK23" s="99">
        <f>SUM(AJ23:AJ$24)/U23/U23</f>
        <v>5.4456481101348195E-2</v>
      </c>
      <c r="AL23" s="99">
        <f t="shared" si="23"/>
        <v>134895875.24670616</v>
      </c>
      <c r="AM23" s="99">
        <f>SUM(AL23:AL$24)/U23/U23</f>
        <v>6.0032726143056048E-2</v>
      </c>
      <c r="AN23" s="99">
        <f t="shared" si="24"/>
        <v>37947602.844205976</v>
      </c>
      <c r="AO23" s="100">
        <f>SUM(AN23:AN$24)/U23/U23</f>
        <v>3.0704777814233943E-2</v>
      </c>
      <c r="AP23" s="87">
        <f t="shared" si="5"/>
        <v>8.6190668366182344</v>
      </c>
      <c r="AQ23" s="88">
        <f t="shared" si="6"/>
        <v>9.5338346056152403</v>
      </c>
      <c r="AR23" s="88">
        <f t="shared" si="7"/>
        <v>6.817288051947779</v>
      </c>
      <c r="AS23" s="88">
        <f t="shared" si="8"/>
        <v>7.7777498591034071</v>
      </c>
      <c r="AT23" s="88">
        <f t="shared" si="9"/>
        <v>1.4354853004016461</v>
      </c>
      <c r="AU23" s="101">
        <f t="shared" si="10"/>
        <v>2.1223782307806425</v>
      </c>
    </row>
    <row r="24" spans="1:47" ht="14.45" customHeight="1" x14ac:dyDescent="0.15">
      <c r="A24" s="44"/>
      <c r="B24" s="102" t="s">
        <v>324</v>
      </c>
      <c r="C24" s="13">
        <v>620</v>
      </c>
      <c r="D24" s="13">
        <v>102</v>
      </c>
      <c r="E24" s="13">
        <v>212</v>
      </c>
      <c r="F24" s="14">
        <v>60</v>
      </c>
      <c r="G24" s="23" t="s">
        <v>91</v>
      </c>
      <c r="H24" s="5">
        <v>1472880</v>
      </c>
      <c r="I24" s="5">
        <v>209063</v>
      </c>
      <c r="J24" s="19">
        <v>85</v>
      </c>
      <c r="K24" s="5">
        <v>46061</v>
      </c>
      <c r="L24" s="6">
        <v>288742</v>
      </c>
      <c r="M24" s="70"/>
      <c r="N24" s="70"/>
      <c r="O24" s="103">
        <v>1</v>
      </c>
      <c r="P24" s="104">
        <f>IF(H24&lt;0.5,1,(I24/H24)/(K24/L24))</f>
        <v>0.88978772677593732</v>
      </c>
      <c r="Q24" s="105">
        <f t="shared" si="13"/>
        <v>0.16451612903225807</v>
      </c>
      <c r="R24" s="106">
        <f t="shared" si="14"/>
        <v>0.18489368203399129</v>
      </c>
      <c r="S24" s="107">
        <f t="shared" si="15"/>
        <v>0.28301886792452829</v>
      </c>
      <c r="T24" s="103">
        <v>1</v>
      </c>
      <c r="U24" s="108">
        <f>U23*(1-T23)</f>
        <v>47642.337485612552</v>
      </c>
      <c r="V24" s="108">
        <f>U24/R24</f>
        <v>257674.23181530819</v>
      </c>
      <c r="W24" s="109">
        <f>SUM(V24:V$24)</f>
        <v>257674.23181530819</v>
      </c>
      <c r="X24" s="103">
        <f t="shared" si="0"/>
        <v>184747.56243361722</v>
      </c>
      <c r="Y24" s="108">
        <f>SUM(X24:X$24)</f>
        <v>184747.56243361722</v>
      </c>
      <c r="Z24" s="108">
        <f t="shared" si="1"/>
        <v>72926.669381690997</v>
      </c>
      <c r="AA24" s="109">
        <f>SUM(Z24:Z$24)</f>
        <v>72926.669381690997</v>
      </c>
      <c r="AB24" s="110">
        <f t="shared" si="2"/>
        <v>5.408513633343933</v>
      </c>
      <c r="AC24" s="104">
        <f t="shared" si="3"/>
        <v>3.8778022276805562</v>
      </c>
      <c r="AD24" s="111">
        <f t="shared" si="16"/>
        <v>71.698113207547181</v>
      </c>
      <c r="AE24" s="104">
        <f t="shared" si="4"/>
        <v>1.5307114056633773</v>
      </c>
      <c r="AF24" s="112">
        <f t="shared" si="17"/>
        <v>28.30188679245283</v>
      </c>
      <c r="AH24" s="113">
        <f>0</f>
        <v>0</v>
      </c>
      <c r="AI24" s="114">
        <f t="shared" si="18"/>
        <v>9.5716598265682413E-4</v>
      </c>
      <c r="AJ24" s="114">
        <v>0</v>
      </c>
      <c r="AK24" s="114">
        <f>(1-R24)/R24/R24/D24</f>
        <v>0.23375986361493389</v>
      </c>
      <c r="AL24" s="114">
        <f>V24*V24*AI24</f>
        <v>63552001.908819422</v>
      </c>
      <c r="AM24" s="114">
        <f>(1-S24)*(1-S24)*(1-R24)/R24/R24/D24+AI24/R24/R24</f>
        <v>0.14816608806311715</v>
      </c>
      <c r="AN24" s="114">
        <f>V24*V24*AI24</f>
        <v>63552001.908819422</v>
      </c>
      <c r="AO24" s="115">
        <f>S24*S24*(1-R24)/R24/R24/D24+AI24/R24/R24</f>
        <v>4.6723128381164727E-2</v>
      </c>
      <c r="AP24" s="110">
        <f t="shared" si="5"/>
        <v>4.4608787394828369</v>
      </c>
      <c r="AQ24" s="104">
        <f t="shared" si="6"/>
        <v>6.3561485272050291</v>
      </c>
      <c r="AR24" s="104">
        <f t="shared" si="7"/>
        <v>3.1233522002411833</v>
      </c>
      <c r="AS24" s="104">
        <f t="shared" si="8"/>
        <v>4.632252255119929</v>
      </c>
      <c r="AT24" s="104">
        <f t="shared" si="9"/>
        <v>1.1070469511842667</v>
      </c>
      <c r="AU24" s="116">
        <f t="shared" si="10"/>
        <v>1.9543758601424879</v>
      </c>
    </row>
    <row r="25" spans="1:47" ht="14.45" customHeight="1" x14ac:dyDescent="0.15">
      <c r="A25" s="68" t="s">
        <v>6</v>
      </c>
      <c r="B25" s="69" t="s">
        <v>59</v>
      </c>
      <c r="C25" s="9">
        <v>201</v>
      </c>
      <c r="D25" s="9">
        <v>0</v>
      </c>
      <c r="E25" s="9">
        <v>65</v>
      </c>
      <c r="F25" s="10">
        <v>0</v>
      </c>
      <c r="G25" s="21" t="s">
        <v>59</v>
      </c>
      <c r="H25" s="1">
        <v>2414909</v>
      </c>
      <c r="I25" s="1">
        <v>1219</v>
      </c>
      <c r="J25" s="17">
        <v>0</v>
      </c>
      <c r="K25" s="1">
        <v>100000</v>
      </c>
      <c r="L25" s="2">
        <v>8713724</v>
      </c>
      <c r="M25" s="70"/>
      <c r="N25" s="70"/>
      <c r="O25" s="117">
        <f t="shared" ref="O25:O40" si="26">IF(K25&lt;0.5,0.5,((L25-L26)-5*K26)/5/(K25-K26))</f>
        <v>0.16090225563909774</v>
      </c>
      <c r="P25" s="118">
        <f t="shared" ref="P25:P40" si="27">IF(H25&lt;0.5,1,(I25/H25)/((K25-K26)/(L25-L26)))</f>
        <v>0.94671852343370566</v>
      </c>
      <c r="Q25" s="73">
        <f t="shared" si="13"/>
        <v>0</v>
      </c>
      <c r="R25" s="119">
        <f t="shared" si="14"/>
        <v>0</v>
      </c>
      <c r="S25" s="120">
        <f t="shared" si="15"/>
        <v>0</v>
      </c>
      <c r="T25" s="121">
        <f>5*R25/(1+5*(1-O25)*R25)</f>
        <v>0</v>
      </c>
      <c r="U25" s="122">
        <v>100000</v>
      </c>
      <c r="V25" s="122">
        <f>5*U25*((1-T25)+O25*T25)</f>
        <v>500000</v>
      </c>
      <c r="W25" s="123">
        <f>SUM(V25:V$42)</f>
        <v>8752525.5048477799</v>
      </c>
      <c r="X25" s="124">
        <f t="shared" si="0"/>
        <v>500000</v>
      </c>
      <c r="Y25" s="122">
        <f>SUM(X25:X$42)</f>
        <v>8451585.1027628444</v>
      </c>
      <c r="Z25" s="122">
        <f t="shared" si="1"/>
        <v>0</v>
      </c>
      <c r="AA25" s="123">
        <f>SUM(Z25:Z$42)</f>
        <v>300940.40208493476</v>
      </c>
      <c r="AB25" s="117">
        <f t="shared" si="2"/>
        <v>87.525255048477803</v>
      </c>
      <c r="AC25" s="118">
        <f t="shared" si="3"/>
        <v>84.515851027628443</v>
      </c>
      <c r="AD25" s="80">
        <f t="shared" si="16"/>
        <v>96.561673520194219</v>
      </c>
      <c r="AE25" s="118">
        <f t="shared" si="4"/>
        <v>3.0094040208493475</v>
      </c>
      <c r="AF25" s="81">
        <f t="shared" si="17"/>
        <v>3.4383264798057684</v>
      </c>
      <c r="AH25" s="82">
        <f>IF(D25=0,0,T25*T25*(1-T25)/D25)</f>
        <v>0</v>
      </c>
      <c r="AI25" s="83">
        <f t="shared" si="18"/>
        <v>0</v>
      </c>
      <c r="AJ25" s="83">
        <f>U25*U25*((1-O25)*5+AB26)^2*AH25</f>
        <v>0</v>
      </c>
      <c r="AK25" s="83">
        <f>SUM(AJ25:AJ$42)/U25/U25</f>
        <v>1.0370103596879863</v>
      </c>
      <c r="AL25" s="83">
        <f>U25*U25*((1-O25)*5*(1-S25)+AC26)^2*AH25+V25*V25*AI25</f>
        <v>0</v>
      </c>
      <c r="AM25" s="83">
        <f>SUM(AL25:AL$42)/U25/U25</f>
        <v>0.8748013339084717</v>
      </c>
      <c r="AN25" s="83">
        <f>U25*U25*((1-O25)*5*S25+AE26)^2*AH25+V25*V25*AI25</f>
        <v>0</v>
      </c>
      <c r="AO25" s="84">
        <f>SUM(AN25:AN$42)/U25/U25</f>
        <v>4.3899163183937634E-2</v>
      </c>
      <c r="AP25" s="117">
        <f t="shared" si="5"/>
        <v>85.529314418655019</v>
      </c>
      <c r="AQ25" s="118">
        <f t="shared" si="6"/>
        <v>89.521195678300586</v>
      </c>
      <c r="AR25" s="118">
        <f t="shared" si="7"/>
        <v>82.682647055250357</v>
      </c>
      <c r="AS25" s="118">
        <f t="shared" si="8"/>
        <v>86.34905500000653</v>
      </c>
      <c r="AT25" s="118">
        <f t="shared" si="9"/>
        <v>2.5987423288358182</v>
      </c>
      <c r="AU25" s="125">
        <f t="shared" si="10"/>
        <v>3.4200657128628769</v>
      </c>
    </row>
    <row r="26" spans="1:47" ht="14.45" customHeight="1" x14ac:dyDescent="0.15">
      <c r="A26" s="126"/>
      <c r="B26" s="86" t="s">
        <v>61</v>
      </c>
      <c r="C26" s="11">
        <v>255</v>
      </c>
      <c r="D26" s="11">
        <v>0</v>
      </c>
      <c r="E26" s="11">
        <v>83</v>
      </c>
      <c r="F26" s="12">
        <v>0</v>
      </c>
      <c r="G26" s="22" t="s">
        <v>61</v>
      </c>
      <c r="H26" s="3">
        <v>2569226</v>
      </c>
      <c r="I26" s="3">
        <v>199</v>
      </c>
      <c r="J26" s="18">
        <v>5</v>
      </c>
      <c r="K26" s="3">
        <v>99734</v>
      </c>
      <c r="L26" s="4">
        <v>8214840</v>
      </c>
      <c r="M26" s="70"/>
      <c r="N26" s="70"/>
      <c r="O26" s="87">
        <f t="shared" si="26"/>
        <v>0.45806451612903226</v>
      </c>
      <c r="P26" s="88">
        <f t="shared" si="27"/>
        <v>1.2457450032083215</v>
      </c>
      <c r="Q26" s="89">
        <f t="shared" si="13"/>
        <v>0</v>
      </c>
      <c r="R26" s="90">
        <f t="shared" si="14"/>
        <v>0</v>
      </c>
      <c r="S26" s="91">
        <f t="shared" si="15"/>
        <v>0</v>
      </c>
      <c r="T26" s="92">
        <f>5*R26/(1+5*(1-O26)*R26)</f>
        <v>0</v>
      </c>
      <c r="U26" s="93">
        <f>U25*(1-T25)</f>
        <v>100000</v>
      </c>
      <c r="V26" s="93">
        <f>5*U26*((1-T26)+O26*T26)</f>
        <v>500000</v>
      </c>
      <c r="W26" s="94">
        <f>SUM(V26:V$42)</f>
        <v>8252525.5048477799</v>
      </c>
      <c r="X26" s="95">
        <f t="shared" si="0"/>
        <v>500000</v>
      </c>
      <c r="Y26" s="93">
        <f>SUM(X26:X$42)</f>
        <v>7951585.1027628444</v>
      </c>
      <c r="Z26" s="93">
        <f t="shared" si="1"/>
        <v>0</v>
      </c>
      <c r="AA26" s="94">
        <f>SUM(Z26:Z$42)</f>
        <v>300940.40208493476</v>
      </c>
      <c r="AB26" s="87">
        <f t="shared" si="2"/>
        <v>82.525255048477803</v>
      </c>
      <c r="AC26" s="88">
        <f t="shared" si="3"/>
        <v>79.515851027628443</v>
      </c>
      <c r="AD26" s="96">
        <f t="shared" si="16"/>
        <v>96.353353868362419</v>
      </c>
      <c r="AE26" s="88">
        <f t="shared" si="4"/>
        <v>3.0094040208493475</v>
      </c>
      <c r="AF26" s="97">
        <f t="shared" si="17"/>
        <v>3.6466461316375618</v>
      </c>
      <c r="AH26" s="98">
        <f>IF(D26=0,0,T26*T26*(1-T26)/D26)</f>
        <v>0</v>
      </c>
      <c r="AI26" s="99">
        <f t="shared" si="18"/>
        <v>0</v>
      </c>
      <c r="AJ26" s="99">
        <f>U26*U26*((1-O26)*5+AB27)^2*AH26</f>
        <v>0</v>
      </c>
      <c r="AK26" s="99">
        <f>SUM(AJ26:AJ$42)/U26/U26</f>
        <v>1.0370103596879863</v>
      </c>
      <c r="AL26" s="99">
        <f>U26*U26*((1-O26)*5*(1-S26)+AC27)^2*AH26+V26*V26*AI26</f>
        <v>0</v>
      </c>
      <c r="AM26" s="99">
        <f>SUM(AL26:AL$42)/U26/U26</f>
        <v>0.8748013339084717</v>
      </c>
      <c r="AN26" s="99">
        <f>U26*U26*((1-O26)*5*S26+AE27)^2*AH26+V26*V26*AI26</f>
        <v>0</v>
      </c>
      <c r="AO26" s="100">
        <f>SUM(AN26:AN$42)/U26/U26</f>
        <v>4.3899163183937634E-2</v>
      </c>
      <c r="AP26" s="87">
        <f t="shared" si="5"/>
        <v>80.529314418655019</v>
      </c>
      <c r="AQ26" s="88">
        <f t="shared" si="6"/>
        <v>84.521195678300586</v>
      </c>
      <c r="AR26" s="88">
        <f t="shared" si="7"/>
        <v>77.682647055250357</v>
      </c>
      <c r="AS26" s="88">
        <f t="shared" si="8"/>
        <v>81.34905500000653</v>
      </c>
      <c r="AT26" s="88">
        <f t="shared" si="9"/>
        <v>2.5987423288358182</v>
      </c>
      <c r="AU26" s="101">
        <f t="shared" si="10"/>
        <v>3.4200657128628769</v>
      </c>
    </row>
    <row r="27" spans="1:47" ht="14.45" customHeight="1" x14ac:dyDescent="0.15">
      <c r="A27" s="126"/>
      <c r="B27" s="86" t="s">
        <v>63</v>
      </c>
      <c r="C27" s="11">
        <v>250</v>
      </c>
      <c r="D27" s="11">
        <v>0</v>
      </c>
      <c r="E27" s="11">
        <v>80</v>
      </c>
      <c r="F27" s="12">
        <v>0</v>
      </c>
      <c r="G27" s="22" t="s">
        <v>63</v>
      </c>
      <c r="H27" s="3">
        <v>2718493</v>
      </c>
      <c r="I27" s="3">
        <v>203</v>
      </c>
      <c r="J27" s="18">
        <v>10</v>
      </c>
      <c r="K27" s="3">
        <v>99703</v>
      </c>
      <c r="L27" s="4">
        <v>7716254</v>
      </c>
      <c r="M27" s="70"/>
      <c r="N27" s="70"/>
      <c r="O27" s="87">
        <f t="shared" si="26"/>
        <v>0.52</v>
      </c>
      <c r="P27" s="88">
        <f t="shared" si="27"/>
        <v>1.0634199904138066</v>
      </c>
      <c r="Q27" s="89">
        <f t="shared" si="13"/>
        <v>0</v>
      </c>
      <c r="R27" s="90">
        <f t="shared" si="14"/>
        <v>0</v>
      </c>
      <c r="S27" s="91">
        <f t="shared" si="15"/>
        <v>0</v>
      </c>
      <c r="T27" s="92">
        <f t="shared" ref="T27:T40" si="28">5*R27/(1+5*(1-O27)*R27)</f>
        <v>0</v>
      </c>
      <c r="U27" s="93">
        <f t="shared" ref="U27:U41" si="29">U26*(1-T26)</f>
        <v>100000</v>
      </c>
      <c r="V27" s="93">
        <f t="shared" ref="V27:V40" si="30">5*U27*((1-T27)+O27*T27)</f>
        <v>500000</v>
      </c>
      <c r="W27" s="94">
        <f>SUM(V27:V$42)</f>
        <v>7752525.5048477799</v>
      </c>
      <c r="X27" s="95">
        <f t="shared" si="0"/>
        <v>500000</v>
      </c>
      <c r="Y27" s="93">
        <f>SUM(X27:X$42)</f>
        <v>7451585.1027628444</v>
      </c>
      <c r="Z27" s="93">
        <f t="shared" si="1"/>
        <v>0</v>
      </c>
      <c r="AA27" s="94">
        <f>SUM(Z27:Z$42)</f>
        <v>300940.40208493476</v>
      </c>
      <c r="AB27" s="87">
        <f t="shared" si="2"/>
        <v>77.525255048477803</v>
      </c>
      <c r="AC27" s="88">
        <f t="shared" si="3"/>
        <v>74.515851027628443</v>
      </c>
      <c r="AD27" s="96">
        <f t="shared" si="16"/>
        <v>96.118163018015835</v>
      </c>
      <c r="AE27" s="88">
        <f t="shared" si="4"/>
        <v>3.0094040208493475</v>
      </c>
      <c r="AF27" s="97">
        <f t="shared" si="17"/>
        <v>3.8818369819841525</v>
      </c>
      <c r="AH27" s="98">
        <f t="shared" ref="AH27:AH40" si="31">IF(D27=0,0,T27*T27*(1-T27)/D27)</f>
        <v>0</v>
      </c>
      <c r="AI27" s="99">
        <f t="shared" si="18"/>
        <v>0</v>
      </c>
      <c r="AJ27" s="99">
        <f t="shared" ref="AJ27:AJ40" si="32">U27*U27*((1-O27)*5+AB28)^2*AH27</f>
        <v>0</v>
      </c>
      <c r="AK27" s="99">
        <f>SUM(AJ27:AJ$42)/U27/U27</f>
        <v>1.0370103596879863</v>
      </c>
      <c r="AL27" s="99">
        <f t="shared" ref="AL27:AL40" si="33">U27*U27*((1-O27)*5*(1-S27)+AC28)^2*AH27+V27*V27*AI27</f>
        <v>0</v>
      </c>
      <c r="AM27" s="99">
        <f>SUM(AL27:AL$42)/U27/U27</f>
        <v>0.8748013339084717</v>
      </c>
      <c r="AN27" s="99">
        <f t="shared" ref="AN27:AN40" si="34">U27*U27*((1-O27)*5*S27+AE28)^2*AH27+V27*V27*AI27</f>
        <v>0</v>
      </c>
      <c r="AO27" s="100">
        <f>SUM(AN27:AN$42)/U27/U27</f>
        <v>4.3899163183937634E-2</v>
      </c>
      <c r="AP27" s="87">
        <f t="shared" si="5"/>
        <v>75.529314418655019</v>
      </c>
      <c r="AQ27" s="88">
        <f t="shared" si="6"/>
        <v>79.521195678300586</v>
      </c>
      <c r="AR27" s="88">
        <f t="shared" si="7"/>
        <v>72.682647055250357</v>
      </c>
      <c r="AS27" s="88">
        <f t="shared" si="8"/>
        <v>76.34905500000653</v>
      </c>
      <c r="AT27" s="88">
        <f t="shared" si="9"/>
        <v>2.5987423288358182</v>
      </c>
      <c r="AU27" s="101">
        <f t="shared" si="10"/>
        <v>3.4200657128628769</v>
      </c>
    </row>
    <row r="28" spans="1:47" ht="14.45" customHeight="1" x14ac:dyDescent="0.15">
      <c r="A28" s="126"/>
      <c r="B28" s="86" t="s">
        <v>65</v>
      </c>
      <c r="C28" s="11">
        <v>235</v>
      </c>
      <c r="D28" s="11">
        <v>0</v>
      </c>
      <c r="E28" s="11">
        <v>63</v>
      </c>
      <c r="F28" s="12">
        <v>0</v>
      </c>
      <c r="G28" s="22" t="s">
        <v>65</v>
      </c>
      <c r="H28" s="3">
        <v>2904186</v>
      </c>
      <c r="I28" s="3">
        <v>384</v>
      </c>
      <c r="J28" s="18">
        <v>15</v>
      </c>
      <c r="K28" s="3">
        <v>99668</v>
      </c>
      <c r="L28" s="4">
        <v>7217823</v>
      </c>
      <c r="M28" s="70"/>
      <c r="N28" s="70"/>
      <c r="O28" s="87">
        <f t="shared" si="26"/>
        <v>0.53898305084745768</v>
      </c>
      <c r="P28" s="88">
        <f t="shared" si="27"/>
        <v>1.1165084012513697</v>
      </c>
      <c r="Q28" s="89">
        <f t="shared" si="13"/>
        <v>0</v>
      </c>
      <c r="R28" s="90">
        <f t="shared" si="14"/>
        <v>0</v>
      </c>
      <c r="S28" s="91">
        <f t="shared" si="15"/>
        <v>0</v>
      </c>
      <c r="T28" s="92">
        <f t="shared" si="28"/>
        <v>0</v>
      </c>
      <c r="U28" s="93">
        <f t="shared" si="29"/>
        <v>100000</v>
      </c>
      <c r="V28" s="93">
        <f t="shared" si="30"/>
        <v>500000</v>
      </c>
      <c r="W28" s="94">
        <f>SUM(V28:V$42)</f>
        <v>7252525.5048477799</v>
      </c>
      <c r="X28" s="95">
        <f t="shared" si="0"/>
        <v>500000</v>
      </c>
      <c r="Y28" s="93">
        <f>SUM(X28:X$42)</f>
        <v>6951585.1027628444</v>
      </c>
      <c r="Z28" s="93">
        <f t="shared" si="1"/>
        <v>0</v>
      </c>
      <c r="AA28" s="94">
        <f>SUM(Z28:Z$42)</f>
        <v>300940.40208493476</v>
      </c>
      <c r="AB28" s="87">
        <f t="shared" si="2"/>
        <v>72.525255048477803</v>
      </c>
      <c r="AC28" s="88">
        <f t="shared" si="3"/>
        <v>69.515851027628443</v>
      </c>
      <c r="AD28" s="96">
        <f t="shared" si="16"/>
        <v>95.850543346813737</v>
      </c>
      <c r="AE28" s="88">
        <f t="shared" si="4"/>
        <v>3.0094040208493475</v>
      </c>
      <c r="AF28" s="97">
        <f t="shared" si="17"/>
        <v>4.1494566531862347</v>
      </c>
      <c r="AH28" s="98">
        <f t="shared" si="31"/>
        <v>0</v>
      </c>
      <c r="AI28" s="99">
        <f t="shared" si="18"/>
        <v>0</v>
      </c>
      <c r="AJ28" s="99">
        <f t="shared" si="32"/>
        <v>0</v>
      </c>
      <c r="AK28" s="99">
        <f>SUM(AJ28:AJ$42)/U28/U28</f>
        <v>1.0370103596879863</v>
      </c>
      <c r="AL28" s="99">
        <f t="shared" si="33"/>
        <v>0</v>
      </c>
      <c r="AM28" s="99">
        <f>SUM(AL28:AL$42)/U28/U28</f>
        <v>0.8748013339084717</v>
      </c>
      <c r="AN28" s="99">
        <f t="shared" si="34"/>
        <v>0</v>
      </c>
      <c r="AO28" s="100">
        <f>SUM(AN28:AN$42)/U28/U28</f>
        <v>4.3899163183937634E-2</v>
      </c>
      <c r="AP28" s="87">
        <f t="shared" si="5"/>
        <v>70.529314418655019</v>
      </c>
      <c r="AQ28" s="88">
        <f t="shared" si="6"/>
        <v>74.521195678300586</v>
      </c>
      <c r="AR28" s="88">
        <f t="shared" si="7"/>
        <v>67.682647055250357</v>
      </c>
      <c r="AS28" s="88">
        <f t="shared" si="8"/>
        <v>71.34905500000653</v>
      </c>
      <c r="AT28" s="88">
        <f t="shared" si="9"/>
        <v>2.5987423288358182</v>
      </c>
      <c r="AU28" s="101">
        <f t="shared" si="10"/>
        <v>3.4200657128628769</v>
      </c>
    </row>
    <row r="29" spans="1:47" ht="14.45" customHeight="1" x14ac:dyDescent="0.15">
      <c r="A29" s="126"/>
      <c r="B29" s="86" t="s">
        <v>67</v>
      </c>
      <c r="C29" s="11">
        <v>102</v>
      </c>
      <c r="D29" s="11">
        <v>0</v>
      </c>
      <c r="E29" s="11">
        <v>47</v>
      </c>
      <c r="F29" s="12">
        <v>0</v>
      </c>
      <c r="G29" s="22" t="s">
        <v>67</v>
      </c>
      <c r="H29" s="3">
        <v>2868752</v>
      </c>
      <c r="I29" s="3">
        <v>586</v>
      </c>
      <c r="J29" s="18">
        <v>20</v>
      </c>
      <c r="K29" s="3">
        <v>99609</v>
      </c>
      <c r="L29" s="4">
        <v>6719619</v>
      </c>
      <c r="M29" s="70"/>
      <c r="N29" s="70"/>
      <c r="O29" s="87">
        <f t="shared" si="26"/>
        <v>0.54579439252336448</v>
      </c>
      <c r="P29" s="88">
        <f t="shared" si="27"/>
        <v>0.950336631451423</v>
      </c>
      <c r="Q29" s="89">
        <f t="shared" si="13"/>
        <v>0</v>
      </c>
      <c r="R29" s="90">
        <f t="shared" si="14"/>
        <v>0</v>
      </c>
      <c r="S29" s="91">
        <f t="shared" si="15"/>
        <v>0</v>
      </c>
      <c r="T29" s="92">
        <f t="shared" si="28"/>
        <v>0</v>
      </c>
      <c r="U29" s="93">
        <f t="shared" si="29"/>
        <v>100000</v>
      </c>
      <c r="V29" s="93">
        <f t="shared" si="30"/>
        <v>500000</v>
      </c>
      <c r="W29" s="94">
        <f>SUM(V29:V$42)</f>
        <v>6752525.5048477799</v>
      </c>
      <c r="X29" s="95">
        <f t="shared" si="0"/>
        <v>500000</v>
      </c>
      <c r="Y29" s="93">
        <f>SUM(X29:X$42)</f>
        <v>6451585.1027628444</v>
      </c>
      <c r="Z29" s="93">
        <f t="shared" si="1"/>
        <v>0</v>
      </c>
      <c r="AA29" s="94">
        <f>SUM(Z29:Z$42)</f>
        <v>300940.40208493476</v>
      </c>
      <c r="AB29" s="87">
        <f t="shared" si="2"/>
        <v>67.525255048477803</v>
      </c>
      <c r="AC29" s="88">
        <f t="shared" si="3"/>
        <v>64.515851027628443</v>
      </c>
      <c r="AD29" s="96">
        <f t="shared" si="16"/>
        <v>95.543291145381318</v>
      </c>
      <c r="AE29" s="88">
        <f t="shared" si="4"/>
        <v>3.0094040208493475</v>
      </c>
      <c r="AF29" s="97">
        <f t="shared" si="17"/>
        <v>4.4567088546186655</v>
      </c>
      <c r="AH29" s="98">
        <f t="shared" si="31"/>
        <v>0</v>
      </c>
      <c r="AI29" s="99">
        <f t="shared" si="18"/>
        <v>0</v>
      </c>
      <c r="AJ29" s="99">
        <f t="shared" si="32"/>
        <v>0</v>
      </c>
      <c r="AK29" s="99">
        <f>SUM(AJ29:AJ$42)/U29/U29</f>
        <v>1.0370103596879863</v>
      </c>
      <c r="AL29" s="99">
        <f t="shared" si="33"/>
        <v>0</v>
      </c>
      <c r="AM29" s="99">
        <f>SUM(AL29:AL$42)/U29/U29</f>
        <v>0.8748013339084717</v>
      </c>
      <c r="AN29" s="99">
        <f t="shared" si="34"/>
        <v>0</v>
      </c>
      <c r="AO29" s="100">
        <f>SUM(AN29:AN$42)/U29/U29</f>
        <v>4.3899163183937634E-2</v>
      </c>
      <c r="AP29" s="87">
        <f t="shared" si="5"/>
        <v>65.529314418655019</v>
      </c>
      <c r="AQ29" s="88">
        <f t="shared" si="6"/>
        <v>69.521195678300586</v>
      </c>
      <c r="AR29" s="88">
        <f t="shared" si="7"/>
        <v>62.682647055250357</v>
      </c>
      <c r="AS29" s="88">
        <f t="shared" si="8"/>
        <v>66.34905500000653</v>
      </c>
      <c r="AT29" s="88">
        <f t="shared" si="9"/>
        <v>2.5987423288358182</v>
      </c>
      <c r="AU29" s="101">
        <f t="shared" si="10"/>
        <v>3.4200657128628769</v>
      </c>
    </row>
    <row r="30" spans="1:47" ht="14.45" customHeight="1" x14ac:dyDescent="0.15">
      <c r="A30" s="126"/>
      <c r="B30" s="86" t="s">
        <v>69</v>
      </c>
      <c r="C30" s="11">
        <v>184</v>
      </c>
      <c r="D30" s="11">
        <v>0</v>
      </c>
      <c r="E30" s="11">
        <v>64</v>
      </c>
      <c r="F30" s="12">
        <v>0</v>
      </c>
      <c r="G30" s="22" t="s">
        <v>69</v>
      </c>
      <c r="H30" s="3">
        <v>3082677</v>
      </c>
      <c r="I30" s="3">
        <v>830</v>
      </c>
      <c r="J30" s="18">
        <v>25</v>
      </c>
      <c r="K30" s="3">
        <v>99502</v>
      </c>
      <c r="L30" s="4">
        <v>6221817</v>
      </c>
      <c r="M30" s="70"/>
      <c r="N30" s="70"/>
      <c r="O30" s="87">
        <f t="shared" si="26"/>
        <v>0.50317460317460316</v>
      </c>
      <c r="P30" s="88">
        <f t="shared" si="27"/>
        <v>1.0624488349903631</v>
      </c>
      <c r="Q30" s="89">
        <f t="shared" si="13"/>
        <v>0</v>
      </c>
      <c r="R30" s="90">
        <f t="shared" si="14"/>
        <v>0</v>
      </c>
      <c r="S30" s="91">
        <f t="shared" si="15"/>
        <v>0</v>
      </c>
      <c r="T30" s="92">
        <f t="shared" si="28"/>
        <v>0</v>
      </c>
      <c r="U30" s="93">
        <f t="shared" si="29"/>
        <v>100000</v>
      </c>
      <c r="V30" s="93">
        <f t="shared" si="30"/>
        <v>500000</v>
      </c>
      <c r="W30" s="94">
        <f>SUM(V30:V$42)</f>
        <v>6252525.5048477808</v>
      </c>
      <c r="X30" s="95">
        <f t="shared" si="0"/>
        <v>500000</v>
      </c>
      <c r="Y30" s="93">
        <f>SUM(X30:X$42)</f>
        <v>5951585.1027628463</v>
      </c>
      <c r="Z30" s="93">
        <f t="shared" si="1"/>
        <v>0</v>
      </c>
      <c r="AA30" s="94">
        <f>SUM(Z30:Z$42)</f>
        <v>300940.40208493476</v>
      </c>
      <c r="AB30" s="87">
        <f t="shared" si="2"/>
        <v>62.52525504847781</v>
      </c>
      <c r="AC30" s="88">
        <f t="shared" si="3"/>
        <v>59.515851027628464</v>
      </c>
      <c r="AD30" s="96">
        <f t="shared" si="16"/>
        <v>95.186898448449256</v>
      </c>
      <c r="AE30" s="88">
        <f t="shared" si="4"/>
        <v>3.0094040208493475</v>
      </c>
      <c r="AF30" s="97">
        <f t="shared" si="17"/>
        <v>4.8131015515507478</v>
      </c>
      <c r="AH30" s="98">
        <f t="shared" si="31"/>
        <v>0</v>
      </c>
      <c r="AI30" s="99">
        <f t="shared" si="18"/>
        <v>0</v>
      </c>
      <c r="AJ30" s="99">
        <f t="shared" si="32"/>
        <v>0</v>
      </c>
      <c r="AK30" s="99">
        <f>SUM(AJ30:AJ$42)/U30/U30</f>
        <v>1.0370103596879863</v>
      </c>
      <c r="AL30" s="99">
        <f t="shared" si="33"/>
        <v>0</v>
      </c>
      <c r="AM30" s="99">
        <f>SUM(AL30:AL$42)/U30/U30</f>
        <v>0.8748013339084717</v>
      </c>
      <c r="AN30" s="99">
        <f t="shared" si="34"/>
        <v>0</v>
      </c>
      <c r="AO30" s="100">
        <f>SUM(AN30:AN$42)/U30/U30</f>
        <v>4.3899163183937634E-2</v>
      </c>
      <c r="AP30" s="87">
        <f t="shared" si="5"/>
        <v>60.529314418655026</v>
      </c>
      <c r="AQ30" s="88">
        <f t="shared" si="6"/>
        <v>64.521195678300586</v>
      </c>
      <c r="AR30" s="88">
        <f t="shared" si="7"/>
        <v>57.682647055250378</v>
      </c>
      <c r="AS30" s="88">
        <f t="shared" si="8"/>
        <v>61.349055000006551</v>
      </c>
      <c r="AT30" s="88">
        <f t="shared" si="9"/>
        <v>2.5987423288358182</v>
      </c>
      <c r="AU30" s="101">
        <f t="shared" si="10"/>
        <v>3.4200657128628769</v>
      </c>
    </row>
    <row r="31" spans="1:47" ht="14.45" customHeight="1" x14ac:dyDescent="0.15">
      <c r="A31" s="126"/>
      <c r="B31" s="86" t="s">
        <v>71</v>
      </c>
      <c r="C31" s="11">
        <v>233</v>
      </c>
      <c r="D31" s="11">
        <v>0</v>
      </c>
      <c r="E31" s="11">
        <v>80</v>
      </c>
      <c r="F31" s="12">
        <v>0</v>
      </c>
      <c r="G31" s="22" t="s">
        <v>71</v>
      </c>
      <c r="H31" s="3">
        <v>3531534</v>
      </c>
      <c r="I31" s="3">
        <v>1224</v>
      </c>
      <c r="J31" s="18">
        <v>30</v>
      </c>
      <c r="K31" s="3">
        <v>99376</v>
      </c>
      <c r="L31" s="4">
        <v>5724620</v>
      </c>
      <c r="M31" s="70"/>
      <c r="N31" s="70"/>
      <c r="O31" s="87">
        <f t="shared" si="26"/>
        <v>0.52874999999999994</v>
      </c>
      <c r="P31" s="88">
        <f t="shared" si="27"/>
        <v>1.0755235401952805</v>
      </c>
      <c r="Q31" s="89">
        <f t="shared" si="13"/>
        <v>0</v>
      </c>
      <c r="R31" s="90">
        <f t="shared" si="14"/>
        <v>0</v>
      </c>
      <c r="S31" s="91">
        <f t="shared" si="15"/>
        <v>0</v>
      </c>
      <c r="T31" s="92">
        <f t="shared" si="28"/>
        <v>0</v>
      </c>
      <c r="U31" s="93">
        <f t="shared" si="29"/>
        <v>100000</v>
      </c>
      <c r="V31" s="93">
        <f t="shared" si="30"/>
        <v>500000</v>
      </c>
      <c r="W31" s="94">
        <f>SUM(V31:V$42)</f>
        <v>5752525.5048477799</v>
      </c>
      <c r="X31" s="95">
        <f t="shared" si="0"/>
        <v>500000</v>
      </c>
      <c r="Y31" s="93">
        <f>SUM(X31:X$42)</f>
        <v>5451585.1027628444</v>
      </c>
      <c r="Z31" s="93">
        <f t="shared" si="1"/>
        <v>0</v>
      </c>
      <c r="AA31" s="94">
        <f>SUM(Z31:Z$42)</f>
        <v>300940.40208493476</v>
      </c>
      <c r="AB31" s="87">
        <f t="shared" si="2"/>
        <v>57.525255048477796</v>
      </c>
      <c r="AC31" s="88">
        <f t="shared" si="3"/>
        <v>54.515851027628443</v>
      </c>
      <c r="AD31" s="96">
        <f t="shared" si="16"/>
        <v>94.768551624302646</v>
      </c>
      <c r="AE31" s="88">
        <f t="shared" si="4"/>
        <v>3.0094040208493475</v>
      </c>
      <c r="AF31" s="97">
        <f t="shared" si="17"/>
        <v>5.2314483756973464</v>
      </c>
      <c r="AH31" s="98">
        <f t="shared" si="31"/>
        <v>0</v>
      </c>
      <c r="AI31" s="99">
        <f t="shared" si="18"/>
        <v>0</v>
      </c>
      <c r="AJ31" s="99">
        <f t="shared" si="32"/>
        <v>0</v>
      </c>
      <c r="AK31" s="99">
        <f>SUM(AJ31:AJ$42)/U31/U31</f>
        <v>1.0370103596879863</v>
      </c>
      <c r="AL31" s="99">
        <f t="shared" si="33"/>
        <v>0</v>
      </c>
      <c r="AM31" s="99">
        <f>SUM(AL31:AL$42)/U31/U31</f>
        <v>0.8748013339084717</v>
      </c>
      <c r="AN31" s="99">
        <f t="shared" si="34"/>
        <v>0</v>
      </c>
      <c r="AO31" s="100">
        <f>SUM(AN31:AN$42)/U31/U31</f>
        <v>4.3899163183937634E-2</v>
      </c>
      <c r="AP31" s="87">
        <f t="shared" si="5"/>
        <v>55.529314418655012</v>
      </c>
      <c r="AQ31" s="88">
        <f t="shared" si="6"/>
        <v>59.521195678300579</v>
      </c>
      <c r="AR31" s="88">
        <f t="shared" si="7"/>
        <v>52.682647055250357</v>
      </c>
      <c r="AS31" s="88">
        <f t="shared" si="8"/>
        <v>56.34905500000653</v>
      </c>
      <c r="AT31" s="88">
        <f t="shared" si="9"/>
        <v>2.5987423288358182</v>
      </c>
      <c r="AU31" s="101">
        <f t="shared" si="10"/>
        <v>3.4200657128628769</v>
      </c>
    </row>
    <row r="32" spans="1:47" ht="14.45" customHeight="1" x14ac:dyDescent="0.15">
      <c r="A32" s="126"/>
      <c r="B32" s="86" t="s">
        <v>73</v>
      </c>
      <c r="C32" s="11">
        <v>303</v>
      </c>
      <c r="D32" s="11">
        <v>1</v>
      </c>
      <c r="E32" s="11">
        <v>97</v>
      </c>
      <c r="F32" s="12">
        <v>0</v>
      </c>
      <c r="G32" s="22" t="s">
        <v>73</v>
      </c>
      <c r="H32" s="3">
        <v>4046870</v>
      </c>
      <c r="I32" s="3">
        <v>1947</v>
      </c>
      <c r="J32" s="18">
        <v>35</v>
      </c>
      <c r="K32" s="3">
        <v>99216</v>
      </c>
      <c r="L32" s="4">
        <v>5228117</v>
      </c>
      <c r="M32" s="70"/>
      <c r="N32" s="70"/>
      <c r="O32" s="87">
        <f t="shared" si="26"/>
        <v>0.52719665271966532</v>
      </c>
      <c r="P32" s="88">
        <f t="shared" si="27"/>
        <v>0.99748322979463022</v>
      </c>
      <c r="Q32" s="89">
        <f t="shared" si="13"/>
        <v>3.3003300330033004E-3</v>
      </c>
      <c r="R32" s="90">
        <f t="shared" si="14"/>
        <v>3.3086571627703441E-3</v>
      </c>
      <c r="S32" s="91">
        <f t="shared" si="15"/>
        <v>0</v>
      </c>
      <c r="T32" s="92">
        <f t="shared" si="28"/>
        <v>1.6414893101282049E-2</v>
      </c>
      <c r="U32" s="93">
        <f t="shared" si="29"/>
        <v>100000</v>
      </c>
      <c r="V32" s="93">
        <f t="shared" si="30"/>
        <v>496119.49179823243</v>
      </c>
      <c r="W32" s="94">
        <f>SUM(V32:V$42)</f>
        <v>5252525.5048477808</v>
      </c>
      <c r="X32" s="95">
        <f t="shared" si="0"/>
        <v>496119.49179823243</v>
      </c>
      <c r="Y32" s="93">
        <f>SUM(X32:X$42)</f>
        <v>4951585.1027628453</v>
      </c>
      <c r="Z32" s="93">
        <f t="shared" si="1"/>
        <v>0</v>
      </c>
      <c r="AA32" s="94">
        <f>SUM(Z32:Z$42)</f>
        <v>300940.40208493476</v>
      </c>
      <c r="AB32" s="87">
        <f t="shared" si="2"/>
        <v>52.52525504847781</v>
      </c>
      <c r="AC32" s="88">
        <f t="shared" si="3"/>
        <v>49.51585102762845</v>
      </c>
      <c r="AD32" s="96">
        <f t="shared" si="16"/>
        <v>94.270558004769612</v>
      </c>
      <c r="AE32" s="88">
        <f t="shared" si="4"/>
        <v>3.0094040208493475</v>
      </c>
      <c r="AF32" s="97">
        <f t="shared" si="17"/>
        <v>5.7294419952303697</v>
      </c>
      <c r="AH32" s="98">
        <f t="shared" si="31"/>
        <v>2.6502574366487144E-4</v>
      </c>
      <c r="AI32" s="99">
        <f t="shared" si="18"/>
        <v>0</v>
      </c>
      <c r="AJ32" s="99">
        <f t="shared" si="32"/>
        <v>6818337632.5936718</v>
      </c>
      <c r="AK32" s="99">
        <f>SUM(AJ32:AJ$42)/U32/U32</f>
        <v>1.0370103596879863</v>
      </c>
      <c r="AL32" s="99">
        <f t="shared" si="33"/>
        <v>6020560562.1189537</v>
      </c>
      <c r="AM32" s="99">
        <f>SUM(AL32:AL$42)/U32/U32</f>
        <v>0.8748013339084717</v>
      </c>
      <c r="AN32" s="99">
        <f t="shared" si="34"/>
        <v>24809908.766571019</v>
      </c>
      <c r="AO32" s="100">
        <f>SUM(AN32:AN$42)/U32/U32</f>
        <v>4.3899163183937634E-2</v>
      </c>
      <c r="AP32" s="87">
        <f t="shared" si="5"/>
        <v>50.529314418655026</v>
      </c>
      <c r="AQ32" s="88">
        <f t="shared" si="6"/>
        <v>54.521195678300593</v>
      </c>
      <c r="AR32" s="88">
        <f t="shared" si="7"/>
        <v>47.682647055250364</v>
      </c>
      <c r="AS32" s="88">
        <f t="shared" si="8"/>
        <v>51.349055000006537</v>
      </c>
      <c r="AT32" s="88">
        <f t="shared" si="9"/>
        <v>2.5987423288358182</v>
      </c>
      <c r="AU32" s="101">
        <f t="shared" si="10"/>
        <v>3.4200657128628769</v>
      </c>
    </row>
    <row r="33" spans="1:47" ht="14.45" customHeight="1" x14ac:dyDescent="0.15">
      <c r="A33" s="126"/>
      <c r="B33" s="86" t="s">
        <v>75</v>
      </c>
      <c r="C33" s="11">
        <v>312</v>
      </c>
      <c r="D33" s="11">
        <v>0</v>
      </c>
      <c r="E33" s="11">
        <v>102</v>
      </c>
      <c r="F33" s="12">
        <v>0</v>
      </c>
      <c r="G33" s="22" t="s">
        <v>75</v>
      </c>
      <c r="H33" s="3">
        <v>4763673</v>
      </c>
      <c r="I33" s="3">
        <v>3556</v>
      </c>
      <c r="J33" s="18">
        <v>40</v>
      </c>
      <c r="K33" s="3">
        <v>98977</v>
      </c>
      <c r="L33" s="4">
        <v>4732602</v>
      </c>
      <c r="M33" s="70"/>
      <c r="N33" s="70"/>
      <c r="O33" s="87">
        <f t="shared" si="26"/>
        <v>0.53649025069637879</v>
      </c>
      <c r="P33" s="88">
        <f t="shared" si="27"/>
        <v>1.0273038189609276</v>
      </c>
      <c r="Q33" s="89">
        <f t="shared" si="13"/>
        <v>0</v>
      </c>
      <c r="R33" s="90">
        <f t="shared" si="14"/>
        <v>0</v>
      </c>
      <c r="S33" s="91">
        <f t="shared" si="15"/>
        <v>0</v>
      </c>
      <c r="T33" s="92">
        <f t="shared" si="28"/>
        <v>0</v>
      </c>
      <c r="U33" s="93">
        <f t="shared" si="29"/>
        <v>98358.510689871793</v>
      </c>
      <c r="V33" s="93">
        <f t="shared" si="30"/>
        <v>491792.55344935897</v>
      </c>
      <c r="W33" s="94">
        <f>SUM(V33:V$42)</f>
        <v>4756406.0130495485</v>
      </c>
      <c r="X33" s="95">
        <f t="shared" si="0"/>
        <v>491792.55344935897</v>
      </c>
      <c r="Y33" s="93">
        <f>SUM(X33:X$42)</f>
        <v>4455465.610964613</v>
      </c>
      <c r="Z33" s="93">
        <f t="shared" si="1"/>
        <v>0</v>
      </c>
      <c r="AA33" s="94">
        <f>SUM(Z33:Z$42)</f>
        <v>300940.40208493476</v>
      </c>
      <c r="AB33" s="87">
        <f t="shared" si="2"/>
        <v>48.357849053313558</v>
      </c>
      <c r="AC33" s="88">
        <f t="shared" si="3"/>
        <v>45.298221574469231</v>
      </c>
      <c r="AD33" s="96">
        <f t="shared" si="16"/>
        <v>93.672945470607786</v>
      </c>
      <c r="AE33" s="88">
        <f t="shared" si="4"/>
        <v>3.0596274788443223</v>
      </c>
      <c r="AF33" s="97">
        <f t="shared" si="17"/>
        <v>6.3270545293922078</v>
      </c>
      <c r="AH33" s="98">
        <f t="shared" si="31"/>
        <v>0</v>
      </c>
      <c r="AI33" s="99">
        <f t="shared" si="18"/>
        <v>0</v>
      </c>
      <c r="AJ33" s="99">
        <f t="shared" si="32"/>
        <v>0</v>
      </c>
      <c r="AK33" s="99">
        <f>SUM(AJ33:AJ$42)/U33/U33</f>
        <v>0.36713048905399814</v>
      </c>
      <c r="AL33" s="99">
        <f t="shared" si="33"/>
        <v>0</v>
      </c>
      <c r="AM33" s="99">
        <f>SUM(AL33:AL$42)/U33/U33</f>
        <v>0.28192484582253913</v>
      </c>
      <c r="AN33" s="99">
        <f t="shared" si="34"/>
        <v>0</v>
      </c>
      <c r="AO33" s="100">
        <f>SUM(AN33:AN$42)/U33/U33</f>
        <v>4.2812150371936593E-2</v>
      </c>
      <c r="AP33" s="87">
        <f t="shared" si="5"/>
        <v>47.170259693833671</v>
      </c>
      <c r="AQ33" s="88">
        <f t="shared" si="6"/>
        <v>49.545438412793445</v>
      </c>
      <c r="AR33" s="88">
        <f t="shared" si="7"/>
        <v>44.257528301832252</v>
      </c>
      <c r="AS33" s="88">
        <f t="shared" si="8"/>
        <v>46.33891484710621</v>
      </c>
      <c r="AT33" s="88">
        <f t="shared" si="9"/>
        <v>2.65408197354457</v>
      </c>
      <c r="AU33" s="101">
        <f t="shared" si="10"/>
        <v>3.4651729841440746</v>
      </c>
    </row>
    <row r="34" spans="1:47" ht="14.45" customHeight="1" x14ac:dyDescent="0.15">
      <c r="A34" s="126"/>
      <c r="B34" s="86" t="s">
        <v>77</v>
      </c>
      <c r="C34" s="11">
        <v>313</v>
      </c>
      <c r="D34" s="11">
        <v>0</v>
      </c>
      <c r="E34" s="11">
        <v>101</v>
      </c>
      <c r="F34" s="12">
        <v>0</v>
      </c>
      <c r="G34" s="22" t="s">
        <v>77</v>
      </c>
      <c r="H34" s="3">
        <v>4254117</v>
      </c>
      <c r="I34" s="3">
        <v>4884</v>
      </c>
      <c r="J34" s="18">
        <v>45</v>
      </c>
      <c r="K34" s="3">
        <v>98618</v>
      </c>
      <c r="L34" s="4">
        <v>4238549</v>
      </c>
      <c r="M34" s="70"/>
      <c r="N34" s="70"/>
      <c r="O34" s="87">
        <f t="shared" si="26"/>
        <v>0.54067495559502665</v>
      </c>
      <c r="P34" s="88">
        <f t="shared" si="27"/>
        <v>1.0028678423201143</v>
      </c>
      <c r="Q34" s="89">
        <f t="shared" si="13"/>
        <v>0</v>
      </c>
      <c r="R34" s="90">
        <f t="shared" si="14"/>
        <v>0</v>
      </c>
      <c r="S34" s="91">
        <f t="shared" si="15"/>
        <v>0</v>
      </c>
      <c r="T34" s="92">
        <f t="shared" si="28"/>
        <v>0</v>
      </c>
      <c r="U34" s="93">
        <f t="shared" si="29"/>
        <v>98358.510689871793</v>
      </c>
      <c r="V34" s="93">
        <f t="shared" si="30"/>
        <v>491792.55344935897</v>
      </c>
      <c r="W34" s="94">
        <f>SUM(V34:V$42)</f>
        <v>4264613.4596001888</v>
      </c>
      <c r="X34" s="95">
        <f t="shared" si="0"/>
        <v>491792.55344935897</v>
      </c>
      <c r="Y34" s="93">
        <f>SUM(X34:X$42)</f>
        <v>3963673.0575152542</v>
      </c>
      <c r="Z34" s="93">
        <f t="shared" si="1"/>
        <v>0</v>
      </c>
      <c r="AA34" s="94">
        <f>SUM(Z34:Z$42)</f>
        <v>300940.40208493476</v>
      </c>
      <c r="AB34" s="87">
        <f t="shared" si="2"/>
        <v>43.357849053313551</v>
      </c>
      <c r="AC34" s="88">
        <f t="shared" si="3"/>
        <v>40.298221574469231</v>
      </c>
      <c r="AD34" s="96">
        <f t="shared" si="16"/>
        <v>92.943313504592567</v>
      </c>
      <c r="AE34" s="88">
        <f t="shared" si="4"/>
        <v>3.0596274788443223</v>
      </c>
      <c r="AF34" s="97">
        <f t="shared" si="17"/>
        <v>7.0566864954074449</v>
      </c>
      <c r="AH34" s="98">
        <f t="shared" si="31"/>
        <v>0</v>
      </c>
      <c r="AI34" s="99">
        <f t="shared" si="18"/>
        <v>0</v>
      </c>
      <c r="AJ34" s="99">
        <f t="shared" si="32"/>
        <v>0</v>
      </c>
      <c r="AK34" s="99">
        <f>SUM(AJ34:AJ$42)/U34/U34</f>
        <v>0.36713048905399814</v>
      </c>
      <c r="AL34" s="99">
        <f t="shared" si="33"/>
        <v>0</v>
      </c>
      <c r="AM34" s="99">
        <f>SUM(AL34:AL$42)/U34/U34</f>
        <v>0.28192484582253913</v>
      </c>
      <c r="AN34" s="99">
        <f t="shared" si="34"/>
        <v>0</v>
      </c>
      <c r="AO34" s="100">
        <f>SUM(AN34:AN$42)/U34/U34</f>
        <v>4.2812150371936593E-2</v>
      </c>
      <c r="AP34" s="87">
        <f t="shared" si="5"/>
        <v>42.170259693833671</v>
      </c>
      <c r="AQ34" s="88">
        <f t="shared" si="6"/>
        <v>44.54543841279343</v>
      </c>
      <c r="AR34" s="88">
        <f t="shared" si="7"/>
        <v>39.257528301832252</v>
      </c>
      <c r="AS34" s="88">
        <f t="shared" si="8"/>
        <v>41.33891484710621</v>
      </c>
      <c r="AT34" s="88">
        <f t="shared" si="9"/>
        <v>2.65408197354457</v>
      </c>
      <c r="AU34" s="101">
        <f t="shared" si="10"/>
        <v>3.4651729841440746</v>
      </c>
    </row>
    <row r="35" spans="1:47" ht="14.45" customHeight="1" x14ac:dyDescent="0.15">
      <c r="A35" s="126"/>
      <c r="B35" s="86" t="s">
        <v>79</v>
      </c>
      <c r="C35" s="11">
        <v>399</v>
      </c>
      <c r="D35" s="11">
        <v>0</v>
      </c>
      <c r="E35" s="11">
        <v>134</v>
      </c>
      <c r="F35" s="12">
        <v>0</v>
      </c>
      <c r="G35" s="22" t="s">
        <v>79</v>
      </c>
      <c r="H35" s="3">
        <v>3926558</v>
      </c>
      <c r="I35" s="3">
        <v>6879</v>
      </c>
      <c r="J35" s="18">
        <v>50</v>
      </c>
      <c r="K35" s="3">
        <v>98055</v>
      </c>
      <c r="L35" s="4">
        <v>3746752</v>
      </c>
      <c r="M35" s="70"/>
      <c r="N35" s="70"/>
      <c r="O35" s="87">
        <f t="shared" si="26"/>
        <v>0.52857142857142858</v>
      </c>
      <c r="P35" s="88">
        <f t="shared" si="27"/>
        <v>0.98541039571569933</v>
      </c>
      <c r="Q35" s="89">
        <f t="shared" si="13"/>
        <v>0</v>
      </c>
      <c r="R35" s="90">
        <f t="shared" si="14"/>
        <v>0</v>
      </c>
      <c r="S35" s="91">
        <f t="shared" si="15"/>
        <v>0</v>
      </c>
      <c r="T35" s="92">
        <f t="shared" si="28"/>
        <v>0</v>
      </c>
      <c r="U35" s="93">
        <f t="shared" si="29"/>
        <v>98358.510689871793</v>
      </c>
      <c r="V35" s="93">
        <f t="shared" si="30"/>
        <v>491792.55344935897</v>
      </c>
      <c r="W35" s="94">
        <f>SUM(V35:V$42)</f>
        <v>3772820.90615083</v>
      </c>
      <c r="X35" s="95">
        <f t="shared" si="0"/>
        <v>491792.55344935897</v>
      </c>
      <c r="Y35" s="93">
        <f>SUM(X35:X$42)</f>
        <v>3471880.5040658955</v>
      </c>
      <c r="Z35" s="93">
        <f t="shared" si="1"/>
        <v>0</v>
      </c>
      <c r="AA35" s="94">
        <f>SUM(Z35:Z$42)</f>
        <v>300940.40208493476</v>
      </c>
      <c r="AB35" s="87">
        <f t="shared" si="2"/>
        <v>38.357849053313558</v>
      </c>
      <c r="AC35" s="88">
        <f t="shared" si="3"/>
        <v>35.298221574469238</v>
      </c>
      <c r="AD35" s="96">
        <f t="shared" si="16"/>
        <v>92.02346441639169</v>
      </c>
      <c r="AE35" s="88">
        <f t="shared" si="4"/>
        <v>3.0596274788443223</v>
      </c>
      <c r="AF35" s="97">
        <f t="shared" si="17"/>
        <v>7.9765355836083183</v>
      </c>
      <c r="AH35" s="98">
        <f t="shared" si="31"/>
        <v>0</v>
      </c>
      <c r="AI35" s="99">
        <f t="shared" si="18"/>
        <v>0</v>
      </c>
      <c r="AJ35" s="99">
        <f t="shared" si="32"/>
        <v>0</v>
      </c>
      <c r="AK35" s="99">
        <f>SUM(AJ35:AJ$42)/U35/U35</f>
        <v>0.36713048905399814</v>
      </c>
      <c r="AL35" s="99">
        <f t="shared" si="33"/>
        <v>0</v>
      </c>
      <c r="AM35" s="99">
        <f>SUM(AL35:AL$42)/U35/U35</f>
        <v>0.28192484582253913</v>
      </c>
      <c r="AN35" s="99">
        <f t="shared" si="34"/>
        <v>0</v>
      </c>
      <c r="AO35" s="100">
        <f>SUM(AN35:AN$42)/U35/U35</f>
        <v>4.2812150371936593E-2</v>
      </c>
      <c r="AP35" s="87">
        <f t="shared" si="5"/>
        <v>37.170259693833671</v>
      </c>
      <c r="AQ35" s="88">
        <f t="shared" si="6"/>
        <v>39.545438412793445</v>
      </c>
      <c r="AR35" s="88">
        <f t="shared" si="7"/>
        <v>34.257528301832259</v>
      </c>
      <c r="AS35" s="88">
        <f t="shared" si="8"/>
        <v>36.338914847106217</v>
      </c>
      <c r="AT35" s="88">
        <f t="shared" si="9"/>
        <v>2.65408197354457</v>
      </c>
      <c r="AU35" s="101">
        <f t="shared" si="10"/>
        <v>3.4651729841440746</v>
      </c>
    </row>
    <row r="36" spans="1:47" ht="14.45" customHeight="1" x14ac:dyDescent="0.15">
      <c r="A36" s="126"/>
      <c r="B36" s="86" t="s">
        <v>81</v>
      </c>
      <c r="C36" s="11">
        <v>605</v>
      </c>
      <c r="D36" s="11">
        <v>1</v>
      </c>
      <c r="E36" s="11">
        <v>204</v>
      </c>
      <c r="F36" s="12">
        <v>0</v>
      </c>
      <c r="G36" s="22" t="s">
        <v>81</v>
      </c>
      <c r="H36" s="3">
        <v>3770396</v>
      </c>
      <c r="I36" s="3">
        <v>9275</v>
      </c>
      <c r="J36" s="18">
        <v>55</v>
      </c>
      <c r="K36" s="3">
        <v>97187</v>
      </c>
      <c r="L36" s="4">
        <v>3258523</v>
      </c>
      <c r="M36" s="70"/>
      <c r="N36" s="70"/>
      <c r="O36" s="87">
        <f t="shared" si="26"/>
        <v>0.52993311036789292</v>
      </c>
      <c r="P36" s="88">
        <f t="shared" si="27"/>
        <v>0.99369792960650705</v>
      </c>
      <c r="Q36" s="89">
        <f t="shared" si="13"/>
        <v>1.652892561983471E-3</v>
      </c>
      <c r="R36" s="90">
        <f t="shared" si="14"/>
        <v>1.66337527002597E-3</v>
      </c>
      <c r="S36" s="91">
        <f t="shared" si="15"/>
        <v>0</v>
      </c>
      <c r="T36" s="92">
        <f t="shared" si="28"/>
        <v>8.2844882411299801E-3</v>
      </c>
      <c r="U36" s="93">
        <f t="shared" si="29"/>
        <v>98358.510689871793</v>
      </c>
      <c r="V36" s="93">
        <f t="shared" si="30"/>
        <v>489877.38360002096</v>
      </c>
      <c r="W36" s="94">
        <f>SUM(V36:V$42)</f>
        <v>3281028.3527014712</v>
      </c>
      <c r="X36" s="95">
        <f t="shared" si="0"/>
        <v>489877.38360002096</v>
      </c>
      <c r="Y36" s="93">
        <f>SUM(X36:X$42)</f>
        <v>2980087.9506165357</v>
      </c>
      <c r="Z36" s="93">
        <f t="shared" si="1"/>
        <v>0</v>
      </c>
      <c r="AA36" s="94">
        <f>SUM(Z36:Z$42)</f>
        <v>300940.40208493476</v>
      </c>
      <c r="AB36" s="87">
        <f t="shared" si="2"/>
        <v>33.357849053313558</v>
      </c>
      <c r="AC36" s="88">
        <f t="shared" si="3"/>
        <v>30.298221574469228</v>
      </c>
      <c r="AD36" s="96">
        <f t="shared" si="16"/>
        <v>90.827863409435253</v>
      </c>
      <c r="AE36" s="88">
        <f t="shared" si="4"/>
        <v>3.0596274788443223</v>
      </c>
      <c r="AF36" s="97">
        <f t="shared" si="17"/>
        <v>9.1721365905647279</v>
      </c>
      <c r="AH36" s="98">
        <f t="shared" si="31"/>
        <v>6.8064158245053824E-5</v>
      </c>
      <c r="AI36" s="99">
        <f t="shared" si="18"/>
        <v>0</v>
      </c>
      <c r="AJ36" s="99">
        <f t="shared" si="32"/>
        <v>631359047.10075939</v>
      </c>
      <c r="AK36" s="99">
        <f>SUM(AJ36:AJ$42)/U36/U36</f>
        <v>0.36713048905399814</v>
      </c>
      <c r="AL36" s="99">
        <f t="shared" si="33"/>
        <v>511815062.9745335</v>
      </c>
      <c r="AM36" s="99">
        <f>SUM(AL36:AL$42)/U36/U36</f>
        <v>0.28192484582253913</v>
      </c>
      <c r="AN36" s="99">
        <f t="shared" si="34"/>
        <v>6267657.5447134823</v>
      </c>
      <c r="AO36" s="100">
        <f>SUM(AN36:AN$42)/U36/U36</f>
        <v>4.2812150371936593E-2</v>
      </c>
      <c r="AP36" s="87">
        <f t="shared" si="5"/>
        <v>32.170259693833671</v>
      </c>
      <c r="AQ36" s="88">
        <f t="shared" si="6"/>
        <v>34.545438412793445</v>
      </c>
      <c r="AR36" s="88">
        <f t="shared" si="7"/>
        <v>29.257528301832249</v>
      </c>
      <c r="AS36" s="88">
        <f t="shared" si="8"/>
        <v>31.338914847106206</v>
      </c>
      <c r="AT36" s="88">
        <f t="shared" si="9"/>
        <v>2.65408197354457</v>
      </c>
      <c r="AU36" s="101">
        <f t="shared" si="10"/>
        <v>3.4651729841440746</v>
      </c>
    </row>
    <row r="37" spans="1:47" ht="14.45" customHeight="1" x14ac:dyDescent="0.15">
      <c r="A37" s="126"/>
      <c r="B37" s="86" t="s">
        <v>83</v>
      </c>
      <c r="C37" s="11">
        <v>732</v>
      </c>
      <c r="D37" s="11">
        <v>3</v>
      </c>
      <c r="E37" s="11">
        <v>244</v>
      </c>
      <c r="F37" s="12">
        <v>0</v>
      </c>
      <c r="G37" s="22" t="s">
        <v>83</v>
      </c>
      <c r="H37" s="3">
        <v>4308137</v>
      </c>
      <c r="I37" s="3">
        <v>16076</v>
      </c>
      <c r="J37" s="18">
        <v>60</v>
      </c>
      <c r="K37" s="3">
        <v>95991</v>
      </c>
      <c r="L37" s="4">
        <v>2775399</v>
      </c>
      <c r="M37" s="70"/>
      <c r="N37" s="70"/>
      <c r="O37" s="87">
        <f t="shared" si="26"/>
        <v>0.52923076923076917</v>
      </c>
      <c r="P37" s="88">
        <f t="shared" si="27"/>
        <v>1.0509637941181051</v>
      </c>
      <c r="Q37" s="89">
        <f t="shared" si="13"/>
        <v>4.0983606557377051E-3</v>
      </c>
      <c r="R37" s="90">
        <f t="shared" si="14"/>
        <v>3.899621165519561E-3</v>
      </c>
      <c r="S37" s="91">
        <f t="shared" si="15"/>
        <v>0</v>
      </c>
      <c r="T37" s="92">
        <f t="shared" si="28"/>
        <v>1.9320758493299079E-2</v>
      </c>
      <c r="U37" s="93">
        <f t="shared" si="29"/>
        <v>97543.660764646498</v>
      </c>
      <c r="V37" s="93">
        <f t="shared" si="30"/>
        <v>483282.20414070226</v>
      </c>
      <c r="W37" s="94">
        <f>SUM(V37:V$42)</f>
        <v>2791150.9691014504</v>
      </c>
      <c r="X37" s="95">
        <f t="shared" si="0"/>
        <v>483282.20414070226</v>
      </c>
      <c r="Y37" s="93">
        <f>SUM(X37:X$42)</f>
        <v>2490210.5670165149</v>
      </c>
      <c r="Z37" s="93">
        <f t="shared" si="1"/>
        <v>0</v>
      </c>
      <c r="AA37" s="94">
        <f>SUM(Z37:Z$42)</f>
        <v>300940.40208493476</v>
      </c>
      <c r="AB37" s="87">
        <f t="shared" si="2"/>
        <v>28.614375831515531</v>
      </c>
      <c r="AC37" s="88">
        <f t="shared" si="3"/>
        <v>25.529189159969082</v>
      </c>
      <c r="AD37" s="96">
        <f t="shared" si="16"/>
        <v>89.218053576592567</v>
      </c>
      <c r="AE37" s="88">
        <f t="shared" si="4"/>
        <v>3.0851866715464396</v>
      </c>
      <c r="AF37" s="97">
        <f t="shared" si="17"/>
        <v>10.781946423407398</v>
      </c>
      <c r="AH37" s="98">
        <f t="shared" si="31"/>
        <v>1.2202647660131844E-4</v>
      </c>
      <c r="AI37" s="99">
        <f t="shared" si="18"/>
        <v>0</v>
      </c>
      <c r="AJ37" s="99">
        <f t="shared" si="32"/>
        <v>814109152.89175391</v>
      </c>
      <c r="AK37" s="99">
        <f>SUM(AJ37:AJ$42)/U37/U37</f>
        <v>0.30693418968697916</v>
      </c>
      <c r="AL37" s="99">
        <f t="shared" si="33"/>
        <v>632157753.66146362</v>
      </c>
      <c r="AM37" s="99">
        <f>SUM(AL37:AL$42)/U37/U37</f>
        <v>0.2328630857508098</v>
      </c>
      <c r="AN37" s="99">
        <f t="shared" si="34"/>
        <v>11491086.674323414</v>
      </c>
      <c r="AO37" s="100">
        <f>SUM(AN37:AN$42)/U37/U37</f>
        <v>4.2871687650107203E-2</v>
      </c>
      <c r="AP37" s="87">
        <f t="shared" si="5"/>
        <v>27.528503655289665</v>
      </c>
      <c r="AQ37" s="88">
        <f t="shared" si="6"/>
        <v>29.700248007741397</v>
      </c>
      <c r="AR37" s="88">
        <f t="shared" si="7"/>
        <v>24.58337372859766</v>
      </c>
      <c r="AS37" s="88">
        <f t="shared" si="8"/>
        <v>26.475004591340504</v>
      </c>
      <c r="AT37" s="88">
        <f t="shared" si="9"/>
        <v>2.6793592756295892</v>
      </c>
      <c r="AU37" s="101">
        <f t="shared" si="10"/>
        <v>3.4910140674632899</v>
      </c>
    </row>
    <row r="38" spans="1:47" ht="14.45" customHeight="1" x14ac:dyDescent="0.15">
      <c r="A38" s="126"/>
      <c r="B38" s="86" t="s">
        <v>85</v>
      </c>
      <c r="C38" s="11">
        <v>839</v>
      </c>
      <c r="D38" s="11">
        <v>4</v>
      </c>
      <c r="E38" s="11">
        <v>278</v>
      </c>
      <c r="F38" s="12">
        <v>3</v>
      </c>
      <c r="G38" s="22" t="s">
        <v>85</v>
      </c>
      <c r="H38" s="3">
        <v>5011036</v>
      </c>
      <c r="I38" s="3">
        <v>26863</v>
      </c>
      <c r="J38" s="18">
        <v>65</v>
      </c>
      <c r="K38" s="3">
        <v>94301</v>
      </c>
      <c r="L38" s="4">
        <v>2299422</v>
      </c>
      <c r="M38" s="70"/>
      <c r="N38" s="70"/>
      <c r="O38" s="87">
        <f t="shared" si="26"/>
        <v>0.53530805687203797</v>
      </c>
      <c r="P38" s="88">
        <f t="shared" si="27"/>
        <v>0.98581808226563206</v>
      </c>
      <c r="Q38" s="89">
        <f t="shared" si="13"/>
        <v>4.7675804529201428E-3</v>
      </c>
      <c r="R38" s="90">
        <f t="shared" si="14"/>
        <v>4.8361665693564563E-3</v>
      </c>
      <c r="S38" s="91">
        <f t="shared" si="15"/>
        <v>1.0791366906474821E-2</v>
      </c>
      <c r="T38" s="92">
        <f t="shared" si="28"/>
        <v>2.3912140772288221E-2</v>
      </c>
      <c r="U38" s="93">
        <f t="shared" si="29"/>
        <v>95659.043252460469</v>
      </c>
      <c r="V38" s="93">
        <f t="shared" si="30"/>
        <v>472980.50544599543</v>
      </c>
      <c r="W38" s="94">
        <f>SUM(V38:V$42)</f>
        <v>2307868.7649607477</v>
      </c>
      <c r="X38" s="95">
        <f t="shared" si="0"/>
        <v>467876.39927211776</v>
      </c>
      <c r="Y38" s="93">
        <f>SUM(X38:X$42)</f>
        <v>2006928.3628758129</v>
      </c>
      <c r="Z38" s="93">
        <f t="shared" si="1"/>
        <v>5104.1061738776489</v>
      </c>
      <c r="AA38" s="94">
        <f>SUM(Z38:Z$42)</f>
        <v>300940.40208493476</v>
      </c>
      <c r="AB38" s="87">
        <f t="shared" si="2"/>
        <v>24.125986278891478</v>
      </c>
      <c r="AC38" s="88">
        <f t="shared" si="3"/>
        <v>20.98001709654557</v>
      </c>
      <c r="AD38" s="96">
        <f t="shared" si="16"/>
        <v>86.960246325355797</v>
      </c>
      <c r="AE38" s="88">
        <f t="shared" si="4"/>
        <v>3.1459691823459064</v>
      </c>
      <c r="AF38" s="97">
        <f t="shared" si="17"/>
        <v>13.039753674644198</v>
      </c>
      <c r="AH38" s="98">
        <f t="shared" si="31"/>
        <v>1.3952943548796529E-4</v>
      </c>
      <c r="AI38" s="99">
        <f t="shared" si="18"/>
        <v>3.8398968729369278E-5</v>
      </c>
      <c r="AJ38" s="99">
        <f t="shared" si="32"/>
        <v>616555590.60668087</v>
      </c>
      <c r="AK38" s="99">
        <f>SUM(AJ38:AJ$42)/U38/U38</f>
        <v>0.23018006108406944</v>
      </c>
      <c r="AL38" s="99">
        <f t="shared" si="33"/>
        <v>458967926.30363089</v>
      </c>
      <c r="AM38" s="99">
        <f>SUM(AL38:AL$42)/U38/U38</f>
        <v>0.17304557796762016</v>
      </c>
      <c r="AN38" s="99">
        <f t="shared" si="34"/>
        <v>21611051.311669085</v>
      </c>
      <c r="AO38" s="100">
        <f>SUM(AN38:AN$42)/U38/U38</f>
        <v>4.3321826113359836E-2</v>
      </c>
      <c r="AP38" s="87">
        <f t="shared" si="5"/>
        <v>23.185635428059427</v>
      </c>
      <c r="AQ38" s="88">
        <f t="shared" si="6"/>
        <v>25.066337129723529</v>
      </c>
      <c r="AR38" s="88">
        <f t="shared" si="7"/>
        <v>20.164681648818434</v>
      </c>
      <c r="AS38" s="88">
        <f t="shared" si="8"/>
        <v>21.795352544272706</v>
      </c>
      <c r="AT38" s="88">
        <f t="shared" si="9"/>
        <v>2.7380168233662294</v>
      </c>
      <c r="AU38" s="101">
        <f t="shared" si="10"/>
        <v>3.5539215413255834</v>
      </c>
    </row>
    <row r="39" spans="1:47" ht="14.45" customHeight="1" x14ac:dyDescent="0.15">
      <c r="A39" s="126"/>
      <c r="B39" s="86" t="s">
        <v>87</v>
      </c>
      <c r="C39" s="11">
        <v>736</v>
      </c>
      <c r="D39" s="11">
        <v>5</v>
      </c>
      <c r="E39" s="11">
        <v>246</v>
      </c>
      <c r="F39" s="12">
        <v>2</v>
      </c>
      <c r="G39" s="22" t="s">
        <v>87</v>
      </c>
      <c r="H39" s="3">
        <v>4142913</v>
      </c>
      <c r="I39" s="3">
        <v>37407</v>
      </c>
      <c r="J39" s="18">
        <v>70</v>
      </c>
      <c r="K39" s="3">
        <v>91769</v>
      </c>
      <c r="L39" s="4">
        <v>1833800</v>
      </c>
      <c r="M39" s="70"/>
      <c r="N39" s="70"/>
      <c r="O39" s="87">
        <f t="shared" si="26"/>
        <v>0.53873185637891519</v>
      </c>
      <c r="P39" s="88">
        <f t="shared" si="27"/>
        <v>1.0341749873183577</v>
      </c>
      <c r="Q39" s="89">
        <f t="shared" si="13"/>
        <v>6.793478260869565E-3</v>
      </c>
      <c r="R39" s="90">
        <f t="shared" si="14"/>
        <v>6.5689833385791209E-3</v>
      </c>
      <c r="S39" s="91">
        <f t="shared" si="15"/>
        <v>8.130081300813009E-3</v>
      </c>
      <c r="T39" s="92">
        <f t="shared" si="28"/>
        <v>3.2354732346537893E-2</v>
      </c>
      <c r="U39" s="93">
        <f t="shared" si="29"/>
        <v>93371.630744065231</v>
      </c>
      <c r="V39" s="93">
        <f t="shared" si="30"/>
        <v>459890.66584197612</v>
      </c>
      <c r="W39" s="94">
        <f>SUM(V39:V$42)</f>
        <v>1834888.2595147523</v>
      </c>
      <c r="X39" s="95">
        <f t="shared" si="0"/>
        <v>456151.71733919583</v>
      </c>
      <c r="Y39" s="93">
        <f>SUM(X39:X$42)</f>
        <v>1539051.9636036952</v>
      </c>
      <c r="Z39" s="93">
        <f t="shared" si="1"/>
        <v>3738.9485027802939</v>
      </c>
      <c r="AA39" s="94">
        <f>SUM(Z39:Z$42)</f>
        <v>295836.2959110571</v>
      </c>
      <c r="AB39" s="87">
        <f t="shared" si="2"/>
        <v>19.651453497093165</v>
      </c>
      <c r="AC39" s="88">
        <f t="shared" si="3"/>
        <v>16.483078975264856</v>
      </c>
      <c r="AD39" s="96">
        <f t="shared" si="16"/>
        <v>83.877149228188273</v>
      </c>
      <c r="AE39" s="88">
        <f t="shared" si="4"/>
        <v>3.168374521828309</v>
      </c>
      <c r="AF39" s="97">
        <f t="shared" si="17"/>
        <v>16.122850771811734</v>
      </c>
      <c r="AH39" s="98">
        <f t="shared" si="31"/>
        <v>2.025917685292331E-4</v>
      </c>
      <c r="AI39" s="99">
        <f t="shared" si="18"/>
        <v>3.2780419019736505E-5</v>
      </c>
      <c r="AJ39" s="99">
        <f t="shared" si="32"/>
        <v>542447923.25998569</v>
      </c>
      <c r="AK39" s="99">
        <f>SUM(AJ39:AJ$42)/U39/U39</f>
        <v>0.17087606124491786</v>
      </c>
      <c r="AL39" s="99">
        <f t="shared" si="33"/>
        <v>366756656.65753818</v>
      </c>
      <c r="AM39" s="99">
        <f>SUM(AL39:AL$42)/U39/U39</f>
        <v>0.12898351848450082</v>
      </c>
      <c r="AN39" s="99">
        <f t="shared" si="34"/>
        <v>25608351.481048804</v>
      </c>
      <c r="AO39" s="100">
        <f>SUM(AN39:AN$42)/U39/U39</f>
        <v>4.2991590771374703E-2</v>
      </c>
      <c r="AP39" s="87">
        <f t="shared" si="5"/>
        <v>18.841245204813656</v>
      </c>
      <c r="AQ39" s="88">
        <f t="shared" si="6"/>
        <v>20.461661789372673</v>
      </c>
      <c r="AR39" s="88">
        <f t="shared" si="7"/>
        <v>15.779159175422532</v>
      </c>
      <c r="AS39" s="88">
        <f t="shared" si="8"/>
        <v>17.186998775107181</v>
      </c>
      <c r="AT39" s="88">
        <f t="shared" si="9"/>
        <v>2.7619800150897054</v>
      </c>
      <c r="AU39" s="101">
        <f t="shared" si="10"/>
        <v>3.5747690285669127</v>
      </c>
    </row>
    <row r="40" spans="1:47" ht="14.45" customHeight="1" x14ac:dyDescent="0.15">
      <c r="A40" s="126"/>
      <c r="B40" s="86" t="s">
        <v>89</v>
      </c>
      <c r="C40" s="11">
        <v>793</v>
      </c>
      <c r="D40" s="11">
        <v>12</v>
      </c>
      <c r="E40" s="11">
        <v>261</v>
      </c>
      <c r="F40" s="12">
        <v>12</v>
      </c>
      <c r="G40" s="22" t="s">
        <v>89</v>
      </c>
      <c r="H40" s="3">
        <v>3522767</v>
      </c>
      <c r="I40" s="3">
        <v>56501</v>
      </c>
      <c r="J40" s="18">
        <v>75</v>
      </c>
      <c r="K40" s="3">
        <v>87842</v>
      </c>
      <c r="L40" s="4">
        <v>1384012</v>
      </c>
      <c r="M40" s="70"/>
      <c r="N40" s="70"/>
      <c r="O40" s="87">
        <f t="shared" si="26"/>
        <v>0.54889656207776605</v>
      </c>
      <c r="P40" s="88">
        <f t="shared" si="27"/>
        <v>1.021384145334415</v>
      </c>
      <c r="Q40" s="89">
        <f t="shared" si="13"/>
        <v>1.5132408575031526E-2</v>
      </c>
      <c r="R40" s="90">
        <f t="shared" si="14"/>
        <v>1.4815589848496199E-2</v>
      </c>
      <c r="S40" s="91">
        <f t="shared" si="15"/>
        <v>4.5977011494252873E-2</v>
      </c>
      <c r="T40" s="92">
        <f t="shared" si="28"/>
        <v>7.168254665734114E-2</v>
      </c>
      <c r="U40" s="93">
        <f t="shared" si="29"/>
        <v>90350.616622581234</v>
      </c>
      <c r="V40" s="93">
        <f t="shared" si="30"/>
        <v>437145.08553468768</v>
      </c>
      <c r="W40" s="94">
        <f>SUM(V40:V$42)</f>
        <v>1374997.5936727761</v>
      </c>
      <c r="X40" s="95">
        <f t="shared" si="0"/>
        <v>417046.46091240318</v>
      </c>
      <c r="Y40" s="93">
        <f>SUM(X40:X$42)</f>
        <v>1082900.2462644994</v>
      </c>
      <c r="Z40" s="93">
        <f t="shared" si="1"/>
        <v>20098.624622284489</v>
      </c>
      <c r="AA40" s="94">
        <f>SUM(Z40:Z$42)</f>
        <v>292097.34740827681</v>
      </c>
      <c r="AB40" s="87">
        <f t="shared" si="2"/>
        <v>15.218463858597778</v>
      </c>
      <c r="AC40" s="88">
        <f t="shared" si="3"/>
        <v>11.985532437349756</v>
      </c>
      <c r="AD40" s="96">
        <f t="shared" si="16"/>
        <v>78.756519374841133</v>
      </c>
      <c r="AE40" s="88">
        <f t="shared" si="4"/>
        <v>3.2329314212480229</v>
      </c>
      <c r="AF40" s="97">
        <f t="shared" si="17"/>
        <v>21.243480625158863</v>
      </c>
      <c r="AH40" s="98">
        <f t="shared" si="31"/>
        <v>3.9750456615898723E-4</v>
      </c>
      <c r="AI40" s="99">
        <f t="shared" si="18"/>
        <v>1.6805795367168665E-4</v>
      </c>
      <c r="AJ40" s="99">
        <f t="shared" si="32"/>
        <v>585897293.54427266</v>
      </c>
      <c r="AK40" s="99">
        <f>SUM(AJ40:AJ$42)/U40/U40</f>
        <v>0.11604399178524012</v>
      </c>
      <c r="AL40" s="99">
        <f t="shared" si="33"/>
        <v>362510544.70827162</v>
      </c>
      <c r="AM40" s="99">
        <f>SUM(AL40:AL$42)/U40/U40</f>
        <v>9.2825390576313199E-2</v>
      </c>
      <c r="AN40" s="99">
        <f t="shared" si="34"/>
        <v>68458399.192703724</v>
      </c>
      <c r="AO40" s="100">
        <f>SUM(AN40:AN$42)/U40/U40</f>
        <v>4.2777602517421187E-2</v>
      </c>
      <c r="AP40" s="87">
        <f t="shared" si="5"/>
        <v>14.550785344009972</v>
      </c>
      <c r="AQ40" s="88">
        <f t="shared" si="6"/>
        <v>15.886142373185583</v>
      </c>
      <c r="AR40" s="88">
        <f t="shared" si="7"/>
        <v>11.388374149759301</v>
      </c>
      <c r="AS40" s="88">
        <f t="shared" si="8"/>
        <v>12.58269072494021</v>
      </c>
      <c r="AT40" s="88">
        <f t="shared" si="9"/>
        <v>2.8275495792386338</v>
      </c>
      <c r="AU40" s="101">
        <f t="shared" si="10"/>
        <v>3.638313263257412</v>
      </c>
    </row>
    <row r="41" spans="1:47" ht="14.45" customHeight="1" x14ac:dyDescent="0.15">
      <c r="A41" s="126"/>
      <c r="B41" s="86" t="s">
        <v>90</v>
      </c>
      <c r="C41" s="11">
        <v>891</v>
      </c>
      <c r="D41" s="11">
        <v>23</v>
      </c>
      <c r="E41" s="11">
        <v>298</v>
      </c>
      <c r="F41" s="12">
        <v>39</v>
      </c>
      <c r="G41" s="22" t="s">
        <v>90</v>
      </c>
      <c r="H41" s="3">
        <v>3002215</v>
      </c>
      <c r="I41" s="3">
        <v>95693</v>
      </c>
      <c r="J41" s="18">
        <v>80</v>
      </c>
      <c r="K41" s="3">
        <v>81181</v>
      </c>
      <c r="L41" s="4">
        <v>959826</v>
      </c>
      <c r="M41" s="70"/>
      <c r="N41" s="70"/>
      <c r="O41" s="87">
        <f>IF(K41&lt;0.5,0.5,((L41-L42)-5*K42)/5/(K41-K42))</f>
        <v>0.54725826705734615</v>
      </c>
      <c r="P41" s="88">
        <f>IF(H41&lt;0.5,1,(I41/H41)/((K41-K42)/(L41-L42)))</f>
        <v>1.0109663769967436</v>
      </c>
      <c r="Q41" s="89">
        <f t="shared" si="13"/>
        <v>2.5813692480359147E-2</v>
      </c>
      <c r="R41" s="90">
        <f t="shared" si="14"/>
        <v>2.5533680513731165E-2</v>
      </c>
      <c r="S41" s="91">
        <f t="shared" si="15"/>
        <v>0.13087248322147652</v>
      </c>
      <c r="T41" s="92">
        <f>5*R41/(1+5*(1-O41)*R41)</f>
        <v>0.12069228998557506</v>
      </c>
      <c r="U41" s="93">
        <f t="shared" si="29"/>
        <v>83874.054331013511</v>
      </c>
      <c r="V41" s="93">
        <f>5*U41*((1-T41)+O41*T41)</f>
        <v>396454.85820740863</v>
      </c>
      <c r="W41" s="94">
        <f>SUM(V41:V$42)</f>
        <v>937852.50813808851</v>
      </c>
      <c r="X41" s="95">
        <f t="shared" si="0"/>
        <v>344569.82642858668</v>
      </c>
      <c r="Y41" s="93">
        <f>SUM(X41:X$42)</f>
        <v>665853.78535209619</v>
      </c>
      <c r="Z41" s="93">
        <f t="shared" si="1"/>
        <v>51885.03177882194</v>
      </c>
      <c r="AA41" s="94">
        <f>SUM(Z41:Z$42)</f>
        <v>271998.72278599232</v>
      </c>
      <c r="AB41" s="87">
        <f t="shared" si="2"/>
        <v>11.181676093023984</v>
      </c>
      <c r="AC41" s="88">
        <f t="shared" si="3"/>
        <v>7.9387337438615768</v>
      </c>
      <c r="AD41" s="96">
        <f t="shared" si="16"/>
        <v>70.997708016371433</v>
      </c>
      <c r="AE41" s="88">
        <f t="shared" si="4"/>
        <v>3.2429423491624072</v>
      </c>
      <c r="AF41" s="97">
        <f t="shared" si="17"/>
        <v>29.00229198362857</v>
      </c>
      <c r="AH41" s="98">
        <f>IF(D41=0,0,T41*T41*(1-T41)/D41)</f>
        <v>5.5689343770617223E-4</v>
      </c>
      <c r="AI41" s="99">
        <f t="shared" si="18"/>
        <v>3.816942159628217E-4</v>
      </c>
      <c r="AJ41" s="99">
        <f>U41*U41*((1-O41)*5+AB42)^2*AH41</f>
        <v>361396956.88273609</v>
      </c>
      <c r="AK41" s="99">
        <f>SUM(AJ41:AJ$42)/U41/U41</f>
        <v>5.1372324611641186E-2</v>
      </c>
      <c r="AL41" s="99">
        <f>U41*U41*((1-O41)*5*(1-S41)+AC42)^2*AH41+V41*V41*AI41</f>
        <v>216661504.22585547</v>
      </c>
      <c r="AM41" s="99">
        <f>SUM(AL41:AL$42)/U41/U41</f>
        <v>5.6183776475706E-2</v>
      </c>
      <c r="AN41" s="99">
        <f>U41*U41*((1-O41)*5*S41+AE42)^2*AH41+V41*V41*AI41</f>
        <v>102161848.43387768</v>
      </c>
      <c r="AO41" s="100">
        <f>SUM(AN41:AN$42)/U41/U41</f>
        <v>3.9907730501209153E-2</v>
      </c>
      <c r="AP41" s="87">
        <f t="shared" si="5"/>
        <v>10.737433003907135</v>
      </c>
      <c r="AQ41" s="88">
        <f t="shared" si="6"/>
        <v>11.625919182140834</v>
      </c>
      <c r="AR41" s="88">
        <f t="shared" si="7"/>
        <v>7.4741526468407526</v>
      </c>
      <c r="AS41" s="88">
        <f t="shared" si="8"/>
        <v>8.4033148408824001</v>
      </c>
      <c r="AT41" s="88">
        <f t="shared" si="9"/>
        <v>2.8513947307384853</v>
      </c>
      <c r="AU41" s="101">
        <f t="shared" si="10"/>
        <v>3.6344899675863291</v>
      </c>
    </row>
    <row r="42" spans="1:47" ht="14.45" customHeight="1" thickBot="1" x14ac:dyDescent="0.2">
      <c r="A42" s="127"/>
      <c r="B42" s="128" t="s">
        <v>91</v>
      </c>
      <c r="C42" s="15">
        <v>1202</v>
      </c>
      <c r="D42" s="15">
        <v>143</v>
      </c>
      <c r="E42" s="15">
        <v>396</v>
      </c>
      <c r="F42" s="16">
        <v>161</v>
      </c>
      <c r="G42" s="24" t="s">
        <v>91</v>
      </c>
      <c r="H42" s="7">
        <v>3458084</v>
      </c>
      <c r="I42" s="7">
        <v>359915</v>
      </c>
      <c r="J42" s="20">
        <v>85</v>
      </c>
      <c r="K42" s="7">
        <v>69236</v>
      </c>
      <c r="L42" s="8">
        <v>580961</v>
      </c>
      <c r="M42" s="70"/>
      <c r="N42" s="70"/>
      <c r="O42" s="129">
        <v>1</v>
      </c>
      <c r="P42" s="130">
        <f>IF(H42&lt;0.5,1,(I42/H42)/(K42/L42))</f>
        <v>0.87333208996837031</v>
      </c>
      <c r="Q42" s="131">
        <f t="shared" si="13"/>
        <v>0.11896838602329451</v>
      </c>
      <c r="R42" s="132">
        <f t="shared" si="14"/>
        <v>0.13622353671626017</v>
      </c>
      <c r="S42" s="133">
        <f t="shared" si="15"/>
        <v>0.40656565656565657</v>
      </c>
      <c r="T42" s="129">
        <v>1</v>
      </c>
      <c r="U42" s="134">
        <f>U41*(1-T41)</f>
        <v>73751.102643428952</v>
      </c>
      <c r="V42" s="134">
        <f>U42/R42</f>
        <v>541397.64993067994</v>
      </c>
      <c r="W42" s="135">
        <f>SUM(V42:V$42)</f>
        <v>541397.64993067994</v>
      </c>
      <c r="X42" s="129">
        <f t="shared" si="0"/>
        <v>321283.95892350958</v>
      </c>
      <c r="Y42" s="134">
        <f>SUM(X42:X$42)</f>
        <v>321283.95892350958</v>
      </c>
      <c r="Z42" s="134">
        <f t="shared" si="1"/>
        <v>220113.69100717039</v>
      </c>
      <c r="AA42" s="135">
        <f>SUM(Z42:Z$42)</f>
        <v>220113.69100717039</v>
      </c>
      <c r="AB42" s="136">
        <f t="shared" si="2"/>
        <v>7.3408753296642022</v>
      </c>
      <c r="AC42" s="130">
        <f t="shared" si="3"/>
        <v>4.3563275314926457</v>
      </c>
      <c r="AD42" s="137">
        <f t="shared" si="16"/>
        <v>59.343434343434353</v>
      </c>
      <c r="AE42" s="130">
        <f t="shared" si="4"/>
        <v>2.9845477981715574</v>
      </c>
      <c r="AF42" s="138">
        <f t="shared" si="17"/>
        <v>40.656565656565661</v>
      </c>
      <c r="AH42" s="139">
        <f>0</f>
        <v>0</v>
      </c>
      <c r="AI42" s="140">
        <f t="shared" si="18"/>
        <v>6.0926773602776047E-4</v>
      </c>
      <c r="AJ42" s="140">
        <v>0</v>
      </c>
      <c r="AK42" s="140">
        <f>(1-R42)/R42/R42/D42</f>
        <v>0.3255075194126455</v>
      </c>
      <c r="AL42" s="140">
        <f>V42*V42*AI42</f>
        <v>178583328.43446919</v>
      </c>
      <c r="AM42" s="140">
        <f>(1-S42)*(1-S42)*(1-R42)/R42/R42/D42+AI42/R42/R42</f>
        <v>0.14746462851677528</v>
      </c>
      <c r="AN42" s="140">
        <f>V42*V42*AI42</f>
        <v>178583328.43446919</v>
      </c>
      <c r="AO42" s="141">
        <f>S42*S42*(1-R42)/R42/R42/D42+AI42/R42/R42</f>
        <v>8.6637465798250601E-2</v>
      </c>
      <c r="AP42" s="136">
        <f t="shared" si="5"/>
        <v>6.2226313104199145</v>
      </c>
      <c r="AQ42" s="130">
        <f t="shared" si="6"/>
        <v>8.459119348908489</v>
      </c>
      <c r="AR42" s="130">
        <f t="shared" si="7"/>
        <v>3.6036655111209228</v>
      </c>
      <c r="AS42" s="130">
        <f t="shared" si="8"/>
        <v>5.1089895518643687</v>
      </c>
      <c r="AT42" s="130">
        <f t="shared" si="9"/>
        <v>2.4076366363705746</v>
      </c>
      <c r="AU42" s="142">
        <f t="shared" si="10"/>
        <v>3.5614589599725401</v>
      </c>
    </row>
    <row r="43" spans="1:47" ht="14.45" customHeight="1" thickTop="1" x14ac:dyDescent="0.15">
      <c r="G43" s="143"/>
      <c r="H43" s="143"/>
      <c r="I43" s="143"/>
      <c r="J43" s="143"/>
      <c r="K43" s="143"/>
      <c r="L43" s="143"/>
    </row>
    <row r="44" spans="1:47" ht="14.45" customHeight="1" thickBot="1" x14ac:dyDescent="0.2">
      <c r="A44" s="25" t="s">
        <v>36</v>
      </c>
      <c r="G44" s="143"/>
      <c r="H44" s="143"/>
      <c r="I44" s="143"/>
      <c r="J44" s="183" t="s">
        <v>32</v>
      </c>
      <c r="K44" s="184"/>
      <c r="L44" s="184"/>
      <c r="M44" s="184"/>
    </row>
    <row r="45" spans="1:47" ht="14.45" customHeight="1" thickTop="1" x14ac:dyDescent="0.15">
      <c r="A45" s="195" t="s">
        <v>11</v>
      </c>
      <c r="B45" s="197" t="s">
        <v>53</v>
      </c>
      <c r="C45" s="179" t="s">
        <v>5</v>
      </c>
      <c r="D45" s="180"/>
      <c r="E45" s="180"/>
      <c r="F45" s="181" t="s">
        <v>96</v>
      </c>
      <c r="G45" s="180"/>
      <c r="H45" s="180"/>
      <c r="I45" s="180"/>
      <c r="J45" s="181" t="s">
        <v>97</v>
      </c>
      <c r="K45" s="180"/>
      <c r="L45" s="180"/>
      <c r="M45" s="182"/>
    </row>
    <row r="46" spans="1:47" ht="14.45" customHeight="1" x14ac:dyDescent="0.15">
      <c r="A46" s="196"/>
      <c r="B46" s="198"/>
      <c r="C46" s="42" t="s">
        <v>23</v>
      </c>
      <c r="D46" s="204" t="s">
        <v>28</v>
      </c>
      <c r="E46" s="205"/>
      <c r="F46" s="44" t="s">
        <v>23</v>
      </c>
      <c r="G46" s="204" t="s">
        <v>28</v>
      </c>
      <c r="H46" s="206"/>
      <c r="I46" s="144" t="s">
        <v>325</v>
      </c>
      <c r="J46" s="44" t="s">
        <v>23</v>
      </c>
      <c r="K46" s="204" t="s">
        <v>28</v>
      </c>
      <c r="L46" s="206"/>
      <c r="M46" s="145" t="s">
        <v>191</v>
      </c>
    </row>
    <row r="47" spans="1:47" ht="14.45" customHeight="1" x14ac:dyDescent="0.15">
      <c r="A47" s="68" t="s">
        <v>1</v>
      </c>
      <c r="B47" s="69">
        <v>0</v>
      </c>
      <c r="C47" s="146">
        <f>AB7</f>
        <v>78.076770844206564</v>
      </c>
      <c r="D47" s="146">
        <f t="shared" ref="D47:E82" si="35">AP7</f>
        <v>74.215662243187325</v>
      </c>
      <c r="E47" s="147">
        <f t="shared" si="35"/>
        <v>81.937879445225803</v>
      </c>
      <c r="F47" s="148">
        <f>AC7</f>
        <v>76.703354760596227</v>
      </c>
      <c r="G47" s="146">
        <f t="shared" ref="G47:H82" si="36">AR7</f>
        <v>72.989840191571631</v>
      </c>
      <c r="H47" s="146">
        <f t="shared" si="36"/>
        <v>80.416869329620823</v>
      </c>
      <c r="I47" s="149">
        <f t="shared" ref="I47:J82" si="37">AD7</f>
        <v>98.240941487768708</v>
      </c>
      <c r="J47" s="148">
        <f t="shared" si="37"/>
        <v>1.3734160836103437</v>
      </c>
      <c r="K47" s="146">
        <f t="shared" ref="K47:L82" si="38">AT7</f>
        <v>1.065632894150192</v>
      </c>
      <c r="L47" s="146">
        <f t="shared" si="38"/>
        <v>1.6811992730704954</v>
      </c>
      <c r="M47" s="150">
        <f>AF7</f>
        <v>1.7590585122313029</v>
      </c>
    </row>
    <row r="48" spans="1:47" ht="14.45" customHeight="1" x14ac:dyDescent="0.15">
      <c r="A48" s="68"/>
      <c r="B48" s="86">
        <v>5</v>
      </c>
      <c r="C48" s="151">
        <f>AB8</f>
        <v>73.076770844206564</v>
      </c>
      <c r="D48" s="151">
        <f t="shared" si="35"/>
        <v>69.215662243187325</v>
      </c>
      <c r="E48" s="152">
        <f t="shared" si="35"/>
        <v>76.937879445225803</v>
      </c>
      <c r="F48" s="153">
        <f>AC8</f>
        <v>71.703354760596227</v>
      </c>
      <c r="G48" s="151">
        <f t="shared" si="36"/>
        <v>67.989840191571631</v>
      </c>
      <c r="H48" s="151">
        <f t="shared" si="36"/>
        <v>75.416869329620823</v>
      </c>
      <c r="I48" s="154">
        <f t="shared" si="37"/>
        <v>98.120584601995702</v>
      </c>
      <c r="J48" s="153">
        <f t="shared" si="37"/>
        <v>1.3734160836103437</v>
      </c>
      <c r="K48" s="151">
        <f t="shared" si="38"/>
        <v>1.065632894150192</v>
      </c>
      <c r="L48" s="151">
        <f t="shared" si="38"/>
        <v>1.6811992730704954</v>
      </c>
      <c r="M48" s="155">
        <f>AF8</f>
        <v>1.8794153980043118</v>
      </c>
    </row>
    <row r="49" spans="1:13" ht="14.45" customHeight="1" x14ac:dyDescent="0.15">
      <c r="A49" s="68"/>
      <c r="B49" s="86">
        <v>10</v>
      </c>
      <c r="C49" s="151">
        <f t="shared" ref="C49:C62" si="39">AB9</f>
        <v>68.076770844206564</v>
      </c>
      <c r="D49" s="151">
        <f t="shared" si="35"/>
        <v>64.215662243187325</v>
      </c>
      <c r="E49" s="152">
        <f t="shared" si="35"/>
        <v>71.937879445225803</v>
      </c>
      <c r="F49" s="153">
        <f t="shared" ref="F49:F62" si="40">AC9</f>
        <v>66.703354760596227</v>
      </c>
      <c r="G49" s="151">
        <f t="shared" si="36"/>
        <v>62.989840191571624</v>
      </c>
      <c r="H49" s="151">
        <f t="shared" si="36"/>
        <v>70.416869329620823</v>
      </c>
      <c r="I49" s="154">
        <f t="shared" si="37"/>
        <v>97.982548134144906</v>
      </c>
      <c r="J49" s="153">
        <f t="shared" si="37"/>
        <v>1.3734160836103437</v>
      </c>
      <c r="K49" s="151">
        <f t="shared" si="38"/>
        <v>1.065632894150192</v>
      </c>
      <c r="L49" s="151">
        <f t="shared" si="38"/>
        <v>1.6811992730704954</v>
      </c>
      <c r="M49" s="155">
        <f t="shared" ref="M49:M62" si="41">AF9</f>
        <v>2.0174518658550964</v>
      </c>
    </row>
    <row r="50" spans="1:13" ht="14.45" customHeight="1" x14ac:dyDescent="0.15">
      <c r="A50" s="68"/>
      <c r="B50" s="86">
        <v>15</v>
      </c>
      <c r="C50" s="151">
        <f t="shared" si="39"/>
        <v>63.076770844206571</v>
      </c>
      <c r="D50" s="151">
        <f t="shared" si="35"/>
        <v>59.215662243187332</v>
      </c>
      <c r="E50" s="152">
        <f t="shared" si="35"/>
        <v>66.937879445225818</v>
      </c>
      <c r="F50" s="153">
        <f t="shared" si="40"/>
        <v>61.70335476059622</v>
      </c>
      <c r="G50" s="151">
        <f t="shared" si="36"/>
        <v>57.989840191571616</v>
      </c>
      <c r="H50" s="151">
        <f t="shared" si="36"/>
        <v>65.416869329620823</v>
      </c>
      <c r="I50" s="154">
        <f t="shared" si="37"/>
        <v>97.822627783209526</v>
      </c>
      <c r="J50" s="153">
        <f t="shared" si="37"/>
        <v>1.3734160836103437</v>
      </c>
      <c r="K50" s="151">
        <f t="shared" si="38"/>
        <v>1.065632894150192</v>
      </c>
      <c r="L50" s="151">
        <f t="shared" si="38"/>
        <v>1.6811992730704954</v>
      </c>
      <c r="M50" s="155">
        <f t="shared" si="41"/>
        <v>2.177372216790467</v>
      </c>
    </row>
    <row r="51" spans="1:13" ht="14.45" customHeight="1" x14ac:dyDescent="0.15">
      <c r="A51" s="68"/>
      <c r="B51" s="86">
        <v>20</v>
      </c>
      <c r="C51" s="151">
        <f t="shared" si="39"/>
        <v>58.076770844206571</v>
      </c>
      <c r="D51" s="151">
        <f t="shared" si="35"/>
        <v>54.215662243187332</v>
      </c>
      <c r="E51" s="152">
        <f t="shared" si="35"/>
        <v>61.937879445225811</v>
      </c>
      <c r="F51" s="153">
        <f t="shared" si="40"/>
        <v>56.70335476059622</v>
      </c>
      <c r="G51" s="151">
        <f t="shared" si="36"/>
        <v>52.989840191571616</v>
      </c>
      <c r="H51" s="151">
        <f t="shared" si="36"/>
        <v>60.416869329620823</v>
      </c>
      <c r="I51" s="154">
        <f t="shared" si="37"/>
        <v>97.635171405630317</v>
      </c>
      <c r="J51" s="153">
        <f t="shared" si="37"/>
        <v>1.3734160836103437</v>
      </c>
      <c r="K51" s="151">
        <f t="shared" si="38"/>
        <v>1.065632894150192</v>
      </c>
      <c r="L51" s="151">
        <f t="shared" si="38"/>
        <v>1.6811992730704954</v>
      </c>
      <c r="M51" s="155">
        <f t="shared" si="41"/>
        <v>2.3648285943696683</v>
      </c>
    </row>
    <row r="52" spans="1:13" ht="14.45" customHeight="1" x14ac:dyDescent="0.15">
      <c r="A52" s="68"/>
      <c r="B52" s="86">
        <v>25</v>
      </c>
      <c r="C52" s="151">
        <f t="shared" si="39"/>
        <v>53.076770844206578</v>
      </c>
      <c r="D52" s="151">
        <f t="shared" si="35"/>
        <v>49.215662243187339</v>
      </c>
      <c r="E52" s="152">
        <f t="shared" si="35"/>
        <v>56.937879445225818</v>
      </c>
      <c r="F52" s="153">
        <f t="shared" si="40"/>
        <v>51.70335476059622</v>
      </c>
      <c r="G52" s="151">
        <f t="shared" si="36"/>
        <v>47.989840191571616</v>
      </c>
      <c r="H52" s="151">
        <f t="shared" si="36"/>
        <v>55.416869329620823</v>
      </c>
      <c r="I52" s="154">
        <f t="shared" si="37"/>
        <v>97.412397058514216</v>
      </c>
      <c r="J52" s="153">
        <f t="shared" si="37"/>
        <v>1.3734160836103437</v>
      </c>
      <c r="K52" s="151">
        <f t="shared" si="38"/>
        <v>1.065632894150192</v>
      </c>
      <c r="L52" s="151">
        <f t="shared" si="38"/>
        <v>1.6811992730704954</v>
      </c>
      <c r="M52" s="155">
        <f t="shared" si="41"/>
        <v>2.5876029414857564</v>
      </c>
    </row>
    <row r="53" spans="1:13" ht="14.45" customHeight="1" x14ac:dyDescent="0.15">
      <c r="A53" s="68"/>
      <c r="B53" s="86">
        <v>30</v>
      </c>
      <c r="C53" s="151">
        <f t="shared" si="39"/>
        <v>49.676159606413528</v>
      </c>
      <c r="D53" s="151">
        <f t="shared" si="35"/>
        <v>47.282679965404846</v>
      </c>
      <c r="E53" s="152">
        <f t="shared" si="35"/>
        <v>52.069639247422209</v>
      </c>
      <c r="F53" s="153">
        <f t="shared" si="40"/>
        <v>48.259276723750936</v>
      </c>
      <c r="G53" s="151">
        <f t="shared" si="36"/>
        <v>46.004848489647706</v>
      </c>
      <c r="H53" s="151">
        <f t="shared" si="36"/>
        <v>50.513704957854166</v>
      </c>
      <c r="I53" s="154">
        <f t="shared" si="37"/>
        <v>97.14776082956368</v>
      </c>
      <c r="J53" s="153">
        <f t="shared" si="37"/>
        <v>1.4168828826625854</v>
      </c>
      <c r="K53" s="151">
        <f t="shared" si="38"/>
        <v>1.1113772699187359</v>
      </c>
      <c r="L53" s="151">
        <f t="shared" si="38"/>
        <v>1.722388495406435</v>
      </c>
      <c r="M53" s="155">
        <f t="shared" si="41"/>
        <v>2.8522391704363081</v>
      </c>
    </row>
    <row r="54" spans="1:13" ht="14.45" customHeight="1" x14ac:dyDescent="0.15">
      <c r="A54" s="68"/>
      <c r="B54" s="86">
        <v>35</v>
      </c>
      <c r="C54" s="151">
        <f t="shared" si="39"/>
        <v>44.67615960641352</v>
      </c>
      <c r="D54" s="151">
        <f t="shared" si="35"/>
        <v>42.282679965404839</v>
      </c>
      <c r="E54" s="152">
        <f t="shared" si="35"/>
        <v>47.069639247422202</v>
      </c>
      <c r="F54" s="153">
        <f t="shared" si="40"/>
        <v>43.259276723750936</v>
      </c>
      <c r="G54" s="151">
        <f t="shared" si="36"/>
        <v>41.004848489647706</v>
      </c>
      <c r="H54" s="151">
        <f t="shared" si="36"/>
        <v>45.513704957854166</v>
      </c>
      <c r="I54" s="154">
        <f t="shared" si="37"/>
        <v>96.828548167199259</v>
      </c>
      <c r="J54" s="153">
        <f t="shared" si="37"/>
        <v>1.4168828826625854</v>
      </c>
      <c r="K54" s="151">
        <f t="shared" si="38"/>
        <v>1.1113772699187359</v>
      </c>
      <c r="L54" s="151">
        <f t="shared" si="38"/>
        <v>1.722388495406435</v>
      </c>
      <c r="M54" s="155">
        <f t="shared" si="41"/>
        <v>3.1714518328007397</v>
      </c>
    </row>
    <row r="55" spans="1:13" ht="14.45" customHeight="1" x14ac:dyDescent="0.15">
      <c r="A55" s="68"/>
      <c r="B55" s="86">
        <v>40</v>
      </c>
      <c r="C55" s="151">
        <f t="shared" si="39"/>
        <v>39.676159606413528</v>
      </c>
      <c r="D55" s="151">
        <f t="shared" si="35"/>
        <v>37.282679965404846</v>
      </c>
      <c r="E55" s="152">
        <f t="shared" si="35"/>
        <v>42.069639247422209</v>
      </c>
      <c r="F55" s="153">
        <f t="shared" si="40"/>
        <v>38.259276723750936</v>
      </c>
      <c r="G55" s="151">
        <f t="shared" si="36"/>
        <v>36.004848489647706</v>
      </c>
      <c r="H55" s="151">
        <f t="shared" si="36"/>
        <v>40.513704957854166</v>
      </c>
      <c r="I55" s="154">
        <f t="shared" si="37"/>
        <v>96.428880978607722</v>
      </c>
      <c r="J55" s="153">
        <f t="shared" si="37"/>
        <v>1.4168828826625854</v>
      </c>
      <c r="K55" s="151">
        <f t="shared" si="38"/>
        <v>1.1113772699187359</v>
      </c>
      <c r="L55" s="151">
        <f t="shared" si="38"/>
        <v>1.722388495406435</v>
      </c>
      <c r="M55" s="155">
        <f t="shared" si="41"/>
        <v>3.5711190213922586</v>
      </c>
    </row>
    <row r="56" spans="1:13" ht="14.45" customHeight="1" x14ac:dyDescent="0.15">
      <c r="A56" s="68"/>
      <c r="B56" s="86">
        <v>45</v>
      </c>
      <c r="C56" s="151">
        <f t="shared" si="39"/>
        <v>34.67615960641352</v>
      </c>
      <c r="D56" s="151">
        <f t="shared" si="35"/>
        <v>32.282679965404839</v>
      </c>
      <c r="E56" s="152">
        <f t="shared" si="35"/>
        <v>37.069639247422202</v>
      </c>
      <c r="F56" s="153">
        <f t="shared" si="40"/>
        <v>33.259276723750936</v>
      </c>
      <c r="G56" s="151">
        <f t="shared" si="36"/>
        <v>31.00484848964771</v>
      </c>
      <c r="H56" s="151">
        <f t="shared" si="36"/>
        <v>35.513704957854166</v>
      </c>
      <c r="I56" s="154">
        <f t="shared" si="37"/>
        <v>95.913956739313988</v>
      </c>
      <c r="J56" s="153">
        <f t="shared" si="37"/>
        <v>1.4168828826625854</v>
      </c>
      <c r="K56" s="151">
        <f t="shared" si="38"/>
        <v>1.1113772699187359</v>
      </c>
      <c r="L56" s="151">
        <f t="shared" si="38"/>
        <v>1.722388495406435</v>
      </c>
      <c r="M56" s="155">
        <f t="shared" si="41"/>
        <v>4.0860432606860142</v>
      </c>
    </row>
    <row r="57" spans="1:13" ht="14.45" customHeight="1" x14ac:dyDescent="0.15">
      <c r="A57" s="68"/>
      <c r="B57" s="86">
        <v>50</v>
      </c>
      <c r="C57" s="151">
        <f t="shared" si="39"/>
        <v>31.358742975566958</v>
      </c>
      <c r="D57" s="151">
        <f t="shared" si="35"/>
        <v>29.491759492230269</v>
      </c>
      <c r="E57" s="152">
        <f t="shared" si="35"/>
        <v>33.225726458903651</v>
      </c>
      <c r="F57" s="153">
        <f t="shared" si="40"/>
        <v>29.883100862945447</v>
      </c>
      <c r="G57" s="151">
        <f t="shared" si="36"/>
        <v>28.14707598601435</v>
      </c>
      <c r="H57" s="151">
        <f t="shared" si="36"/>
        <v>31.619125739876544</v>
      </c>
      <c r="I57" s="154">
        <f t="shared" si="37"/>
        <v>95.294319948439096</v>
      </c>
      <c r="J57" s="153">
        <f t="shared" si="37"/>
        <v>1.4756421126215102</v>
      </c>
      <c r="K57" s="151">
        <f t="shared" si="38"/>
        <v>1.1666706847638713</v>
      </c>
      <c r="L57" s="151">
        <f t="shared" si="38"/>
        <v>1.7846135404791492</v>
      </c>
      <c r="M57" s="155">
        <f t="shared" si="41"/>
        <v>4.7056800515609032</v>
      </c>
    </row>
    <row r="58" spans="1:13" ht="14.45" customHeight="1" x14ac:dyDescent="0.15">
      <c r="A58" s="68"/>
      <c r="B58" s="86">
        <v>55</v>
      </c>
      <c r="C58" s="151">
        <f t="shared" si="39"/>
        <v>27.323184680633979</v>
      </c>
      <c r="D58" s="151">
        <f t="shared" si="35"/>
        <v>25.74430969836742</v>
      </c>
      <c r="E58" s="152">
        <f t="shared" si="35"/>
        <v>28.902059662900538</v>
      </c>
      <c r="F58" s="153">
        <f t="shared" si="40"/>
        <v>25.811406386519128</v>
      </c>
      <c r="G58" s="151">
        <f t="shared" si="36"/>
        <v>24.358877781750479</v>
      </c>
      <c r="H58" s="151">
        <f t="shared" si="36"/>
        <v>27.263934991287776</v>
      </c>
      <c r="I58" s="154">
        <f t="shared" si="37"/>
        <v>94.467049460795977</v>
      </c>
      <c r="J58" s="153">
        <f t="shared" si="37"/>
        <v>1.511778294114847</v>
      </c>
      <c r="K58" s="151">
        <f t="shared" si="38"/>
        <v>1.2002942066152185</v>
      </c>
      <c r="L58" s="151">
        <f t="shared" si="38"/>
        <v>1.8232623816144755</v>
      </c>
      <c r="M58" s="155">
        <f t="shared" si="41"/>
        <v>5.5329505392040161</v>
      </c>
    </row>
    <row r="59" spans="1:13" ht="14.45" customHeight="1" x14ac:dyDescent="0.15">
      <c r="A59" s="68"/>
      <c r="B59" s="86">
        <v>60</v>
      </c>
      <c r="C59" s="151">
        <f t="shared" si="39"/>
        <v>23.613871238723078</v>
      </c>
      <c r="D59" s="151">
        <f t="shared" si="35"/>
        <v>22.272670101314731</v>
      </c>
      <c r="E59" s="152">
        <f t="shared" si="35"/>
        <v>24.955072376131426</v>
      </c>
      <c r="F59" s="153">
        <f t="shared" si="40"/>
        <v>22.040909510036293</v>
      </c>
      <c r="G59" s="151">
        <f t="shared" si="36"/>
        <v>20.821541913329412</v>
      </c>
      <c r="H59" s="151">
        <f t="shared" si="36"/>
        <v>23.260277106743175</v>
      </c>
      <c r="I59" s="154">
        <f t="shared" si="37"/>
        <v>93.338823131603377</v>
      </c>
      <c r="J59" s="153">
        <f t="shared" si="37"/>
        <v>1.5729617286867854</v>
      </c>
      <c r="K59" s="151">
        <f t="shared" si="38"/>
        <v>1.2530858696870601</v>
      </c>
      <c r="L59" s="151">
        <f t="shared" si="38"/>
        <v>1.8928375876865107</v>
      </c>
      <c r="M59" s="155">
        <f t="shared" si="41"/>
        <v>6.6611768683966259</v>
      </c>
    </row>
    <row r="60" spans="1:13" ht="14.45" customHeight="1" x14ac:dyDescent="0.15">
      <c r="A60" s="68"/>
      <c r="B60" s="86">
        <v>65</v>
      </c>
      <c r="C60" s="151">
        <f t="shared" si="39"/>
        <v>19.850574177918858</v>
      </c>
      <c r="D60" s="151">
        <f t="shared" si="35"/>
        <v>18.669288851061921</v>
      </c>
      <c r="E60" s="152">
        <f t="shared" si="35"/>
        <v>21.031859504775795</v>
      </c>
      <c r="F60" s="153">
        <f t="shared" si="40"/>
        <v>18.231379698217474</v>
      </c>
      <c r="G60" s="151">
        <f t="shared" si="36"/>
        <v>17.168018337216349</v>
      </c>
      <c r="H60" s="151">
        <f t="shared" si="36"/>
        <v>19.294741059218598</v>
      </c>
      <c r="I60" s="154">
        <f t="shared" si="37"/>
        <v>91.843084914377314</v>
      </c>
      <c r="J60" s="153">
        <f t="shared" si="37"/>
        <v>1.6191944797013853</v>
      </c>
      <c r="K60" s="151">
        <f t="shared" si="38"/>
        <v>1.2907112896499215</v>
      </c>
      <c r="L60" s="151">
        <f t="shared" si="38"/>
        <v>1.9476776697528491</v>
      </c>
      <c r="M60" s="155">
        <f t="shared" si="41"/>
        <v>8.1569150856226891</v>
      </c>
    </row>
    <row r="61" spans="1:13" ht="14.45" customHeight="1" x14ac:dyDescent="0.15">
      <c r="A61" s="68"/>
      <c r="B61" s="86">
        <v>70</v>
      </c>
      <c r="C61" s="151">
        <f t="shared" si="39"/>
        <v>15.667707268395338</v>
      </c>
      <c r="D61" s="151">
        <f t="shared" si="35"/>
        <v>14.574380200668795</v>
      </c>
      <c r="E61" s="152">
        <f t="shared" si="35"/>
        <v>16.761034336121881</v>
      </c>
      <c r="F61" s="153">
        <f t="shared" si="40"/>
        <v>14.005958236893456</v>
      </c>
      <c r="G61" s="151">
        <f t="shared" si="36"/>
        <v>13.024987525184617</v>
      </c>
      <c r="H61" s="151">
        <f t="shared" si="36"/>
        <v>14.986928948602294</v>
      </c>
      <c r="I61" s="154">
        <f t="shared" si="37"/>
        <v>89.393795767081144</v>
      </c>
      <c r="J61" s="153">
        <f t="shared" si="37"/>
        <v>1.6617490315018817</v>
      </c>
      <c r="K61" s="151">
        <f t="shared" si="38"/>
        <v>1.3252530499801876</v>
      </c>
      <c r="L61" s="151">
        <f t="shared" si="38"/>
        <v>1.9982450130235758</v>
      </c>
      <c r="M61" s="155">
        <f t="shared" si="41"/>
        <v>10.606204232918856</v>
      </c>
    </row>
    <row r="62" spans="1:13" ht="14.45" customHeight="1" x14ac:dyDescent="0.15">
      <c r="A62" s="68"/>
      <c r="B62" s="86">
        <v>75</v>
      </c>
      <c r="C62" s="151">
        <f t="shared" si="39"/>
        <v>12.421616761278345</v>
      </c>
      <c r="D62" s="151">
        <f t="shared" si="35"/>
        <v>11.65922409592253</v>
      </c>
      <c r="E62" s="152">
        <f t="shared" si="35"/>
        <v>13.184009426634161</v>
      </c>
      <c r="F62" s="153">
        <f t="shared" si="40"/>
        <v>10.684843028587743</v>
      </c>
      <c r="G62" s="151">
        <f t="shared" si="36"/>
        <v>9.9891236592785795</v>
      </c>
      <c r="H62" s="151">
        <f t="shared" si="36"/>
        <v>11.380562397896906</v>
      </c>
      <c r="I62" s="154">
        <f t="shared" si="37"/>
        <v>86.018134627171776</v>
      </c>
      <c r="J62" s="153">
        <f t="shared" si="37"/>
        <v>1.7367737326906041</v>
      </c>
      <c r="K62" s="151">
        <f t="shared" si="38"/>
        <v>1.3976565374554426</v>
      </c>
      <c r="L62" s="151">
        <f t="shared" si="38"/>
        <v>2.0758909279257658</v>
      </c>
      <c r="M62" s="155">
        <f t="shared" si="41"/>
        <v>13.981865372828228</v>
      </c>
    </row>
    <row r="63" spans="1:13" ht="14.45" customHeight="1" x14ac:dyDescent="0.15">
      <c r="A63" s="68"/>
      <c r="B63" s="86">
        <v>80</v>
      </c>
      <c r="C63" s="151">
        <f>AB23</f>
        <v>9.0764507211167373</v>
      </c>
      <c r="D63" s="151">
        <f t="shared" si="35"/>
        <v>8.6190668366182344</v>
      </c>
      <c r="E63" s="152">
        <f t="shared" si="35"/>
        <v>9.5338346056152403</v>
      </c>
      <c r="F63" s="153">
        <f>AC23</f>
        <v>7.297518955525593</v>
      </c>
      <c r="G63" s="151">
        <f t="shared" si="36"/>
        <v>6.817288051947779</v>
      </c>
      <c r="H63" s="151">
        <f t="shared" si="36"/>
        <v>7.7777498591034071</v>
      </c>
      <c r="I63" s="154">
        <f t="shared" si="37"/>
        <v>80.400579254483404</v>
      </c>
      <c r="J63" s="153">
        <f t="shared" si="37"/>
        <v>1.7789317655911443</v>
      </c>
      <c r="K63" s="151">
        <f t="shared" si="38"/>
        <v>1.4354853004016461</v>
      </c>
      <c r="L63" s="151">
        <f t="shared" si="38"/>
        <v>2.1223782307806425</v>
      </c>
      <c r="M63" s="155">
        <f>AF23</f>
        <v>19.599420745516593</v>
      </c>
    </row>
    <row r="64" spans="1:13" ht="14.45" customHeight="1" x14ac:dyDescent="0.15">
      <c r="A64" s="44"/>
      <c r="B64" s="102">
        <v>85</v>
      </c>
      <c r="C64" s="156">
        <f>AB24</f>
        <v>5.408513633343933</v>
      </c>
      <c r="D64" s="156">
        <f t="shared" si="35"/>
        <v>4.4608787394828369</v>
      </c>
      <c r="E64" s="157">
        <f t="shared" si="35"/>
        <v>6.3561485272050291</v>
      </c>
      <c r="F64" s="158">
        <f>AC24</f>
        <v>3.8778022276805562</v>
      </c>
      <c r="G64" s="156">
        <f t="shared" si="36"/>
        <v>3.1233522002411833</v>
      </c>
      <c r="H64" s="156">
        <f t="shared" si="36"/>
        <v>4.632252255119929</v>
      </c>
      <c r="I64" s="159">
        <f t="shared" si="37"/>
        <v>71.698113207547181</v>
      </c>
      <c r="J64" s="158">
        <f t="shared" si="37"/>
        <v>1.5307114056633773</v>
      </c>
      <c r="K64" s="156">
        <f t="shared" si="38"/>
        <v>1.1070469511842667</v>
      </c>
      <c r="L64" s="156">
        <f t="shared" si="38"/>
        <v>1.9543758601424879</v>
      </c>
      <c r="M64" s="160">
        <f>AF24</f>
        <v>28.30188679245283</v>
      </c>
    </row>
    <row r="65" spans="1:13" ht="14.45" customHeight="1" x14ac:dyDescent="0.15">
      <c r="A65" s="68" t="s">
        <v>6</v>
      </c>
      <c r="B65" s="161">
        <v>0</v>
      </c>
      <c r="C65" s="162">
        <f>AB25</f>
        <v>87.525255048477803</v>
      </c>
      <c r="D65" s="162">
        <f t="shared" si="35"/>
        <v>85.529314418655019</v>
      </c>
      <c r="E65" s="163">
        <f t="shared" si="35"/>
        <v>89.521195678300586</v>
      </c>
      <c r="F65" s="164">
        <f>AC25</f>
        <v>84.515851027628443</v>
      </c>
      <c r="G65" s="162">
        <f t="shared" si="36"/>
        <v>82.682647055250357</v>
      </c>
      <c r="H65" s="162">
        <f t="shared" si="36"/>
        <v>86.34905500000653</v>
      </c>
      <c r="I65" s="165">
        <f t="shared" si="37"/>
        <v>96.561673520194219</v>
      </c>
      <c r="J65" s="164">
        <f t="shared" si="37"/>
        <v>3.0094040208493475</v>
      </c>
      <c r="K65" s="162">
        <f t="shared" si="38"/>
        <v>2.5987423288358182</v>
      </c>
      <c r="L65" s="162">
        <f t="shared" si="38"/>
        <v>3.4200657128628769</v>
      </c>
      <c r="M65" s="166">
        <f>AF25</f>
        <v>3.4383264798057684</v>
      </c>
    </row>
    <row r="66" spans="1:13" ht="14.45" customHeight="1" x14ac:dyDescent="0.15">
      <c r="A66" s="126"/>
      <c r="B66" s="86">
        <v>5</v>
      </c>
      <c r="C66" s="151">
        <f>AB26</f>
        <v>82.525255048477803</v>
      </c>
      <c r="D66" s="151">
        <f t="shared" si="35"/>
        <v>80.529314418655019</v>
      </c>
      <c r="E66" s="152">
        <f t="shared" si="35"/>
        <v>84.521195678300586</v>
      </c>
      <c r="F66" s="153">
        <f>AC26</f>
        <v>79.515851027628443</v>
      </c>
      <c r="G66" s="151">
        <f t="shared" si="36"/>
        <v>77.682647055250357</v>
      </c>
      <c r="H66" s="151">
        <f t="shared" si="36"/>
        <v>81.34905500000653</v>
      </c>
      <c r="I66" s="154">
        <f t="shared" si="37"/>
        <v>96.353353868362419</v>
      </c>
      <c r="J66" s="153">
        <f t="shared" si="37"/>
        <v>3.0094040208493475</v>
      </c>
      <c r="K66" s="151">
        <f t="shared" si="38"/>
        <v>2.5987423288358182</v>
      </c>
      <c r="L66" s="151">
        <f t="shared" si="38"/>
        <v>3.4200657128628769</v>
      </c>
      <c r="M66" s="155">
        <f>AF26</f>
        <v>3.6466461316375618</v>
      </c>
    </row>
    <row r="67" spans="1:13" ht="14.45" customHeight="1" x14ac:dyDescent="0.15">
      <c r="A67" s="126"/>
      <c r="B67" s="86">
        <v>10</v>
      </c>
      <c r="C67" s="151">
        <f t="shared" ref="C67:C80" si="42">AB27</f>
        <v>77.525255048477803</v>
      </c>
      <c r="D67" s="151">
        <f t="shared" si="35"/>
        <v>75.529314418655019</v>
      </c>
      <c r="E67" s="152">
        <f t="shared" si="35"/>
        <v>79.521195678300586</v>
      </c>
      <c r="F67" s="153">
        <f t="shared" ref="F67:F80" si="43">AC27</f>
        <v>74.515851027628443</v>
      </c>
      <c r="G67" s="151">
        <f t="shared" si="36"/>
        <v>72.682647055250357</v>
      </c>
      <c r="H67" s="151">
        <f t="shared" si="36"/>
        <v>76.34905500000653</v>
      </c>
      <c r="I67" s="154">
        <f t="shared" si="37"/>
        <v>96.118163018015835</v>
      </c>
      <c r="J67" s="153">
        <f t="shared" si="37"/>
        <v>3.0094040208493475</v>
      </c>
      <c r="K67" s="151">
        <f t="shared" si="38"/>
        <v>2.5987423288358182</v>
      </c>
      <c r="L67" s="151">
        <f t="shared" si="38"/>
        <v>3.4200657128628769</v>
      </c>
      <c r="M67" s="155">
        <f t="shared" ref="M67:M80" si="44">AF27</f>
        <v>3.8818369819841525</v>
      </c>
    </row>
    <row r="68" spans="1:13" ht="14.45" customHeight="1" x14ac:dyDescent="0.15">
      <c r="A68" s="126"/>
      <c r="B68" s="86">
        <v>15</v>
      </c>
      <c r="C68" s="151">
        <f t="shared" si="42"/>
        <v>72.525255048477803</v>
      </c>
      <c r="D68" s="151">
        <f t="shared" si="35"/>
        <v>70.529314418655019</v>
      </c>
      <c r="E68" s="152">
        <f t="shared" si="35"/>
        <v>74.521195678300586</v>
      </c>
      <c r="F68" s="153">
        <f t="shared" si="43"/>
        <v>69.515851027628443</v>
      </c>
      <c r="G68" s="151">
        <f t="shared" si="36"/>
        <v>67.682647055250357</v>
      </c>
      <c r="H68" s="151">
        <f t="shared" si="36"/>
        <v>71.34905500000653</v>
      </c>
      <c r="I68" s="154">
        <f t="shared" si="37"/>
        <v>95.850543346813737</v>
      </c>
      <c r="J68" s="153">
        <f t="shared" si="37"/>
        <v>3.0094040208493475</v>
      </c>
      <c r="K68" s="151">
        <f t="shared" si="38"/>
        <v>2.5987423288358182</v>
      </c>
      <c r="L68" s="151">
        <f t="shared" si="38"/>
        <v>3.4200657128628769</v>
      </c>
      <c r="M68" s="155">
        <f t="shared" si="44"/>
        <v>4.1494566531862347</v>
      </c>
    </row>
    <row r="69" spans="1:13" ht="14.45" customHeight="1" x14ac:dyDescent="0.15">
      <c r="A69" s="126"/>
      <c r="B69" s="86">
        <v>20</v>
      </c>
      <c r="C69" s="151">
        <f t="shared" si="42"/>
        <v>67.525255048477803</v>
      </c>
      <c r="D69" s="151">
        <f t="shared" si="35"/>
        <v>65.529314418655019</v>
      </c>
      <c r="E69" s="152">
        <f t="shared" si="35"/>
        <v>69.521195678300586</v>
      </c>
      <c r="F69" s="153">
        <f t="shared" si="43"/>
        <v>64.515851027628443</v>
      </c>
      <c r="G69" s="151">
        <f t="shared" si="36"/>
        <v>62.682647055250357</v>
      </c>
      <c r="H69" s="151">
        <f t="shared" si="36"/>
        <v>66.34905500000653</v>
      </c>
      <c r="I69" s="154">
        <f t="shared" si="37"/>
        <v>95.543291145381318</v>
      </c>
      <c r="J69" s="153">
        <f t="shared" si="37"/>
        <v>3.0094040208493475</v>
      </c>
      <c r="K69" s="151">
        <f t="shared" si="38"/>
        <v>2.5987423288358182</v>
      </c>
      <c r="L69" s="151">
        <f t="shared" si="38"/>
        <v>3.4200657128628769</v>
      </c>
      <c r="M69" s="155">
        <f t="shared" si="44"/>
        <v>4.4567088546186655</v>
      </c>
    </row>
    <row r="70" spans="1:13" ht="14.45" customHeight="1" x14ac:dyDescent="0.15">
      <c r="A70" s="126"/>
      <c r="B70" s="86">
        <v>25</v>
      </c>
      <c r="C70" s="151">
        <f t="shared" si="42"/>
        <v>62.52525504847781</v>
      </c>
      <c r="D70" s="151">
        <f t="shared" si="35"/>
        <v>60.529314418655026</v>
      </c>
      <c r="E70" s="152">
        <f t="shared" si="35"/>
        <v>64.521195678300586</v>
      </c>
      <c r="F70" s="153">
        <f t="shared" si="43"/>
        <v>59.515851027628464</v>
      </c>
      <c r="G70" s="151">
        <f t="shared" si="36"/>
        <v>57.682647055250378</v>
      </c>
      <c r="H70" s="151">
        <f t="shared" si="36"/>
        <v>61.349055000006551</v>
      </c>
      <c r="I70" s="154">
        <f t="shared" si="37"/>
        <v>95.186898448449256</v>
      </c>
      <c r="J70" s="153">
        <f t="shared" si="37"/>
        <v>3.0094040208493475</v>
      </c>
      <c r="K70" s="151">
        <f t="shared" si="38"/>
        <v>2.5987423288358182</v>
      </c>
      <c r="L70" s="151">
        <f t="shared" si="38"/>
        <v>3.4200657128628769</v>
      </c>
      <c r="M70" s="155">
        <f t="shared" si="44"/>
        <v>4.8131015515507478</v>
      </c>
    </row>
    <row r="71" spans="1:13" ht="14.45" customHeight="1" x14ac:dyDescent="0.15">
      <c r="A71" s="126"/>
      <c r="B71" s="86">
        <v>30</v>
      </c>
      <c r="C71" s="151">
        <f t="shared" si="42"/>
        <v>57.525255048477796</v>
      </c>
      <c r="D71" s="151">
        <f t="shared" si="35"/>
        <v>55.529314418655012</v>
      </c>
      <c r="E71" s="152">
        <f t="shared" si="35"/>
        <v>59.521195678300579</v>
      </c>
      <c r="F71" s="153">
        <f t="shared" si="43"/>
        <v>54.515851027628443</v>
      </c>
      <c r="G71" s="151">
        <f t="shared" si="36"/>
        <v>52.682647055250357</v>
      </c>
      <c r="H71" s="151">
        <f t="shared" si="36"/>
        <v>56.34905500000653</v>
      </c>
      <c r="I71" s="154">
        <f t="shared" si="37"/>
        <v>94.768551624302646</v>
      </c>
      <c r="J71" s="153">
        <f t="shared" si="37"/>
        <v>3.0094040208493475</v>
      </c>
      <c r="K71" s="151">
        <f t="shared" si="38"/>
        <v>2.5987423288358182</v>
      </c>
      <c r="L71" s="151">
        <f t="shared" si="38"/>
        <v>3.4200657128628769</v>
      </c>
      <c r="M71" s="155">
        <f t="shared" si="44"/>
        <v>5.2314483756973464</v>
      </c>
    </row>
    <row r="72" spans="1:13" ht="14.45" customHeight="1" x14ac:dyDescent="0.15">
      <c r="A72" s="126"/>
      <c r="B72" s="86">
        <v>35</v>
      </c>
      <c r="C72" s="151">
        <f t="shared" si="42"/>
        <v>52.52525504847781</v>
      </c>
      <c r="D72" s="151">
        <f t="shared" si="35"/>
        <v>50.529314418655026</v>
      </c>
      <c r="E72" s="152">
        <f t="shared" si="35"/>
        <v>54.521195678300593</v>
      </c>
      <c r="F72" s="153">
        <f t="shared" si="43"/>
        <v>49.51585102762845</v>
      </c>
      <c r="G72" s="151">
        <f t="shared" si="36"/>
        <v>47.682647055250364</v>
      </c>
      <c r="H72" s="151">
        <f t="shared" si="36"/>
        <v>51.349055000006537</v>
      </c>
      <c r="I72" s="154">
        <f t="shared" si="37"/>
        <v>94.270558004769612</v>
      </c>
      <c r="J72" s="153">
        <f t="shared" si="37"/>
        <v>3.0094040208493475</v>
      </c>
      <c r="K72" s="151">
        <f t="shared" si="38"/>
        <v>2.5987423288358182</v>
      </c>
      <c r="L72" s="151">
        <f t="shared" si="38"/>
        <v>3.4200657128628769</v>
      </c>
      <c r="M72" s="155">
        <f t="shared" si="44"/>
        <v>5.7294419952303697</v>
      </c>
    </row>
    <row r="73" spans="1:13" ht="14.45" customHeight="1" x14ac:dyDescent="0.15">
      <c r="A73" s="126"/>
      <c r="B73" s="86">
        <v>40</v>
      </c>
      <c r="C73" s="151">
        <f t="shared" si="42"/>
        <v>48.357849053313558</v>
      </c>
      <c r="D73" s="151">
        <f t="shared" si="35"/>
        <v>47.170259693833671</v>
      </c>
      <c r="E73" s="152">
        <f t="shared" si="35"/>
        <v>49.545438412793445</v>
      </c>
      <c r="F73" s="153">
        <f t="shared" si="43"/>
        <v>45.298221574469231</v>
      </c>
      <c r="G73" s="151">
        <f t="shared" si="36"/>
        <v>44.257528301832252</v>
      </c>
      <c r="H73" s="151">
        <f t="shared" si="36"/>
        <v>46.33891484710621</v>
      </c>
      <c r="I73" s="154">
        <f t="shared" si="37"/>
        <v>93.672945470607786</v>
      </c>
      <c r="J73" s="153">
        <f t="shared" si="37"/>
        <v>3.0596274788443223</v>
      </c>
      <c r="K73" s="151">
        <f t="shared" si="38"/>
        <v>2.65408197354457</v>
      </c>
      <c r="L73" s="151">
        <f t="shared" si="38"/>
        <v>3.4651729841440746</v>
      </c>
      <c r="M73" s="155">
        <f t="shared" si="44"/>
        <v>6.3270545293922078</v>
      </c>
    </row>
    <row r="74" spans="1:13" ht="14.45" customHeight="1" x14ac:dyDescent="0.15">
      <c r="A74" s="126"/>
      <c r="B74" s="86">
        <v>45</v>
      </c>
      <c r="C74" s="151">
        <f t="shared" si="42"/>
        <v>43.357849053313551</v>
      </c>
      <c r="D74" s="151">
        <f t="shared" si="35"/>
        <v>42.170259693833671</v>
      </c>
      <c r="E74" s="152">
        <f t="shared" si="35"/>
        <v>44.54543841279343</v>
      </c>
      <c r="F74" s="153">
        <f t="shared" si="43"/>
        <v>40.298221574469231</v>
      </c>
      <c r="G74" s="151">
        <f t="shared" si="36"/>
        <v>39.257528301832252</v>
      </c>
      <c r="H74" s="151">
        <f t="shared" si="36"/>
        <v>41.33891484710621</v>
      </c>
      <c r="I74" s="154">
        <f t="shared" si="37"/>
        <v>92.943313504592567</v>
      </c>
      <c r="J74" s="153">
        <f t="shared" si="37"/>
        <v>3.0596274788443223</v>
      </c>
      <c r="K74" s="151">
        <f t="shared" si="38"/>
        <v>2.65408197354457</v>
      </c>
      <c r="L74" s="151">
        <f t="shared" si="38"/>
        <v>3.4651729841440746</v>
      </c>
      <c r="M74" s="155">
        <f t="shared" si="44"/>
        <v>7.0566864954074449</v>
      </c>
    </row>
    <row r="75" spans="1:13" ht="14.45" customHeight="1" x14ac:dyDescent="0.15">
      <c r="A75" s="126"/>
      <c r="B75" s="86">
        <v>50</v>
      </c>
      <c r="C75" s="151">
        <f t="shared" si="42"/>
        <v>38.357849053313558</v>
      </c>
      <c r="D75" s="151">
        <f t="shared" si="35"/>
        <v>37.170259693833671</v>
      </c>
      <c r="E75" s="152">
        <f t="shared" si="35"/>
        <v>39.545438412793445</v>
      </c>
      <c r="F75" s="153">
        <f t="shared" si="43"/>
        <v>35.298221574469238</v>
      </c>
      <c r="G75" s="151">
        <f t="shared" si="36"/>
        <v>34.257528301832259</v>
      </c>
      <c r="H75" s="151">
        <f t="shared" si="36"/>
        <v>36.338914847106217</v>
      </c>
      <c r="I75" s="154">
        <f t="shared" si="37"/>
        <v>92.02346441639169</v>
      </c>
      <c r="J75" s="153">
        <f t="shared" si="37"/>
        <v>3.0596274788443223</v>
      </c>
      <c r="K75" s="151">
        <f t="shared" si="38"/>
        <v>2.65408197354457</v>
      </c>
      <c r="L75" s="151">
        <f t="shared" si="38"/>
        <v>3.4651729841440746</v>
      </c>
      <c r="M75" s="155">
        <f t="shared" si="44"/>
        <v>7.9765355836083183</v>
      </c>
    </row>
    <row r="76" spans="1:13" ht="14.45" customHeight="1" x14ac:dyDescent="0.15">
      <c r="A76" s="126"/>
      <c r="B76" s="86">
        <v>55</v>
      </c>
      <c r="C76" s="151">
        <f t="shared" si="42"/>
        <v>33.357849053313558</v>
      </c>
      <c r="D76" s="151">
        <f t="shared" si="35"/>
        <v>32.170259693833671</v>
      </c>
      <c r="E76" s="152">
        <f t="shared" si="35"/>
        <v>34.545438412793445</v>
      </c>
      <c r="F76" s="153">
        <f t="shared" si="43"/>
        <v>30.298221574469228</v>
      </c>
      <c r="G76" s="151">
        <f t="shared" si="36"/>
        <v>29.257528301832249</v>
      </c>
      <c r="H76" s="151">
        <f t="shared" si="36"/>
        <v>31.338914847106206</v>
      </c>
      <c r="I76" s="154">
        <f t="shared" si="37"/>
        <v>90.827863409435253</v>
      </c>
      <c r="J76" s="153">
        <f t="shared" si="37"/>
        <v>3.0596274788443223</v>
      </c>
      <c r="K76" s="151">
        <f t="shared" si="38"/>
        <v>2.65408197354457</v>
      </c>
      <c r="L76" s="151">
        <f t="shared" si="38"/>
        <v>3.4651729841440746</v>
      </c>
      <c r="M76" s="155">
        <f t="shared" si="44"/>
        <v>9.1721365905647279</v>
      </c>
    </row>
    <row r="77" spans="1:13" ht="14.45" customHeight="1" x14ac:dyDescent="0.15">
      <c r="A77" s="126"/>
      <c r="B77" s="86">
        <v>60</v>
      </c>
      <c r="C77" s="151">
        <f t="shared" si="42"/>
        <v>28.614375831515531</v>
      </c>
      <c r="D77" s="151">
        <f t="shared" si="35"/>
        <v>27.528503655289665</v>
      </c>
      <c r="E77" s="152">
        <f t="shared" si="35"/>
        <v>29.700248007741397</v>
      </c>
      <c r="F77" s="153">
        <f t="shared" si="43"/>
        <v>25.529189159969082</v>
      </c>
      <c r="G77" s="151">
        <f t="shared" si="36"/>
        <v>24.58337372859766</v>
      </c>
      <c r="H77" s="151">
        <f t="shared" si="36"/>
        <v>26.475004591340504</v>
      </c>
      <c r="I77" s="154">
        <f t="shared" si="37"/>
        <v>89.218053576592567</v>
      </c>
      <c r="J77" s="153">
        <f t="shared" si="37"/>
        <v>3.0851866715464396</v>
      </c>
      <c r="K77" s="151">
        <f t="shared" si="38"/>
        <v>2.6793592756295892</v>
      </c>
      <c r="L77" s="151">
        <f t="shared" si="38"/>
        <v>3.4910140674632899</v>
      </c>
      <c r="M77" s="155">
        <f t="shared" si="44"/>
        <v>10.781946423407398</v>
      </c>
    </row>
    <row r="78" spans="1:13" ht="14.45" customHeight="1" x14ac:dyDescent="0.15">
      <c r="A78" s="126"/>
      <c r="B78" s="86">
        <v>65</v>
      </c>
      <c r="C78" s="151">
        <f t="shared" si="42"/>
        <v>24.125986278891478</v>
      </c>
      <c r="D78" s="151">
        <f t="shared" si="35"/>
        <v>23.185635428059427</v>
      </c>
      <c r="E78" s="152">
        <f t="shared" si="35"/>
        <v>25.066337129723529</v>
      </c>
      <c r="F78" s="153">
        <f t="shared" si="43"/>
        <v>20.98001709654557</v>
      </c>
      <c r="G78" s="151">
        <f t="shared" si="36"/>
        <v>20.164681648818434</v>
      </c>
      <c r="H78" s="151">
        <f t="shared" si="36"/>
        <v>21.795352544272706</v>
      </c>
      <c r="I78" s="154">
        <f t="shared" si="37"/>
        <v>86.960246325355797</v>
      </c>
      <c r="J78" s="153">
        <f t="shared" si="37"/>
        <v>3.1459691823459064</v>
      </c>
      <c r="K78" s="151">
        <f t="shared" si="38"/>
        <v>2.7380168233662294</v>
      </c>
      <c r="L78" s="151">
        <f t="shared" si="38"/>
        <v>3.5539215413255834</v>
      </c>
      <c r="M78" s="155">
        <f t="shared" si="44"/>
        <v>13.039753674644198</v>
      </c>
    </row>
    <row r="79" spans="1:13" ht="14.45" customHeight="1" x14ac:dyDescent="0.15">
      <c r="A79" s="126"/>
      <c r="B79" s="86">
        <v>70</v>
      </c>
      <c r="C79" s="151">
        <f t="shared" si="42"/>
        <v>19.651453497093165</v>
      </c>
      <c r="D79" s="151">
        <f t="shared" si="35"/>
        <v>18.841245204813656</v>
      </c>
      <c r="E79" s="152">
        <f t="shared" si="35"/>
        <v>20.461661789372673</v>
      </c>
      <c r="F79" s="153">
        <f t="shared" si="43"/>
        <v>16.483078975264856</v>
      </c>
      <c r="G79" s="151">
        <f t="shared" si="36"/>
        <v>15.779159175422532</v>
      </c>
      <c r="H79" s="151">
        <f t="shared" si="36"/>
        <v>17.186998775107181</v>
      </c>
      <c r="I79" s="154">
        <f t="shared" si="37"/>
        <v>83.877149228188273</v>
      </c>
      <c r="J79" s="153">
        <f t="shared" si="37"/>
        <v>3.168374521828309</v>
      </c>
      <c r="K79" s="151">
        <f t="shared" si="38"/>
        <v>2.7619800150897054</v>
      </c>
      <c r="L79" s="151">
        <f t="shared" si="38"/>
        <v>3.5747690285669127</v>
      </c>
      <c r="M79" s="155">
        <f t="shared" si="44"/>
        <v>16.122850771811734</v>
      </c>
    </row>
    <row r="80" spans="1:13" ht="14.45" customHeight="1" x14ac:dyDescent="0.15">
      <c r="A80" s="126"/>
      <c r="B80" s="86">
        <v>75</v>
      </c>
      <c r="C80" s="151">
        <f t="shared" si="42"/>
        <v>15.218463858597778</v>
      </c>
      <c r="D80" s="151">
        <f t="shared" si="35"/>
        <v>14.550785344009972</v>
      </c>
      <c r="E80" s="152">
        <f t="shared" si="35"/>
        <v>15.886142373185583</v>
      </c>
      <c r="F80" s="153">
        <f t="shared" si="43"/>
        <v>11.985532437349756</v>
      </c>
      <c r="G80" s="151">
        <f t="shared" si="36"/>
        <v>11.388374149759301</v>
      </c>
      <c r="H80" s="151">
        <f t="shared" si="36"/>
        <v>12.58269072494021</v>
      </c>
      <c r="I80" s="154">
        <f t="shared" si="37"/>
        <v>78.756519374841133</v>
      </c>
      <c r="J80" s="153">
        <f t="shared" si="37"/>
        <v>3.2329314212480229</v>
      </c>
      <c r="K80" s="151">
        <f t="shared" si="38"/>
        <v>2.8275495792386338</v>
      </c>
      <c r="L80" s="151">
        <f t="shared" si="38"/>
        <v>3.638313263257412</v>
      </c>
      <c r="M80" s="155">
        <f t="shared" si="44"/>
        <v>21.243480625158863</v>
      </c>
    </row>
    <row r="81" spans="1:13" ht="14.45" customHeight="1" x14ac:dyDescent="0.15">
      <c r="A81" s="126"/>
      <c r="B81" s="86">
        <v>80</v>
      </c>
      <c r="C81" s="151">
        <f>AB41</f>
        <v>11.181676093023984</v>
      </c>
      <c r="D81" s="151">
        <f t="shared" si="35"/>
        <v>10.737433003907135</v>
      </c>
      <c r="E81" s="152">
        <f t="shared" si="35"/>
        <v>11.625919182140834</v>
      </c>
      <c r="F81" s="153">
        <f>AC41</f>
        <v>7.9387337438615768</v>
      </c>
      <c r="G81" s="151">
        <f t="shared" si="36"/>
        <v>7.4741526468407526</v>
      </c>
      <c r="H81" s="151">
        <f t="shared" si="36"/>
        <v>8.4033148408824001</v>
      </c>
      <c r="I81" s="154">
        <f t="shared" si="37"/>
        <v>70.997708016371433</v>
      </c>
      <c r="J81" s="153">
        <f t="shared" si="37"/>
        <v>3.2429423491624072</v>
      </c>
      <c r="K81" s="151">
        <f t="shared" si="38"/>
        <v>2.8513947307384853</v>
      </c>
      <c r="L81" s="151">
        <f t="shared" si="38"/>
        <v>3.6344899675863291</v>
      </c>
      <c r="M81" s="155">
        <f>AF41</f>
        <v>29.00229198362857</v>
      </c>
    </row>
    <row r="82" spans="1:13" ht="14.45" customHeight="1" thickBot="1" x14ac:dyDescent="0.2">
      <c r="A82" s="127"/>
      <c r="B82" s="128">
        <v>85</v>
      </c>
      <c r="C82" s="167">
        <f>AB42</f>
        <v>7.3408753296642022</v>
      </c>
      <c r="D82" s="167">
        <f t="shared" si="35"/>
        <v>6.2226313104199145</v>
      </c>
      <c r="E82" s="168">
        <f t="shared" si="35"/>
        <v>8.459119348908489</v>
      </c>
      <c r="F82" s="169">
        <f>AC42</f>
        <v>4.3563275314926457</v>
      </c>
      <c r="G82" s="167">
        <f t="shared" si="36"/>
        <v>3.6036655111209228</v>
      </c>
      <c r="H82" s="167">
        <f t="shared" si="36"/>
        <v>5.1089895518643687</v>
      </c>
      <c r="I82" s="170">
        <f t="shared" si="37"/>
        <v>59.343434343434353</v>
      </c>
      <c r="J82" s="169">
        <f t="shared" si="37"/>
        <v>2.9845477981715574</v>
      </c>
      <c r="K82" s="167">
        <f t="shared" si="38"/>
        <v>2.4076366363705746</v>
      </c>
      <c r="L82" s="167">
        <f t="shared" si="38"/>
        <v>3.5614589599725401</v>
      </c>
      <c r="M82" s="171">
        <f>AF42</f>
        <v>40.656565656565661</v>
      </c>
    </row>
    <row r="83" spans="1:13" ht="14.45" customHeight="1" thickTop="1" x14ac:dyDescent="0.15"/>
    <row r="84" spans="1:13" ht="14.45" customHeight="1" x14ac:dyDescent="0.15"/>
  </sheetData>
  <protectedRanges>
    <protectedRange sqref="C7:F42" name="範囲1"/>
  </protectedRanges>
  <mergeCells count="30">
    <mergeCell ref="A45:A46"/>
    <mergeCell ref="B45:B46"/>
    <mergeCell ref="C45:E45"/>
    <mergeCell ref="F45:I45"/>
    <mergeCell ref="J45:M45"/>
    <mergeCell ref="D46:E46"/>
    <mergeCell ref="G46:H46"/>
    <mergeCell ref="K46:L46"/>
    <mergeCell ref="AL5:AM5"/>
    <mergeCell ref="AN5:AO5"/>
    <mergeCell ref="AP5:AQ5"/>
    <mergeCell ref="AR5:AS5"/>
    <mergeCell ref="AT5:AU5"/>
    <mergeCell ref="J44:M44"/>
    <mergeCell ref="X4:AA4"/>
    <mergeCell ref="AB4:AF4"/>
    <mergeCell ref="AH4:AO4"/>
    <mergeCell ref="AP4:AU4"/>
    <mergeCell ref="V5:W5"/>
    <mergeCell ref="X5:Y5"/>
    <mergeCell ref="Z5:AA5"/>
    <mergeCell ref="AC5:AD5"/>
    <mergeCell ref="AE5:AF5"/>
    <mergeCell ref="AJ5:AK5"/>
    <mergeCell ref="A1:M1"/>
    <mergeCell ref="B4:F4"/>
    <mergeCell ref="G4:L4"/>
    <mergeCell ref="O4:P4"/>
    <mergeCell ref="Q4:S4"/>
    <mergeCell ref="T4:W4"/>
  </mergeCells>
  <phoneticPr fontId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4"/>
  <sheetViews>
    <sheetView tabSelected="1" topLeftCell="A28" workbookViewId="0">
      <selection activeCell="I12" sqref="I12"/>
    </sheetView>
  </sheetViews>
  <sheetFormatPr defaultRowHeight="13.5" x14ac:dyDescent="0.15"/>
  <cols>
    <col min="1" max="1" width="4.625" style="25" customWidth="1"/>
    <col min="2" max="2" width="7.625" style="25" customWidth="1"/>
    <col min="3" max="14" width="9.625" style="25" customWidth="1"/>
    <col min="15" max="16" width="8.625" style="25" customWidth="1"/>
    <col min="17" max="22" width="9.625" style="25" customWidth="1"/>
    <col min="23" max="23" width="10.625" style="25" customWidth="1"/>
    <col min="24" max="24" width="9.625" style="25" customWidth="1"/>
    <col min="25" max="25" width="10.625" style="25" customWidth="1"/>
    <col min="26" max="26" width="9.625" style="25" customWidth="1"/>
    <col min="27" max="32" width="10.625" style="25" customWidth="1"/>
    <col min="33" max="33" width="6.625" style="25" customWidth="1"/>
    <col min="34" max="41" width="10.625" style="25" customWidth="1"/>
    <col min="42" max="47" width="9.625" style="25" customWidth="1"/>
    <col min="48" max="16384" width="9" style="25"/>
  </cols>
  <sheetData>
    <row r="1" spans="1:47" ht="30" customHeight="1" x14ac:dyDescent="0.15">
      <c r="A1" s="192" t="s">
        <v>104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47" ht="15" customHeight="1" x14ac:dyDescent="0.15">
      <c r="A2" s="25" t="s">
        <v>362</v>
      </c>
      <c r="M2" s="25" t="s">
        <v>110</v>
      </c>
    </row>
    <row r="3" spans="1:47" ht="15" customHeight="1" thickBot="1" x14ac:dyDescent="0.2">
      <c r="A3" s="25" t="s">
        <v>33</v>
      </c>
      <c r="G3" s="25" t="s">
        <v>24</v>
      </c>
      <c r="O3" s="25" t="s">
        <v>100</v>
      </c>
      <c r="T3" s="25" t="s">
        <v>25</v>
      </c>
      <c r="X3" s="25" t="s">
        <v>101</v>
      </c>
      <c r="AB3" s="25" t="s">
        <v>102</v>
      </c>
      <c r="AH3" s="25" t="s">
        <v>103</v>
      </c>
    </row>
    <row r="4" spans="1:47" ht="14.45" customHeight="1" thickTop="1" x14ac:dyDescent="0.15">
      <c r="A4" s="26"/>
      <c r="B4" s="201" t="s">
        <v>34</v>
      </c>
      <c r="C4" s="210"/>
      <c r="D4" s="210"/>
      <c r="E4" s="210"/>
      <c r="F4" s="211"/>
      <c r="G4" s="200" t="s">
        <v>35</v>
      </c>
      <c r="H4" s="201"/>
      <c r="I4" s="201"/>
      <c r="J4" s="201"/>
      <c r="K4" s="201"/>
      <c r="L4" s="212"/>
      <c r="M4" s="27"/>
      <c r="N4" s="27"/>
      <c r="O4" s="207" t="s">
        <v>16</v>
      </c>
      <c r="P4" s="175"/>
      <c r="Q4" s="174" t="s">
        <v>18</v>
      </c>
      <c r="R4" s="175"/>
      <c r="S4" s="176"/>
      <c r="T4" s="207" t="s">
        <v>19</v>
      </c>
      <c r="U4" s="208"/>
      <c r="V4" s="208"/>
      <c r="W4" s="209"/>
      <c r="X4" s="207" t="s">
        <v>95</v>
      </c>
      <c r="Y4" s="175"/>
      <c r="Z4" s="175"/>
      <c r="AA4" s="176"/>
      <c r="AB4" s="200" t="s">
        <v>22</v>
      </c>
      <c r="AC4" s="202"/>
      <c r="AD4" s="202"/>
      <c r="AE4" s="202"/>
      <c r="AF4" s="203"/>
      <c r="AH4" s="200" t="s">
        <v>27</v>
      </c>
      <c r="AI4" s="201"/>
      <c r="AJ4" s="201"/>
      <c r="AK4" s="201"/>
      <c r="AL4" s="201"/>
      <c r="AM4" s="201"/>
      <c r="AN4" s="202"/>
      <c r="AO4" s="203"/>
      <c r="AP4" s="200" t="s">
        <v>28</v>
      </c>
      <c r="AQ4" s="201"/>
      <c r="AR4" s="202"/>
      <c r="AS4" s="202"/>
      <c r="AT4" s="202"/>
      <c r="AU4" s="203"/>
    </row>
    <row r="5" spans="1:47" ht="39.950000000000003" customHeight="1" x14ac:dyDescent="0.15">
      <c r="A5" s="28" t="s">
        <v>11</v>
      </c>
      <c r="B5" s="29" t="s">
        <v>15</v>
      </c>
      <c r="C5" s="30" t="s">
        <v>9</v>
      </c>
      <c r="D5" s="30" t="s">
        <v>0</v>
      </c>
      <c r="E5" s="31" t="s">
        <v>92</v>
      </c>
      <c r="F5" s="32" t="s">
        <v>93</v>
      </c>
      <c r="G5" s="33" t="s">
        <v>15</v>
      </c>
      <c r="H5" s="34" t="s">
        <v>9</v>
      </c>
      <c r="I5" s="34" t="s">
        <v>0</v>
      </c>
      <c r="J5" s="34" t="s">
        <v>7</v>
      </c>
      <c r="K5" s="34" t="s">
        <v>3</v>
      </c>
      <c r="L5" s="35" t="s">
        <v>4</v>
      </c>
      <c r="M5" s="36"/>
      <c r="N5" s="36"/>
      <c r="O5" s="28" t="s">
        <v>20</v>
      </c>
      <c r="P5" s="37" t="s">
        <v>21</v>
      </c>
      <c r="Q5" s="38" t="s">
        <v>17</v>
      </c>
      <c r="R5" s="37" t="s">
        <v>26</v>
      </c>
      <c r="S5" s="39" t="s">
        <v>94</v>
      </c>
      <c r="T5" s="28" t="s">
        <v>2</v>
      </c>
      <c r="U5" s="37" t="s">
        <v>3</v>
      </c>
      <c r="V5" s="177" t="s">
        <v>4</v>
      </c>
      <c r="W5" s="188"/>
      <c r="X5" s="185" t="s">
        <v>107</v>
      </c>
      <c r="Y5" s="177"/>
      <c r="Z5" s="177" t="s">
        <v>108</v>
      </c>
      <c r="AA5" s="188"/>
      <c r="AB5" s="172" t="s">
        <v>5</v>
      </c>
      <c r="AC5" s="189" t="s">
        <v>98</v>
      </c>
      <c r="AD5" s="190"/>
      <c r="AE5" s="189" t="s">
        <v>99</v>
      </c>
      <c r="AF5" s="191"/>
      <c r="AH5" s="40" t="s">
        <v>2</v>
      </c>
      <c r="AI5" s="173" t="s">
        <v>94</v>
      </c>
      <c r="AJ5" s="186" t="s">
        <v>5</v>
      </c>
      <c r="AK5" s="187"/>
      <c r="AL5" s="186" t="s">
        <v>98</v>
      </c>
      <c r="AM5" s="186"/>
      <c r="AN5" s="177" t="s">
        <v>99</v>
      </c>
      <c r="AO5" s="188"/>
      <c r="AP5" s="185" t="s">
        <v>5</v>
      </c>
      <c r="AQ5" s="199"/>
      <c r="AR5" s="177" t="s">
        <v>98</v>
      </c>
      <c r="AS5" s="199"/>
      <c r="AT5" s="177" t="s">
        <v>99</v>
      </c>
      <c r="AU5" s="178"/>
    </row>
    <row r="6" spans="1:47" ht="14.45" customHeight="1" x14ac:dyDescent="0.15">
      <c r="A6" s="41"/>
      <c r="B6" s="42" t="s">
        <v>8</v>
      </c>
      <c r="C6" s="173" t="s">
        <v>10</v>
      </c>
      <c r="D6" s="173" t="s">
        <v>10</v>
      </c>
      <c r="E6" s="173" t="s">
        <v>10</v>
      </c>
      <c r="F6" s="43" t="s">
        <v>10</v>
      </c>
      <c r="G6" s="44" t="s">
        <v>8</v>
      </c>
      <c r="H6" s="45" t="s">
        <v>10</v>
      </c>
      <c r="I6" s="45" t="s">
        <v>10</v>
      </c>
      <c r="J6" s="46" t="s">
        <v>111</v>
      </c>
      <c r="K6" s="46" t="s">
        <v>326</v>
      </c>
      <c r="L6" s="47" t="s">
        <v>106</v>
      </c>
      <c r="M6" s="36"/>
      <c r="N6" s="36"/>
      <c r="O6" s="48" t="s">
        <v>112</v>
      </c>
      <c r="P6" s="49" t="s">
        <v>113</v>
      </c>
      <c r="Q6" s="50"/>
      <c r="R6" s="49" t="s">
        <v>114</v>
      </c>
      <c r="S6" s="51" t="s">
        <v>41</v>
      </c>
      <c r="T6" s="52" t="s">
        <v>136</v>
      </c>
      <c r="U6" s="46" t="s">
        <v>115</v>
      </c>
      <c r="V6" s="46" t="s">
        <v>116</v>
      </c>
      <c r="W6" s="53" t="s">
        <v>45</v>
      </c>
      <c r="X6" s="52" t="s">
        <v>117</v>
      </c>
      <c r="Y6" s="54" t="s">
        <v>45</v>
      </c>
      <c r="Z6" s="55" t="s">
        <v>118</v>
      </c>
      <c r="AA6" s="53" t="s">
        <v>45</v>
      </c>
      <c r="AB6" s="56" t="s">
        <v>119</v>
      </c>
      <c r="AC6" s="57" t="s">
        <v>54</v>
      </c>
      <c r="AD6" s="57" t="s">
        <v>327</v>
      </c>
      <c r="AE6" s="58" t="s">
        <v>328</v>
      </c>
      <c r="AF6" s="59" t="s">
        <v>57</v>
      </c>
      <c r="AH6" s="60" t="s">
        <v>121</v>
      </c>
      <c r="AI6" s="61" t="s">
        <v>49</v>
      </c>
      <c r="AJ6" s="62"/>
      <c r="AK6" s="63" t="s">
        <v>329</v>
      </c>
      <c r="AL6" s="62"/>
      <c r="AM6" s="63" t="s">
        <v>52</v>
      </c>
      <c r="AN6" s="62"/>
      <c r="AO6" s="64" t="s">
        <v>122</v>
      </c>
      <c r="AP6" s="65" t="s">
        <v>29</v>
      </c>
      <c r="AQ6" s="66" t="s">
        <v>30</v>
      </c>
      <c r="AR6" s="66" t="s">
        <v>29</v>
      </c>
      <c r="AS6" s="66" t="s">
        <v>30</v>
      </c>
      <c r="AT6" s="66" t="s">
        <v>29</v>
      </c>
      <c r="AU6" s="67" t="s">
        <v>30</v>
      </c>
    </row>
    <row r="7" spans="1:47" ht="14.45" customHeight="1" x14ac:dyDescent="0.15">
      <c r="A7" s="68" t="s">
        <v>1</v>
      </c>
      <c r="B7" s="69" t="s">
        <v>60</v>
      </c>
      <c r="C7" s="9">
        <v>770</v>
      </c>
      <c r="D7" s="9">
        <v>0</v>
      </c>
      <c r="E7" s="9">
        <v>259</v>
      </c>
      <c r="F7" s="12">
        <v>0</v>
      </c>
      <c r="G7" s="21" t="s">
        <v>59</v>
      </c>
      <c r="H7" s="1">
        <v>2528080</v>
      </c>
      <c r="I7" s="1">
        <v>1473</v>
      </c>
      <c r="J7" s="17">
        <v>0</v>
      </c>
      <c r="K7" s="1">
        <v>100000</v>
      </c>
      <c r="L7" s="2">
        <v>8097832</v>
      </c>
      <c r="M7" s="70"/>
      <c r="N7" s="70"/>
      <c r="O7" s="71">
        <f>IF(K7&lt;0.5,0.5,((L7-L8)-5*K8)/5/(K7-K8))</f>
        <v>0.17555555555555555</v>
      </c>
      <c r="P7" s="72">
        <f>IF(H7&lt;0.5,1,(I7/H7)/((K7-K8)/(L7-L8)))</f>
        <v>1.0765900384657308</v>
      </c>
      <c r="Q7" s="73">
        <f>IF(C7&lt;0.5,0,D7/C7)</f>
        <v>0</v>
      </c>
      <c r="R7" s="74">
        <f>IF(P7=0,Q7,Q7/P7)</f>
        <v>0</v>
      </c>
      <c r="S7" s="75">
        <f>IF(E7&lt;0.5,0,F7/E7)</f>
        <v>0</v>
      </c>
      <c r="T7" s="76">
        <f>5*R7/(1+5*(1-O7)*R7)</f>
        <v>0</v>
      </c>
      <c r="U7" s="77">
        <v>100000</v>
      </c>
      <c r="V7" s="77">
        <f>5*U7*((1-T7)+O7*T7)</f>
        <v>500000</v>
      </c>
      <c r="W7" s="78">
        <f>SUM(V7:V$24)</f>
        <v>8217620.640364673</v>
      </c>
      <c r="X7" s="79">
        <f t="shared" ref="X7:X42" si="0">V7*(1-S7)</f>
        <v>500000</v>
      </c>
      <c r="Y7" s="77">
        <f>SUM(X7:X$24)</f>
        <v>8096273.4702433674</v>
      </c>
      <c r="Z7" s="77">
        <f t="shared" ref="Z7:Z42" si="1">V7*S7</f>
        <v>0</v>
      </c>
      <c r="AA7" s="78">
        <f>SUM(Z7:Z$24)</f>
        <v>121347.17012130539</v>
      </c>
      <c r="AB7" s="71">
        <f t="shared" ref="AB7:AB42" si="2">W7/U7</f>
        <v>82.176206403646731</v>
      </c>
      <c r="AC7" s="72">
        <f t="shared" ref="AC7:AC42" si="3">Y7/U7</f>
        <v>80.962734702433679</v>
      </c>
      <c r="AD7" s="80">
        <f>AC7/AB7*100</f>
        <v>98.523329617757582</v>
      </c>
      <c r="AE7" s="72">
        <f t="shared" ref="AE7:AE42" si="4">AA7/U7</f>
        <v>1.2134717012130538</v>
      </c>
      <c r="AF7" s="81">
        <f>AE7/AB7*100</f>
        <v>1.4766703822424243</v>
      </c>
      <c r="AH7" s="82">
        <f>IF(D7=0,0,T7*T7*(1-T7)/D7)</f>
        <v>0</v>
      </c>
      <c r="AI7" s="83">
        <f>IF(E7&lt;0.5,0,S7*(1-S7)/E7)</f>
        <v>0</v>
      </c>
      <c r="AJ7" s="83">
        <f>U7*U7*((1-O7)*5+AB8)^2*AH7</f>
        <v>0</v>
      </c>
      <c r="AK7" s="83">
        <f>SUM(AJ7:AJ$24)/U7/U7</f>
        <v>0.61759098540228374</v>
      </c>
      <c r="AL7" s="83">
        <f>U7*U7*((1-O7)*5*(1-S7)+AC8)^2*AH7+V7*V7*AI7</f>
        <v>0</v>
      </c>
      <c r="AM7" s="83">
        <f>SUM(AL7:AL$24)/U7/U7</f>
        <v>0.56463516469547026</v>
      </c>
      <c r="AN7" s="83">
        <f>U7*U7*((1-O7)*5*S7+AE8)^2*AH7+V7*V7*AI7</f>
        <v>0</v>
      </c>
      <c r="AO7" s="84">
        <f>SUM(AN7:AN$24)/U7/U7</f>
        <v>1.2250022010049513E-2</v>
      </c>
      <c r="AP7" s="71">
        <f t="shared" ref="AP7:AP42" si="5">AB7-1.96*SQRT(AK7)</f>
        <v>80.635902041021794</v>
      </c>
      <c r="AQ7" s="72">
        <f t="shared" ref="AQ7:AQ42" si="6">AB7+1.96*SQRT(AK7)</f>
        <v>83.716510766271668</v>
      </c>
      <c r="AR7" s="72">
        <f t="shared" ref="AR7:AR42" si="7">AC7-1.96*SQRT(AM7)</f>
        <v>79.489947396440684</v>
      </c>
      <c r="AS7" s="72">
        <f t="shared" ref="AS7:AS42" si="8">AC7+1.96*SQRT(AM7)</f>
        <v>82.435522008426673</v>
      </c>
      <c r="AT7" s="72">
        <f t="shared" ref="AT7:AT42" si="9">AE7-1.96*SQRT(AO7)</f>
        <v>0.99653925884030448</v>
      </c>
      <c r="AU7" s="85">
        <f t="shared" ref="AU7:AU42" si="10">AE7+1.96*SQRT(AO7)</f>
        <v>1.430404143585803</v>
      </c>
    </row>
    <row r="8" spans="1:47" ht="14.45" customHeight="1" x14ac:dyDescent="0.15">
      <c r="A8" s="68"/>
      <c r="B8" s="86" t="s">
        <v>123</v>
      </c>
      <c r="C8" s="11">
        <v>798</v>
      </c>
      <c r="D8" s="11">
        <v>0</v>
      </c>
      <c r="E8" s="11">
        <v>260</v>
      </c>
      <c r="F8" s="12">
        <v>0</v>
      </c>
      <c r="G8" s="22" t="s">
        <v>61</v>
      </c>
      <c r="H8" s="3">
        <v>2698523</v>
      </c>
      <c r="I8" s="3">
        <v>253</v>
      </c>
      <c r="J8" s="18">
        <v>5</v>
      </c>
      <c r="K8" s="3">
        <v>99730</v>
      </c>
      <c r="L8" s="4">
        <v>7598945</v>
      </c>
      <c r="M8" s="70"/>
      <c r="N8" s="70"/>
      <c r="O8" s="87">
        <f t="shared" ref="O8:O22" si="11">IF(K8&lt;0.5,0.5,((L8-L9)-5*K9)/5/(K8-K9))</f>
        <v>0.46829268292682924</v>
      </c>
      <c r="P8" s="88">
        <f t="shared" ref="P8:P23" si="12">IF(H8&lt;0.5,1,(I8/H8)/((K8-K9)/(L8-L9)))</f>
        <v>1.1400172450253567</v>
      </c>
      <c r="Q8" s="89">
        <f t="shared" ref="Q8:Q42" si="13">IF(C8&lt;0.5,0,D8/C8)</f>
        <v>0</v>
      </c>
      <c r="R8" s="90">
        <f t="shared" ref="R8:R42" si="14">IF(P8=0,Q8,Q8/P8)</f>
        <v>0</v>
      </c>
      <c r="S8" s="91">
        <f t="shared" ref="S8:S42" si="15">IF(E8&lt;0.5,0,F8/E8)</f>
        <v>0</v>
      </c>
      <c r="T8" s="92">
        <f>5*R8/(1+5*(1-O8)*R8)</f>
        <v>0</v>
      </c>
      <c r="U8" s="93">
        <f>U7*(1-T7)</f>
        <v>100000</v>
      </c>
      <c r="V8" s="93">
        <f>5*U8*((1-T8)+O8*T8)</f>
        <v>500000</v>
      </c>
      <c r="W8" s="94">
        <f>SUM(V8:V$24)</f>
        <v>7717620.640364673</v>
      </c>
      <c r="X8" s="95">
        <f t="shared" si="0"/>
        <v>500000</v>
      </c>
      <c r="Y8" s="93">
        <f>SUM(X8:X$24)</f>
        <v>7596273.4702433674</v>
      </c>
      <c r="Z8" s="93">
        <f t="shared" si="1"/>
        <v>0</v>
      </c>
      <c r="AA8" s="94">
        <f>SUM(Z8:Z$24)</f>
        <v>121347.17012130539</v>
      </c>
      <c r="AB8" s="87">
        <f t="shared" si="2"/>
        <v>77.176206403646731</v>
      </c>
      <c r="AC8" s="88">
        <f t="shared" si="3"/>
        <v>75.962734702433679</v>
      </c>
      <c r="AD8" s="96">
        <f t="shared" ref="AD8:AD42" si="16">AC8/AB8*100</f>
        <v>98.42766085849523</v>
      </c>
      <c r="AE8" s="88">
        <f t="shared" si="4"/>
        <v>1.2134717012130538</v>
      </c>
      <c r="AF8" s="97">
        <f t="shared" ref="AF8:AF42" si="17">AE8/AB8*100</f>
        <v>1.5723391415047769</v>
      </c>
      <c r="AH8" s="98">
        <f>IF(D8=0,0,T8*T8*(1-T8)/D8)</f>
        <v>0</v>
      </c>
      <c r="AI8" s="99">
        <f t="shared" ref="AI8:AI42" si="18">IF(E8&lt;0.5,0,S8*(1-S8)/E8)</f>
        <v>0</v>
      </c>
      <c r="AJ8" s="99">
        <f>U8*U8*((1-O8)*5+AB9)^2*AH8</f>
        <v>0</v>
      </c>
      <c r="AK8" s="99">
        <f>SUM(AJ8:AJ$24)/U8/U8</f>
        <v>0.61759098540228374</v>
      </c>
      <c r="AL8" s="99">
        <f>U8*U8*((1-O8)*5*(1-S8)+AC9)^2*AH8+V8*V8*AI8</f>
        <v>0</v>
      </c>
      <c r="AM8" s="99">
        <f>SUM(AL8:AL$24)/U8/U8</f>
        <v>0.56463516469547026</v>
      </c>
      <c r="AN8" s="99">
        <f>U8*U8*((1-O8)*5*S8+AE9)^2*AH8+V8*V8*AI8</f>
        <v>0</v>
      </c>
      <c r="AO8" s="100">
        <f>SUM(AN8:AN$24)/U8/U8</f>
        <v>1.2250022010049513E-2</v>
      </c>
      <c r="AP8" s="87">
        <f t="shared" si="5"/>
        <v>75.635902041021794</v>
      </c>
      <c r="AQ8" s="88">
        <f t="shared" si="6"/>
        <v>78.716510766271668</v>
      </c>
      <c r="AR8" s="88">
        <f t="shared" si="7"/>
        <v>74.489947396440684</v>
      </c>
      <c r="AS8" s="88">
        <f t="shared" si="8"/>
        <v>77.435522008426673</v>
      </c>
      <c r="AT8" s="88">
        <f t="shared" si="9"/>
        <v>0.99653925884030448</v>
      </c>
      <c r="AU8" s="101">
        <f t="shared" si="10"/>
        <v>1.430404143585803</v>
      </c>
    </row>
    <row r="9" spans="1:47" ht="14.45" customHeight="1" x14ac:dyDescent="0.15">
      <c r="A9" s="68"/>
      <c r="B9" s="86" t="s">
        <v>178</v>
      </c>
      <c r="C9" s="11">
        <v>817</v>
      </c>
      <c r="D9" s="11">
        <v>0</v>
      </c>
      <c r="E9" s="11">
        <v>274</v>
      </c>
      <c r="F9" s="12">
        <v>0</v>
      </c>
      <c r="G9" s="22" t="s">
        <v>63</v>
      </c>
      <c r="H9" s="3">
        <v>2855328</v>
      </c>
      <c r="I9" s="3">
        <v>267</v>
      </c>
      <c r="J9" s="18">
        <v>10</v>
      </c>
      <c r="K9" s="3">
        <v>99689</v>
      </c>
      <c r="L9" s="4">
        <v>7100404</v>
      </c>
      <c r="M9" s="70"/>
      <c r="N9" s="70"/>
      <c r="O9" s="87">
        <f t="shared" si="11"/>
        <v>0.57777777777777772</v>
      </c>
      <c r="P9" s="88">
        <f t="shared" si="12"/>
        <v>1.0355646239824872</v>
      </c>
      <c r="Q9" s="89">
        <f t="shared" si="13"/>
        <v>0</v>
      </c>
      <c r="R9" s="90">
        <f t="shared" si="14"/>
        <v>0</v>
      </c>
      <c r="S9" s="91">
        <f t="shared" si="15"/>
        <v>0</v>
      </c>
      <c r="T9" s="92">
        <f t="shared" ref="T9:T22" si="19">5*R9/(1+5*(1-O9)*R9)</f>
        <v>0</v>
      </c>
      <c r="U9" s="93">
        <f t="shared" ref="U9:U23" si="20">U8*(1-T8)</f>
        <v>100000</v>
      </c>
      <c r="V9" s="93">
        <f t="shared" ref="V9:V22" si="21">5*U9*((1-T9)+O9*T9)</f>
        <v>500000</v>
      </c>
      <c r="W9" s="94">
        <f>SUM(V9:V$24)</f>
        <v>7217620.640364673</v>
      </c>
      <c r="X9" s="95">
        <f t="shared" si="0"/>
        <v>500000</v>
      </c>
      <c r="Y9" s="93">
        <f>SUM(X9:X$24)</f>
        <v>7096273.4702433674</v>
      </c>
      <c r="Z9" s="93">
        <f t="shared" si="1"/>
        <v>0</v>
      </c>
      <c r="AA9" s="94">
        <f>SUM(Z9:Z$24)</f>
        <v>121347.17012130539</v>
      </c>
      <c r="AB9" s="87">
        <f t="shared" si="2"/>
        <v>72.176206403646731</v>
      </c>
      <c r="AC9" s="88">
        <f t="shared" si="3"/>
        <v>70.962734702433679</v>
      </c>
      <c r="AD9" s="96">
        <f t="shared" si="16"/>
        <v>98.318737210394943</v>
      </c>
      <c r="AE9" s="88">
        <f t="shared" si="4"/>
        <v>1.2134717012130538</v>
      </c>
      <c r="AF9" s="97">
        <f t="shared" si="17"/>
        <v>1.6812627896050556</v>
      </c>
      <c r="AH9" s="98">
        <f>IF(D9=0,0,T9*T9*(1-T9)/D9)</f>
        <v>0</v>
      </c>
      <c r="AI9" s="99">
        <f t="shared" si="18"/>
        <v>0</v>
      </c>
      <c r="AJ9" s="99">
        <f t="shared" ref="AJ9:AJ23" si="22">U9*U9*((1-O9)*5+AB10)^2*AH9</f>
        <v>0</v>
      </c>
      <c r="AK9" s="99">
        <f>SUM(AJ9:AJ$24)/U9/U9</f>
        <v>0.61759098540228374</v>
      </c>
      <c r="AL9" s="99">
        <f t="shared" ref="AL9:AL23" si="23">U9*U9*((1-O9)*5*(1-S9)+AC10)^2*AH9+V9*V9*AI9</f>
        <v>0</v>
      </c>
      <c r="AM9" s="99">
        <f>SUM(AL9:AL$24)/U9/U9</f>
        <v>0.56463516469547026</v>
      </c>
      <c r="AN9" s="99">
        <f t="shared" ref="AN9:AN23" si="24">U9*U9*((1-O9)*5*S9+AE10)^2*AH9+V9*V9*AI9</f>
        <v>0</v>
      </c>
      <c r="AO9" s="100">
        <f>SUM(AN9:AN$24)/U9/U9</f>
        <v>1.2250022010049513E-2</v>
      </c>
      <c r="AP9" s="87">
        <f t="shared" si="5"/>
        <v>70.635902041021794</v>
      </c>
      <c r="AQ9" s="88">
        <f t="shared" si="6"/>
        <v>73.716510766271668</v>
      </c>
      <c r="AR9" s="88">
        <f t="shared" si="7"/>
        <v>69.489947396440684</v>
      </c>
      <c r="AS9" s="88">
        <f t="shared" si="8"/>
        <v>72.435522008426673</v>
      </c>
      <c r="AT9" s="88">
        <f t="shared" si="9"/>
        <v>0.99653925884030448</v>
      </c>
      <c r="AU9" s="101">
        <f t="shared" si="10"/>
        <v>1.430404143585803</v>
      </c>
    </row>
    <row r="10" spans="1:47" ht="14.45" customHeight="1" x14ac:dyDescent="0.15">
      <c r="A10" s="68"/>
      <c r="B10" s="86" t="s">
        <v>66</v>
      </c>
      <c r="C10" s="11">
        <v>667</v>
      </c>
      <c r="D10" s="11">
        <v>0</v>
      </c>
      <c r="E10" s="11">
        <v>203</v>
      </c>
      <c r="F10" s="12">
        <v>0</v>
      </c>
      <c r="G10" s="22" t="s">
        <v>65</v>
      </c>
      <c r="H10" s="3">
        <v>3073597</v>
      </c>
      <c r="I10" s="3">
        <v>836</v>
      </c>
      <c r="J10" s="18">
        <v>15</v>
      </c>
      <c r="K10" s="3">
        <v>99644</v>
      </c>
      <c r="L10" s="4">
        <v>6602054</v>
      </c>
      <c r="M10" s="70"/>
      <c r="N10" s="70"/>
      <c r="O10" s="87">
        <f t="shared" si="11"/>
        <v>0.58484848484848484</v>
      </c>
      <c r="P10" s="88">
        <f t="shared" si="12"/>
        <v>1.0260479822175776</v>
      </c>
      <c r="Q10" s="89">
        <f t="shared" si="13"/>
        <v>0</v>
      </c>
      <c r="R10" s="90">
        <f t="shared" si="14"/>
        <v>0</v>
      </c>
      <c r="S10" s="91">
        <f t="shared" si="15"/>
        <v>0</v>
      </c>
      <c r="T10" s="92">
        <f t="shared" si="19"/>
        <v>0</v>
      </c>
      <c r="U10" s="93">
        <f t="shared" si="20"/>
        <v>100000</v>
      </c>
      <c r="V10" s="93">
        <f t="shared" si="21"/>
        <v>500000</v>
      </c>
      <c r="W10" s="94">
        <f>SUM(V10:V$24)</f>
        <v>6717620.640364673</v>
      </c>
      <c r="X10" s="95">
        <f t="shared" si="0"/>
        <v>500000</v>
      </c>
      <c r="Y10" s="93">
        <f>SUM(X10:X$24)</f>
        <v>6596273.4702433674</v>
      </c>
      <c r="Z10" s="93">
        <f t="shared" si="1"/>
        <v>0</v>
      </c>
      <c r="AA10" s="94">
        <f>SUM(Z10:Z$24)</f>
        <v>121347.17012130539</v>
      </c>
      <c r="AB10" s="87">
        <f t="shared" si="2"/>
        <v>67.176206403646731</v>
      </c>
      <c r="AC10" s="88">
        <f t="shared" si="3"/>
        <v>65.962734702433679</v>
      </c>
      <c r="AD10" s="96">
        <f t="shared" si="16"/>
        <v>98.193598944957429</v>
      </c>
      <c r="AE10" s="88">
        <f t="shared" si="4"/>
        <v>1.2134717012130538</v>
      </c>
      <c r="AF10" s="97">
        <f t="shared" si="17"/>
        <v>1.8064010550425773</v>
      </c>
      <c r="AH10" s="98">
        <f t="shared" ref="AH10:AH22" si="25">IF(D10=0,0,T10*T10*(1-T10)/D10)</f>
        <v>0</v>
      </c>
      <c r="AI10" s="99">
        <f t="shared" si="18"/>
        <v>0</v>
      </c>
      <c r="AJ10" s="99">
        <f t="shared" si="22"/>
        <v>0</v>
      </c>
      <c r="AK10" s="99">
        <f>SUM(AJ10:AJ$24)/U10/U10</f>
        <v>0.61759098540228374</v>
      </c>
      <c r="AL10" s="99">
        <f t="shared" si="23"/>
        <v>0</v>
      </c>
      <c r="AM10" s="99">
        <f>SUM(AL10:AL$24)/U10/U10</f>
        <v>0.56463516469547026</v>
      </c>
      <c r="AN10" s="99">
        <f t="shared" si="24"/>
        <v>0</v>
      </c>
      <c r="AO10" s="100">
        <f>SUM(AN10:AN$24)/U10/U10</f>
        <v>1.2250022010049513E-2</v>
      </c>
      <c r="AP10" s="87">
        <f t="shared" si="5"/>
        <v>65.635902041021794</v>
      </c>
      <c r="AQ10" s="88">
        <f t="shared" si="6"/>
        <v>68.716510766271668</v>
      </c>
      <c r="AR10" s="88">
        <f t="shared" si="7"/>
        <v>64.489947396440684</v>
      </c>
      <c r="AS10" s="88">
        <f t="shared" si="8"/>
        <v>67.435522008426673</v>
      </c>
      <c r="AT10" s="88">
        <f t="shared" si="9"/>
        <v>0.99653925884030448</v>
      </c>
      <c r="AU10" s="101">
        <f t="shared" si="10"/>
        <v>1.430404143585803</v>
      </c>
    </row>
    <row r="11" spans="1:47" ht="14.45" customHeight="1" x14ac:dyDescent="0.15">
      <c r="A11" s="68"/>
      <c r="B11" s="86" t="s">
        <v>330</v>
      </c>
      <c r="C11" s="11">
        <v>306</v>
      </c>
      <c r="D11" s="11">
        <v>0</v>
      </c>
      <c r="E11" s="11">
        <v>113</v>
      </c>
      <c r="F11" s="12">
        <v>0</v>
      </c>
      <c r="G11" s="22" t="s">
        <v>67</v>
      </c>
      <c r="H11" s="3">
        <v>3014733</v>
      </c>
      <c r="I11" s="3">
        <v>1515</v>
      </c>
      <c r="J11" s="18">
        <v>20</v>
      </c>
      <c r="K11" s="3">
        <v>99512</v>
      </c>
      <c r="L11" s="4">
        <v>6104108</v>
      </c>
      <c r="M11" s="70"/>
      <c r="N11" s="70"/>
      <c r="O11" s="87">
        <f t="shared" si="11"/>
        <v>0.51311475409836071</v>
      </c>
      <c r="P11" s="88">
        <f t="shared" si="12"/>
        <v>1.0235301238894476</v>
      </c>
      <c r="Q11" s="89">
        <f t="shared" si="13"/>
        <v>0</v>
      </c>
      <c r="R11" s="90">
        <f t="shared" si="14"/>
        <v>0</v>
      </c>
      <c r="S11" s="91">
        <f t="shared" si="15"/>
        <v>0</v>
      </c>
      <c r="T11" s="92">
        <f t="shared" si="19"/>
        <v>0</v>
      </c>
      <c r="U11" s="93">
        <f t="shared" si="20"/>
        <v>100000</v>
      </c>
      <c r="V11" s="93">
        <f t="shared" si="21"/>
        <v>500000</v>
      </c>
      <c r="W11" s="94">
        <f>SUM(V11:V$24)</f>
        <v>6217620.640364673</v>
      </c>
      <c r="X11" s="95">
        <f t="shared" si="0"/>
        <v>500000</v>
      </c>
      <c r="Y11" s="93">
        <f>SUM(X11:X$24)</f>
        <v>6096273.4702433674</v>
      </c>
      <c r="Z11" s="93">
        <f t="shared" si="1"/>
        <v>0</v>
      </c>
      <c r="AA11" s="94">
        <f>SUM(Z11:Z$24)</f>
        <v>121347.17012130539</v>
      </c>
      <c r="AB11" s="87">
        <f t="shared" si="2"/>
        <v>62.176206403646731</v>
      </c>
      <c r="AC11" s="88">
        <f t="shared" si="3"/>
        <v>60.962734702433671</v>
      </c>
      <c r="AD11" s="96">
        <f t="shared" si="16"/>
        <v>98.048334288304389</v>
      </c>
      <c r="AE11" s="88">
        <f t="shared" si="4"/>
        <v>1.2134717012130538</v>
      </c>
      <c r="AF11" s="97">
        <f t="shared" si="17"/>
        <v>1.9516657116955944</v>
      </c>
      <c r="AH11" s="98">
        <f t="shared" si="25"/>
        <v>0</v>
      </c>
      <c r="AI11" s="99">
        <f t="shared" si="18"/>
        <v>0</v>
      </c>
      <c r="AJ11" s="99">
        <f t="shared" si="22"/>
        <v>0</v>
      </c>
      <c r="AK11" s="99">
        <f>SUM(AJ11:AJ$24)/U11/U11</f>
        <v>0.61759098540228374</v>
      </c>
      <c r="AL11" s="99">
        <f t="shared" si="23"/>
        <v>0</v>
      </c>
      <c r="AM11" s="99">
        <f>SUM(AL11:AL$24)/U11/U11</f>
        <v>0.56463516469547026</v>
      </c>
      <c r="AN11" s="99">
        <f t="shared" si="24"/>
        <v>0</v>
      </c>
      <c r="AO11" s="100">
        <f>SUM(AN11:AN$24)/U11/U11</f>
        <v>1.2250022010049513E-2</v>
      </c>
      <c r="AP11" s="87">
        <f t="shared" si="5"/>
        <v>60.635902041021794</v>
      </c>
      <c r="AQ11" s="88">
        <f t="shared" si="6"/>
        <v>63.716510766271668</v>
      </c>
      <c r="AR11" s="88">
        <f t="shared" si="7"/>
        <v>59.48994739644067</v>
      </c>
      <c r="AS11" s="88">
        <f t="shared" si="8"/>
        <v>62.435522008426673</v>
      </c>
      <c r="AT11" s="88">
        <f t="shared" si="9"/>
        <v>0.99653925884030448</v>
      </c>
      <c r="AU11" s="101">
        <f t="shared" si="10"/>
        <v>1.430404143585803</v>
      </c>
    </row>
    <row r="12" spans="1:47" ht="14.45" customHeight="1" x14ac:dyDescent="0.15">
      <c r="A12" s="68"/>
      <c r="B12" s="86" t="s">
        <v>70</v>
      </c>
      <c r="C12" s="11">
        <v>567</v>
      </c>
      <c r="D12" s="11">
        <v>0</v>
      </c>
      <c r="E12" s="11">
        <v>208</v>
      </c>
      <c r="F12" s="12">
        <v>0</v>
      </c>
      <c r="G12" s="22" t="s">
        <v>69</v>
      </c>
      <c r="H12" s="3">
        <v>3210180</v>
      </c>
      <c r="I12" s="3">
        <v>1786</v>
      </c>
      <c r="J12" s="18">
        <v>25</v>
      </c>
      <c r="K12" s="3">
        <v>99268</v>
      </c>
      <c r="L12" s="4">
        <v>5607142</v>
      </c>
      <c r="M12" s="70"/>
      <c r="N12" s="70"/>
      <c r="O12" s="87">
        <f t="shared" si="11"/>
        <v>0.50820895522388054</v>
      </c>
      <c r="P12" s="88">
        <f t="shared" si="12"/>
        <v>1.0290098881329293</v>
      </c>
      <c r="Q12" s="89">
        <f t="shared" si="13"/>
        <v>0</v>
      </c>
      <c r="R12" s="90">
        <f t="shared" si="14"/>
        <v>0</v>
      </c>
      <c r="S12" s="91">
        <f t="shared" si="15"/>
        <v>0</v>
      </c>
      <c r="T12" s="92">
        <f t="shared" si="19"/>
        <v>0</v>
      </c>
      <c r="U12" s="93">
        <f t="shared" si="20"/>
        <v>100000</v>
      </c>
      <c r="V12" s="93">
        <f t="shared" si="21"/>
        <v>500000</v>
      </c>
      <c r="W12" s="94">
        <f>SUM(V12:V$24)</f>
        <v>5717620.6403646721</v>
      </c>
      <c r="X12" s="95">
        <f t="shared" si="0"/>
        <v>500000</v>
      </c>
      <c r="Y12" s="93">
        <f>SUM(X12:X$24)</f>
        <v>5596273.4702433674</v>
      </c>
      <c r="Z12" s="93">
        <f t="shared" si="1"/>
        <v>0</v>
      </c>
      <c r="AA12" s="94">
        <f>SUM(Z12:Z$24)</f>
        <v>121347.17012130539</v>
      </c>
      <c r="AB12" s="87">
        <f t="shared" si="2"/>
        <v>57.176206403646724</v>
      </c>
      <c r="AC12" s="88">
        <f t="shared" si="3"/>
        <v>55.962734702433671</v>
      </c>
      <c r="AD12" s="96">
        <f t="shared" si="16"/>
        <v>97.877663144269647</v>
      </c>
      <c r="AE12" s="88">
        <f t="shared" si="4"/>
        <v>1.2134717012130538</v>
      </c>
      <c r="AF12" s="97">
        <f t="shared" si="17"/>
        <v>2.1223368557303548</v>
      </c>
      <c r="AH12" s="98">
        <f t="shared" si="25"/>
        <v>0</v>
      </c>
      <c r="AI12" s="99">
        <f t="shared" si="18"/>
        <v>0</v>
      </c>
      <c r="AJ12" s="99">
        <f t="shared" si="22"/>
        <v>0</v>
      </c>
      <c r="AK12" s="99">
        <f>SUM(AJ12:AJ$24)/U12/U12</f>
        <v>0.61759098540228374</v>
      </c>
      <c r="AL12" s="99">
        <f t="shared" si="23"/>
        <v>0</v>
      </c>
      <c r="AM12" s="99">
        <f>SUM(AL12:AL$24)/U12/U12</f>
        <v>0.56463516469547026</v>
      </c>
      <c r="AN12" s="99">
        <f t="shared" si="24"/>
        <v>0</v>
      </c>
      <c r="AO12" s="100">
        <f>SUM(AN12:AN$24)/U12/U12</f>
        <v>1.2250022010049513E-2</v>
      </c>
      <c r="AP12" s="87">
        <f t="shared" si="5"/>
        <v>55.635902041021787</v>
      </c>
      <c r="AQ12" s="88">
        <f t="shared" si="6"/>
        <v>58.716510766271661</v>
      </c>
      <c r="AR12" s="88">
        <f t="shared" si="7"/>
        <v>54.48994739644067</v>
      </c>
      <c r="AS12" s="88">
        <f t="shared" si="8"/>
        <v>57.435522008426673</v>
      </c>
      <c r="AT12" s="88">
        <f t="shared" si="9"/>
        <v>0.99653925884030448</v>
      </c>
      <c r="AU12" s="101">
        <f t="shared" si="10"/>
        <v>1.430404143585803</v>
      </c>
    </row>
    <row r="13" spans="1:47" ht="14.45" customHeight="1" x14ac:dyDescent="0.15">
      <c r="A13" s="68"/>
      <c r="B13" s="86" t="s">
        <v>331</v>
      </c>
      <c r="C13" s="11">
        <v>841</v>
      </c>
      <c r="D13" s="11">
        <v>1</v>
      </c>
      <c r="E13" s="11">
        <v>280</v>
      </c>
      <c r="F13" s="12">
        <v>0</v>
      </c>
      <c r="G13" s="22" t="s">
        <v>71</v>
      </c>
      <c r="H13" s="3">
        <v>3652706</v>
      </c>
      <c r="I13" s="3">
        <v>2325</v>
      </c>
      <c r="J13" s="18">
        <v>30</v>
      </c>
      <c r="K13" s="3">
        <v>99000</v>
      </c>
      <c r="L13" s="4">
        <v>5111461</v>
      </c>
      <c r="M13" s="70"/>
      <c r="N13" s="70"/>
      <c r="O13" s="87">
        <f t="shared" si="11"/>
        <v>0.51578947368421058</v>
      </c>
      <c r="P13" s="88">
        <f t="shared" si="12"/>
        <v>1.0348886767638479</v>
      </c>
      <c r="Q13" s="89">
        <f t="shared" si="13"/>
        <v>1.1890606420927466E-3</v>
      </c>
      <c r="R13" s="90">
        <f t="shared" si="14"/>
        <v>1.1489744441025315E-3</v>
      </c>
      <c r="S13" s="91">
        <f t="shared" si="15"/>
        <v>0</v>
      </c>
      <c r="T13" s="92">
        <f t="shared" si="19"/>
        <v>5.7289358814439561E-3</v>
      </c>
      <c r="U13" s="93">
        <f t="shared" si="20"/>
        <v>100000</v>
      </c>
      <c r="V13" s="93">
        <f t="shared" si="21"/>
        <v>498612.99447080831</v>
      </c>
      <c r="W13" s="94">
        <f>SUM(V13:V$24)</f>
        <v>5217620.6403646721</v>
      </c>
      <c r="X13" s="95">
        <f t="shared" si="0"/>
        <v>498612.99447080831</v>
      </c>
      <c r="Y13" s="93">
        <f>SUM(X13:X$24)</f>
        <v>5096273.4702433674</v>
      </c>
      <c r="Z13" s="93">
        <f t="shared" si="1"/>
        <v>0</v>
      </c>
      <c r="AA13" s="94">
        <f>SUM(Z13:Z$24)</f>
        <v>121347.17012130539</v>
      </c>
      <c r="AB13" s="87">
        <f t="shared" si="2"/>
        <v>52.176206403646724</v>
      </c>
      <c r="AC13" s="88">
        <f t="shared" si="3"/>
        <v>50.962734702433671</v>
      </c>
      <c r="AD13" s="96">
        <f t="shared" si="16"/>
        <v>97.674281468787967</v>
      </c>
      <c r="AE13" s="88">
        <f t="shared" si="4"/>
        <v>1.2134717012130538</v>
      </c>
      <c r="AF13" s="97">
        <f t="shared" si="17"/>
        <v>2.3257185312120376</v>
      </c>
      <c r="AH13" s="98">
        <f t="shared" si="25"/>
        <v>3.2632678611526593E-5</v>
      </c>
      <c r="AI13" s="99">
        <f t="shared" si="18"/>
        <v>0</v>
      </c>
      <c r="AJ13" s="99">
        <f t="shared" si="22"/>
        <v>812004572.82124138</v>
      </c>
      <c r="AK13" s="99">
        <f>SUM(AJ13:AJ$24)/U13/U13</f>
        <v>0.61759098540228374</v>
      </c>
      <c r="AL13" s="99">
        <f t="shared" si="23"/>
        <v>772756815.21386015</v>
      </c>
      <c r="AM13" s="99">
        <f>SUM(AL13:AL$24)/U13/U13</f>
        <v>0.56463516469547026</v>
      </c>
      <c r="AN13" s="99">
        <f t="shared" si="24"/>
        <v>486074.04143398796</v>
      </c>
      <c r="AO13" s="100">
        <f>SUM(AN13:AN$24)/U13/U13</f>
        <v>1.2250022010049513E-2</v>
      </c>
      <c r="AP13" s="87">
        <f t="shared" si="5"/>
        <v>50.635902041021787</v>
      </c>
      <c r="AQ13" s="88">
        <f t="shared" si="6"/>
        <v>53.716510766271661</v>
      </c>
      <c r="AR13" s="88">
        <f t="shared" si="7"/>
        <v>49.48994739644067</v>
      </c>
      <c r="AS13" s="88">
        <f t="shared" si="8"/>
        <v>52.435522008426673</v>
      </c>
      <c r="AT13" s="88">
        <f t="shared" si="9"/>
        <v>0.99653925884030448</v>
      </c>
      <c r="AU13" s="101">
        <f t="shared" si="10"/>
        <v>1.430404143585803</v>
      </c>
    </row>
    <row r="14" spans="1:47" ht="14.45" customHeight="1" x14ac:dyDescent="0.15">
      <c r="A14" s="68"/>
      <c r="B14" s="86" t="s">
        <v>74</v>
      </c>
      <c r="C14" s="11">
        <v>886</v>
      </c>
      <c r="D14" s="11">
        <v>1</v>
      </c>
      <c r="E14" s="11">
        <v>286</v>
      </c>
      <c r="F14" s="12">
        <v>0</v>
      </c>
      <c r="G14" s="22" t="s">
        <v>73</v>
      </c>
      <c r="H14" s="3">
        <v>4191265</v>
      </c>
      <c r="I14" s="3">
        <v>3455</v>
      </c>
      <c r="J14" s="18">
        <v>35</v>
      </c>
      <c r="K14" s="3">
        <v>98696</v>
      </c>
      <c r="L14" s="4">
        <v>4617197</v>
      </c>
      <c r="M14" s="70"/>
      <c r="N14" s="70"/>
      <c r="O14" s="87">
        <f t="shared" si="11"/>
        <v>0.5252525252525253</v>
      </c>
      <c r="P14" s="88">
        <f t="shared" si="12"/>
        <v>1.0252959717918388</v>
      </c>
      <c r="Q14" s="89">
        <f t="shared" si="13"/>
        <v>1.128668171557562E-3</v>
      </c>
      <c r="R14" s="90">
        <f t="shared" si="14"/>
        <v>1.1008218140027086E-3</v>
      </c>
      <c r="S14" s="91">
        <f t="shared" si="15"/>
        <v>0</v>
      </c>
      <c r="T14" s="92">
        <f t="shared" si="19"/>
        <v>5.4897639770255195E-3</v>
      </c>
      <c r="U14" s="93">
        <f t="shared" si="20"/>
        <v>99427.10641185561</v>
      </c>
      <c r="V14" s="93">
        <f t="shared" si="21"/>
        <v>495839.87179086264</v>
      </c>
      <c r="W14" s="94">
        <f>SUM(V14:V$24)</f>
        <v>4719007.6458938634</v>
      </c>
      <c r="X14" s="95">
        <f t="shared" si="0"/>
        <v>495839.87179086264</v>
      </c>
      <c r="Y14" s="93">
        <f>SUM(X14:X$24)</f>
        <v>4597660.4757725587</v>
      </c>
      <c r="Z14" s="93">
        <f t="shared" si="1"/>
        <v>0</v>
      </c>
      <c r="AA14" s="94">
        <f>SUM(Z14:Z$24)</f>
        <v>121347.17012130539</v>
      </c>
      <c r="AB14" s="87">
        <f t="shared" si="2"/>
        <v>47.461983117022228</v>
      </c>
      <c r="AC14" s="88">
        <f t="shared" si="3"/>
        <v>46.24151945775963</v>
      </c>
      <c r="AD14" s="96">
        <f t="shared" si="16"/>
        <v>97.428544744425395</v>
      </c>
      <c r="AE14" s="88">
        <f t="shared" si="4"/>
        <v>1.2204636592626017</v>
      </c>
      <c r="AF14" s="97">
        <f t="shared" si="17"/>
        <v>2.5714552555746089</v>
      </c>
      <c r="AH14" s="98">
        <f t="shared" si="25"/>
        <v>2.9972060714797729E-5</v>
      </c>
      <c r="AI14" s="99">
        <f t="shared" si="18"/>
        <v>0</v>
      </c>
      <c r="AJ14" s="99">
        <f t="shared" si="22"/>
        <v>602221138.94199526</v>
      </c>
      <c r="AK14" s="99">
        <f>SUM(AJ14:AJ$24)/U14/U14</f>
        <v>0.5425896424883464</v>
      </c>
      <c r="AL14" s="99">
        <f t="shared" si="23"/>
        <v>569881499.17418277</v>
      </c>
      <c r="AM14" s="99">
        <f>SUM(AL14:AL$24)/U14/U14</f>
        <v>0.49299194127360496</v>
      </c>
      <c r="AN14" s="99">
        <f t="shared" si="24"/>
        <v>446228.59221168974</v>
      </c>
      <c r="AO14" s="100">
        <f>SUM(AN14:AN$24)/U14/U14</f>
        <v>1.2342427469911672E-2</v>
      </c>
      <c r="AP14" s="87">
        <f t="shared" si="5"/>
        <v>46.018233702967549</v>
      </c>
      <c r="AQ14" s="88">
        <f t="shared" si="6"/>
        <v>48.905732531076907</v>
      </c>
      <c r="AR14" s="88">
        <f t="shared" si="7"/>
        <v>44.865337114610043</v>
      </c>
      <c r="AS14" s="88">
        <f t="shared" si="8"/>
        <v>47.617701800909217</v>
      </c>
      <c r="AT14" s="88">
        <f t="shared" si="9"/>
        <v>1.002714561977647</v>
      </c>
      <c r="AU14" s="101">
        <f t="shared" si="10"/>
        <v>1.4382127565475564</v>
      </c>
    </row>
    <row r="15" spans="1:47" ht="14.45" customHeight="1" x14ac:dyDescent="0.15">
      <c r="A15" s="68"/>
      <c r="B15" s="86" t="s">
        <v>76</v>
      </c>
      <c r="C15" s="11">
        <v>930</v>
      </c>
      <c r="D15" s="11">
        <v>0</v>
      </c>
      <c r="E15" s="11">
        <v>320</v>
      </c>
      <c r="F15" s="12">
        <v>0</v>
      </c>
      <c r="G15" s="22" t="s">
        <v>75</v>
      </c>
      <c r="H15" s="3">
        <v>4922423</v>
      </c>
      <c r="I15" s="3">
        <v>6214</v>
      </c>
      <c r="J15" s="18">
        <v>40</v>
      </c>
      <c r="K15" s="3">
        <v>98300</v>
      </c>
      <c r="L15" s="4">
        <v>4124657</v>
      </c>
      <c r="M15" s="70"/>
      <c r="N15" s="70"/>
      <c r="O15" s="87">
        <f t="shared" si="11"/>
        <v>0.53822525597269621</v>
      </c>
      <c r="P15" s="88">
        <f t="shared" si="12"/>
        <v>1.0558957708401631</v>
      </c>
      <c r="Q15" s="89">
        <f t="shared" si="13"/>
        <v>0</v>
      </c>
      <c r="R15" s="90">
        <f t="shared" si="14"/>
        <v>0</v>
      </c>
      <c r="S15" s="91">
        <f t="shared" si="15"/>
        <v>0</v>
      </c>
      <c r="T15" s="92">
        <f t="shared" si="19"/>
        <v>0</v>
      </c>
      <c r="U15" s="93">
        <f t="shared" si="20"/>
        <v>98881.275064735921</v>
      </c>
      <c r="V15" s="93">
        <f t="shared" si="21"/>
        <v>494406.37532367959</v>
      </c>
      <c r="W15" s="94">
        <f>SUM(V15:V$24)</f>
        <v>4223167.7741030017</v>
      </c>
      <c r="X15" s="95">
        <f t="shared" si="0"/>
        <v>494406.37532367959</v>
      </c>
      <c r="Y15" s="93">
        <f>SUM(X15:X$24)</f>
        <v>4101820.6039816961</v>
      </c>
      <c r="Z15" s="93">
        <f t="shared" si="1"/>
        <v>0</v>
      </c>
      <c r="AA15" s="94">
        <f>SUM(Z15:Z$24)</f>
        <v>121347.17012130539</v>
      </c>
      <c r="AB15" s="87">
        <f t="shared" si="2"/>
        <v>42.70947933608425</v>
      </c>
      <c r="AC15" s="88">
        <f t="shared" si="3"/>
        <v>41.482278634618154</v>
      </c>
      <c r="AD15" s="96">
        <f t="shared" si="16"/>
        <v>97.126631556874869</v>
      </c>
      <c r="AE15" s="88">
        <f t="shared" si="4"/>
        <v>1.2272007014660908</v>
      </c>
      <c r="AF15" s="97">
        <f t="shared" si="17"/>
        <v>2.8733684431251247</v>
      </c>
      <c r="AH15" s="98">
        <f t="shared" si="25"/>
        <v>0</v>
      </c>
      <c r="AI15" s="99">
        <f t="shared" si="18"/>
        <v>0</v>
      </c>
      <c r="AJ15" s="99">
        <f t="shared" si="22"/>
        <v>0</v>
      </c>
      <c r="AK15" s="99">
        <f>SUM(AJ15:AJ$24)/U15/U15</f>
        <v>0.48700393232210604</v>
      </c>
      <c r="AL15" s="99">
        <f t="shared" si="23"/>
        <v>0</v>
      </c>
      <c r="AM15" s="99">
        <f>SUM(AL15:AL$24)/U15/U15</f>
        <v>0.44016470936109647</v>
      </c>
      <c r="AN15" s="99">
        <f t="shared" si="24"/>
        <v>0</v>
      </c>
      <c r="AO15" s="100">
        <f>SUM(AN15:AN$24)/U15/U15</f>
        <v>1.2433427350867993E-2</v>
      </c>
      <c r="AP15" s="87">
        <f t="shared" si="5"/>
        <v>41.341680262240217</v>
      </c>
      <c r="AQ15" s="88">
        <f t="shared" si="6"/>
        <v>44.077278409928283</v>
      </c>
      <c r="AR15" s="88">
        <f t="shared" si="7"/>
        <v>40.181918397037201</v>
      </c>
      <c r="AS15" s="88">
        <f t="shared" si="8"/>
        <v>42.782638872199108</v>
      </c>
      <c r="AT15" s="88">
        <f t="shared" si="9"/>
        <v>1.0086503536944744</v>
      </c>
      <c r="AU15" s="101">
        <f t="shared" si="10"/>
        <v>1.4457510492377073</v>
      </c>
    </row>
    <row r="16" spans="1:47" ht="14.45" customHeight="1" x14ac:dyDescent="0.15">
      <c r="A16" s="68"/>
      <c r="B16" s="86" t="s">
        <v>146</v>
      </c>
      <c r="C16" s="11">
        <v>848</v>
      </c>
      <c r="D16" s="11">
        <v>5</v>
      </c>
      <c r="E16" s="11">
        <v>257</v>
      </c>
      <c r="F16" s="12">
        <v>0.3</v>
      </c>
      <c r="G16" s="22" t="s">
        <v>77</v>
      </c>
      <c r="H16" s="3">
        <v>4365334</v>
      </c>
      <c r="I16" s="3">
        <v>8656</v>
      </c>
      <c r="J16" s="18">
        <v>45</v>
      </c>
      <c r="K16" s="3">
        <v>97714</v>
      </c>
      <c r="L16" s="4">
        <v>3634510</v>
      </c>
      <c r="M16" s="70"/>
      <c r="N16" s="70"/>
      <c r="O16" s="87">
        <f t="shared" si="11"/>
        <v>0.54229166666666673</v>
      </c>
      <c r="P16" s="88">
        <f t="shared" si="12"/>
        <v>1.0046111515560245</v>
      </c>
      <c r="Q16" s="89">
        <f t="shared" si="13"/>
        <v>5.89622641509434E-3</v>
      </c>
      <c r="R16" s="90">
        <f t="shared" si="14"/>
        <v>5.8691628158435019E-3</v>
      </c>
      <c r="S16" s="91">
        <f t="shared" si="15"/>
        <v>1.1673151750972762E-3</v>
      </c>
      <c r="T16" s="92">
        <f t="shared" si="19"/>
        <v>2.8956870501117962E-2</v>
      </c>
      <c r="U16" s="93">
        <f t="shared" si="20"/>
        <v>98881.275064735921</v>
      </c>
      <c r="V16" s="93">
        <f t="shared" si="21"/>
        <v>487853.61164384015</v>
      </c>
      <c r="W16" s="94">
        <f>SUM(V16:V$24)</f>
        <v>3728761.3987793215</v>
      </c>
      <c r="X16" s="95">
        <f t="shared" si="0"/>
        <v>487284.13271974231</v>
      </c>
      <c r="Y16" s="93">
        <f>SUM(X16:X$24)</f>
        <v>3607414.2286580168</v>
      </c>
      <c r="Z16" s="93">
        <f t="shared" si="1"/>
        <v>569.47892409786789</v>
      </c>
      <c r="AA16" s="94">
        <f>SUM(Z16:Z$24)</f>
        <v>121347.17012130539</v>
      </c>
      <c r="AB16" s="87">
        <f t="shared" si="2"/>
        <v>37.709479336084243</v>
      </c>
      <c r="AC16" s="88">
        <f t="shared" si="3"/>
        <v>36.482278634618162</v>
      </c>
      <c r="AD16" s="96">
        <f t="shared" si="16"/>
        <v>96.745644004976299</v>
      </c>
      <c r="AE16" s="88">
        <f t="shared" si="4"/>
        <v>1.2272007014660908</v>
      </c>
      <c r="AF16" s="97">
        <f t="shared" si="17"/>
        <v>3.2543559950237264</v>
      </c>
      <c r="AH16" s="98">
        <f t="shared" si="25"/>
        <v>1.6284400063821056E-4</v>
      </c>
      <c r="AI16" s="99">
        <f t="shared" si="18"/>
        <v>4.5367803516702876E-6</v>
      </c>
      <c r="AJ16" s="99">
        <f t="shared" si="22"/>
        <v>2068282295.9005802</v>
      </c>
      <c r="AK16" s="99">
        <f>SUM(AJ16:AJ$24)/U16/U16</f>
        <v>0.48700393232210604</v>
      </c>
      <c r="AL16" s="99">
        <f t="shared" si="23"/>
        <v>1927218040.9497643</v>
      </c>
      <c r="AM16" s="99">
        <f>SUM(AL16:AL$24)/U16/U16</f>
        <v>0.44016470936109647</v>
      </c>
      <c r="AN16" s="99">
        <f t="shared" si="24"/>
        <v>3609702.993282761</v>
      </c>
      <c r="AO16" s="100">
        <f>SUM(AN16:AN$24)/U16/U16</f>
        <v>1.2433427350867993E-2</v>
      </c>
      <c r="AP16" s="87">
        <f t="shared" si="5"/>
        <v>36.34168026224021</v>
      </c>
      <c r="AQ16" s="88">
        <f t="shared" si="6"/>
        <v>39.077278409928276</v>
      </c>
      <c r="AR16" s="88">
        <f t="shared" si="7"/>
        <v>35.181918397037208</v>
      </c>
      <c r="AS16" s="88">
        <f t="shared" si="8"/>
        <v>37.782638872199115</v>
      </c>
      <c r="AT16" s="88">
        <f t="shared" si="9"/>
        <v>1.0086503536944744</v>
      </c>
      <c r="AU16" s="101">
        <f t="shared" si="10"/>
        <v>1.4457510492377073</v>
      </c>
    </row>
    <row r="17" spans="1:47" ht="14.45" customHeight="1" x14ac:dyDescent="0.15">
      <c r="A17" s="68"/>
      <c r="B17" s="86" t="s">
        <v>128</v>
      </c>
      <c r="C17" s="11">
        <v>1134</v>
      </c>
      <c r="D17" s="11">
        <v>2</v>
      </c>
      <c r="E17" s="11">
        <v>392</v>
      </c>
      <c r="F17" s="12">
        <v>0.3</v>
      </c>
      <c r="G17" s="22" t="s">
        <v>79</v>
      </c>
      <c r="H17" s="3">
        <v>3982000</v>
      </c>
      <c r="I17" s="3">
        <v>12838</v>
      </c>
      <c r="J17" s="18">
        <v>50</v>
      </c>
      <c r="K17" s="3">
        <v>96754</v>
      </c>
      <c r="L17" s="4">
        <v>3148137</v>
      </c>
      <c r="M17" s="70"/>
      <c r="N17" s="70"/>
      <c r="O17" s="87">
        <f t="shared" si="11"/>
        <v>0.53543307086614178</v>
      </c>
      <c r="P17" s="88">
        <f t="shared" si="12"/>
        <v>1.0159221648336147</v>
      </c>
      <c r="Q17" s="89">
        <f t="shared" si="13"/>
        <v>1.7636684303350969E-3</v>
      </c>
      <c r="R17" s="90">
        <f t="shared" si="14"/>
        <v>1.7360271203689568E-3</v>
      </c>
      <c r="S17" s="91">
        <f t="shared" si="15"/>
        <v>7.6530612244897955E-4</v>
      </c>
      <c r="T17" s="92">
        <f t="shared" si="19"/>
        <v>8.6452735023753082E-3</v>
      </c>
      <c r="U17" s="93">
        <f t="shared" si="20"/>
        <v>96017.982787700937</v>
      </c>
      <c r="V17" s="93">
        <f t="shared" si="21"/>
        <v>478161.72489840956</v>
      </c>
      <c r="W17" s="94">
        <f>SUM(V17:V$24)</f>
        <v>3240907.7871354814</v>
      </c>
      <c r="X17" s="95">
        <f t="shared" si="0"/>
        <v>477795.78480282408</v>
      </c>
      <c r="Y17" s="93">
        <f>SUM(X17:X$24)</f>
        <v>3120130.0959382746</v>
      </c>
      <c r="Z17" s="93">
        <f t="shared" si="1"/>
        <v>365.9400955855175</v>
      </c>
      <c r="AA17" s="94">
        <f>SUM(Z17:Z$24)</f>
        <v>120777.69119720752</v>
      </c>
      <c r="AB17" s="87">
        <f t="shared" si="2"/>
        <v>33.753133455232444</v>
      </c>
      <c r="AC17" s="88">
        <f t="shared" si="3"/>
        <v>32.495268129481431</v>
      </c>
      <c r="AD17" s="96">
        <f t="shared" si="16"/>
        <v>96.273337622359278</v>
      </c>
      <c r="AE17" s="88">
        <f t="shared" si="4"/>
        <v>1.2578653257510226</v>
      </c>
      <c r="AF17" s="97">
        <f t="shared" si="17"/>
        <v>3.7266623776407557</v>
      </c>
      <c r="AH17" s="98">
        <f t="shared" si="25"/>
        <v>3.7047299835683252E-5</v>
      </c>
      <c r="AI17" s="99">
        <f t="shared" si="18"/>
        <v>1.9508174208875551E-6</v>
      </c>
      <c r="AJ17" s="99">
        <f t="shared" si="22"/>
        <v>335623905.43944991</v>
      </c>
      <c r="AK17" s="99">
        <f>SUM(AJ17:AJ$24)/U17/U17</f>
        <v>0.29214334526349184</v>
      </c>
      <c r="AL17" s="99">
        <f t="shared" si="23"/>
        <v>309492118.06688982</v>
      </c>
      <c r="AM17" s="99">
        <f>SUM(AL17:AL$24)/U17/U17</f>
        <v>0.25776966234519794</v>
      </c>
      <c r="AN17" s="99">
        <f t="shared" si="24"/>
        <v>994127.31433695136</v>
      </c>
      <c r="AO17" s="100">
        <f>SUM(AN17:AN$24)/U17/U17</f>
        <v>1.2794491629312829E-2</v>
      </c>
      <c r="AP17" s="87">
        <f t="shared" si="5"/>
        <v>32.693747843113691</v>
      </c>
      <c r="AQ17" s="88">
        <f t="shared" si="6"/>
        <v>34.812519067351197</v>
      </c>
      <c r="AR17" s="88">
        <f t="shared" si="7"/>
        <v>31.500156108216835</v>
      </c>
      <c r="AS17" s="88">
        <f t="shared" si="8"/>
        <v>33.490380150746027</v>
      </c>
      <c r="AT17" s="88">
        <f t="shared" si="9"/>
        <v>1.0361643581320965</v>
      </c>
      <c r="AU17" s="101">
        <f t="shared" si="10"/>
        <v>1.4795662933699487</v>
      </c>
    </row>
    <row r="18" spans="1:47" ht="14.45" customHeight="1" x14ac:dyDescent="0.15">
      <c r="A18" s="68"/>
      <c r="B18" s="86" t="s">
        <v>251</v>
      </c>
      <c r="C18" s="11">
        <v>1522</v>
      </c>
      <c r="D18" s="11">
        <v>8</v>
      </c>
      <c r="E18" s="11">
        <v>512</v>
      </c>
      <c r="F18" s="12">
        <v>0.6</v>
      </c>
      <c r="G18" s="22" t="s">
        <v>81</v>
      </c>
      <c r="H18" s="3">
        <v>3749854</v>
      </c>
      <c r="I18" s="3">
        <v>19460</v>
      </c>
      <c r="J18" s="18">
        <v>55</v>
      </c>
      <c r="K18" s="3">
        <v>95230</v>
      </c>
      <c r="L18" s="4">
        <v>2667907</v>
      </c>
      <c r="M18" s="70"/>
      <c r="N18" s="70"/>
      <c r="O18" s="87">
        <f t="shared" si="11"/>
        <v>0.53868552412645587</v>
      </c>
      <c r="P18" s="88">
        <f t="shared" si="12"/>
        <v>1.0158990420753615</v>
      </c>
      <c r="Q18" s="89">
        <f t="shared" si="13"/>
        <v>5.2562417871222077E-3</v>
      </c>
      <c r="R18" s="90">
        <f t="shared" si="14"/>
        <v>5.1739804541840375E-3</v>
      </c>
      <c r="S18" s="91">
        <f t="shared" si="15"/>
        <v>1.171875E-3</v>
      </c>
      <c r="T18" s="92">
        <f t="shared" si="19"/>
        <v>2.5564807754404766E-2</v>
      </c>
      <c r="U18" s="93">
        <f t="shared" si="20"/>
        <v>95187.881065354901</v>
      </c>
      <c r="V18" s="93">
        <f t="shared" si="21"/>
        <v>470326.45398130175</v>
      </c>
      <c r="W18" s="94">
        <f>SUM(V18:V$24)</f>
        <v>2762746.0622370718</v>
      </c>
      <c r="X18" s="95">
        <f t="shared" si="0"/>
        <v>469775.29016804241</v>
      </c>
      <c r="Y18" s="93">
        <f>SUM(X18:X$24)</f>
        <v>2642334.3111354504</v>
      </c>
      <c r="Z18" s="93">
        <f t="shared" si="1"/>
        <v>551.16381325933799</v>
      </c>
      <c r="AA18" s="94">
        <f>SUM(Z18:Z$24)</f>
        <v>120411.75110162199</v>
      </c>
      <c r="AB18" s="87">
        <f t="shared" si="2"/>
        <v>29.02413659507981</v>
      </c>
      <c r="AC18" s="88">
        <f t="shared" si="3"/>
        <v>27.759146243850665</v>
      </c>
      <c r="AD18" s="96">
        <f t="shared" si="16"/>
        <v>95.641591793488232</v>
      </c>
      <c r="AE18" s="88">
        <f t="shared" si="4"/>
        <v>1.2649903512291514</v>
      </c>
      <c r="AF18" s="97">
        <f t="shared" si="17"/>
        <v>4.3584082065117951</v>
      </c>
      <c r="AH18" s="98">
        <f t="shared" si="25"/>
        <v>7.9606409402141077E-5</v>
      </c>
      <c r="AI18" s="99">
        <f t="shared" si="18"/>
        <v>2.2861361503601072E-6</v>
      </c>
      <c r="AJ18" s="99">
        <f t="shared" si="22"/>
        <v>526660248.37326068</v>
      </c>
      <c r="AK18" s="99">
        <f>SUM(AJ18:AJ$24)/U18/U18</f>
        <v>0.26021934633101312</v>
      </c>
      <c r="AL18" s="99">
        <f t="shared" si="23"/>
        <v>477897693.68208891</v>
      </c>
      <c r="AM18" s="99">
        <f>SUM(AL18:AL$24)/U18/U18</f>
        <v>0.22812759647566003</v>
      </c>
      <c r="AN18" s="99">
        <f t="shared" si="24"/>
        <v>1715220.412557855</v>
      </c>
      <c r="AO18" s="100">
        <f>SUM(AN18:AN$24)/U18/U18</f>
        <v>1.2908899424560638E-2</v>
      </c>
      <c r="AP18" s="87">
        <f t="shared" si="5"/>
        <v>28.024307289215443</v>
      </c>
      <c r="AQ18" s="88">
        <f t="shared" si="6"/>
        <v>30.023965900944177</v>
      </c>
      <c r="AR18" s="88">
        <f t="shared" si="7"/>
        <v>26.822997230807925</v>
      </c>
      <c r="AS18" s="88">
        <f t="shared" si="8"/>
        <v>28.695295256893406</v>
      </c>
      <c r="AT18" s="88">
        <f t="shared" si="9"/>
        <v>1.0423003693498756</v>
      </c>
      <c r="AU18" s="101">
        <f t="shared" si="10"/>
        <v>1.4876803331084272</v>
      </c>
    </row>
    <row r="19" spans="1:47" ht="14.45" customHeight="1" x14ac:dyDescent="0.15">
      <c r="A19" s="68"/>
      <c r="B19" s="86" t="s">
        <v>84</v>
      </c>
      <c r="C19" s="11">
        <v>1878</v>
      </c>
      <c r="D19" s="11">
        <v>12</v>
      </c>
      <c r="E19" s="11">
        <v>628</v>
      </c>
      <c r="F19" s="12">
        <v>1.8</v>
      </c>
      <c r="G19" s="22" t="s">
        <v>83</v>
      </c>
      <c r="H19" s="3">
        <v>4181397</v>
      </c>
      <c r="I19" s="3">
        <v>36141</v>
      </c>
      <c r="J19" s="18">
        <v>60</v>
      </c>
      <c r="K19" s="3">
        <v>92826</v>
      </c>
      <c r="L19" s="4">
        <v>2197302</v>
      </c>
      <c r="M19" s="70"/>
      <c r="N19" s="70"/>
      <c r="O19" s="87">
        <f t="shared" si="11"/>
        <v>0.53726956986374563</v>
      </c>
      <c r="P19" s="88">
        <f t="shared" si="12"/>
        <v>1.051764992985494</v>
      </c>
      <c r="Q19" s="89">
        <f t="shared" si="13"/>
        <v>6.3897763578274758E-3</v>
      </c>
      <c r="R19" s="90">
        <f t="shared" si="14"/>
        <v>6.0752890621409037E-3</v>
      </c>
      <c r="S19" s="91">
        <f t="shared" si="15"/>
        <v>2.8662420382165607E-3</v>
      </c>
      <c r="T19" s="92">
        <f t="shared" si="19"/>
        <v>2.9955389196727446E-2</v>
      </c>
      <c r="U19" s="93">
        <f t="shared" si="20"/>
        <v>92754.421185369967</v>
      </c>
      <c r="V19" s="93">
        <f t="shared" si="21"/>
        <v>457343.6354888124</v>
      </c>
      <c r="W19" s="94">
        <f>SUM(V19:V$24)</f>
        <v>2292419.6082557701</v>
      </c>
      <c r="X19" s="95">
        <f t="shared" si="0"/>
        <v>456032.77793486358</v>
      </c>
      <c r="Y19" s="93">
        <f>SUM(X19:X$24)</f>
        <v>2172559.0209674076</v>
      </c>
      <c r="Z19" s="93">
        <f t="shared" si="1"/>
        <v>1310.8575539488254</v>
      </c>
      <c r="AA19" s="94">
        <f>SUM(Z19:Z$24)</f>
        <v>119860.58728836266</v>
      </c>
      <c r="AB19" s="87">
        <f t="shared" si="2"/>
        <v>24.714936268906936</v>
      </c>
      <c r="AC19" s="88">
        <f t="shared" si="3"/>
        <v>23.422700429832261</v>
      </c>
      <c r="AD19" s="96">
        <f t="shared" si="16"/>
        <v>94.771437704654758</v>
      </c>
      <c r="AE19" s="88">
        <f t="shared" si="4"/>
        <v>1.2922358390746782</v>
      </c>
      <c r="AF19" s="97">
        <f t="shared" si="17"/>
        <v>5.2285622953452586</v>
      </c>
      <c r="AH19" s="98">
        <f t="shared" si="25"/>
        <v>7.2537134339491083E-5</v>
      </c>
      <c r="AI19" s="99">
        <f t="shared" si="18"/>
        <v>4.550997921647963E-6</v>
      </c>
      <c r="AJ19" s="99">
        <f t="shared" si="22"/>
        <v>321824835.89287102</v>
      </c>
      <c r="AK19" s="99">
        <f>SUM(AJ19:AJ$24)/U19/U19</f>
        <v>0.212836946484879</v>
      </c>
      <c r="AL19" s="99">
        <f t="shared" si="23"/>
        <v>286338395.63791317</v>
      </c>
      <c r="AM19" s="99">
        <f>SUM(AL19:AL$24)/U19/U19</f>
        <v>0.18470705588953948</v>
      </c>
      <c r="AN19" s="99">
        <f t="shared" si="24"/>
        <v>2046207.487750595</v>
      </c>
      <c r="AO19" s="100">
        <f>SUM(AN19:AN$24)/U19/U19</f>
        <v>1.3395762044161451E-2</v>
      </c>
      <c r="AP19" s="87">
        <f t="shared" si="5"/>
        <v>23.810704875061141</v>
      </c>
      <c r="AQ19" s="88">
        <f t="shared" si="6"/>
        <v>25.61916766275273</v>
      </c>
      <c r="AR19" s="88">
        <f t="shared" si="7"/>
        <v>22.580340277697051</v>
      </c>
      <c r="AS19" s="88">
        <f t="shared" si="8"/>
        <v>24.265060581967472</v>
      </c>
      <c r="AT19" s="88">
        <f t="shared" si="9"/>
        <v>1.0653853167723246</v>
      </c>
      <c r="AU19" s="101">
        <f t="shared" si="10"/>
        <v>1.5190863613770318</v>
      </c>
    </row>
    <row r="20" spans="1:47" ht="14.45" customHeight="1" x14ac:dyDescent="0.15">
      <c r="A20" s="68"/>
      <c r="B20" s="86" t="s">
        <v>130</v>
      </c>
      <c r="C20" s="11">
        <v>1785</v>
      </c>
      <c r="D20" s="11">
        <v>22</v>
      </c>
      <c r="E20" s="11">
        <v>600</v>
      </c>
      <c r="F20" s="12">
        <v>8</v>
      </c>
      <c r="G20" s="22" t="s">
        <v>85</v>
      </c>
      <c r="H20" s="3">
        <v>4699236</v>
      </c>
      <c r="I20" s="3">
        <v>61424</v>
      </c>
      <c r="J20" s="18">
        <v>65</v>
      </c>
      <c r="K20" s="3">
        <v>89083</v>
      </c>
      <c r="L20" s="4">
        <v>1741832</v>
      </c>
      <c r="M20" s="70"/>
      <c r="N20" s="70"/>
      <c r="O20" s="87">
        <f t="shared" si="11"/>
        <v>0.53169541732009062</v>
      </c>
      <c r="P20" s="88">
        <f t="shared" si="12"/>
        <v>0.98386438054770797</v>
      </c>
      <c r="Q20" s="89">
        <f t="shared" si="13"/>
        <v>1.2324929971988795E-2</v>
      </c>
      <c r="R20" s="90">
        <f t="shared" si="14"/>
        <v>1.2527061875263361E-2</v>
      </c>
      <c r="S20" s="91">
        <f t="shared" si="15"/>
        <v>1.3333333333333334E-2</v>
      </c>
      <c r="T20" s="92">
        <f t="shared" si="19"/>
        <v>6.0850420359011219E-2</v>
      </c>
      <c r="U20" s="93">
        <f t="shared" si="20"/>
        <v>89975.926399045027</v>
      </c>
      <c r="V20" s="93">
        <f t="shared" si="21"/>
        <v>437059.62324531429</v>
      </c>
      <c r="W20" s="94">
        <f>SUM(V20:V$24)</f>
        <v>1835075.9727669579</v>
      </c>
      <c r="X20" s="95">
        <f t="shared" si="0"/>
        <v>431232.16160204343</v>
      </c>
      <c r="Y20" s="93">
        <f>SUM(X20:X$24)</f>
        <v>1716526.2430325442</v>
      </c>
      <c r="Z20" s="93">
        <f t="shared" si="1"/>
        <v>5827.4616432708572</v>
      </c>
      <c r="AA20" s="94">
        <f>SUM(Z20:Z$24)</f>
        <v>118549.72973441382</v>
      </c>
      <c r="AB20" s="87">
        <f t="shared" si="2"/>
        <v>20.395188426606015</v>
      </c>
      <c r="AC20" s="88">
        <f t="shared" si="3"/>
        <v>19.07761677740017</v>
      </c>
      <c r="AD20" s="96">
        <f t="shared" si="16"/>
        <v>93.539791731038662</v>
      </c>
      <c r="AE20" s="88">
        <f t="shared" si="4"/>
        <v>1.3175716492058487</v>
      </c>
      <c r="AF20" s="97">
        <f t="shared" si="17"/>
        <v>6.4602082689613427</v>
      </c>
      <c r="AH20" s="98">
        <f t="shared" si="25"/>
        <v>1.580662874678547E-4</v>
      </c>
      <c r="AI20" s="99">
        <f t="shared" si="18"/>
        <v>2.1925925925925929E-5</v>
      </c>
      <c r="AJ20" s="99">
        <f t="shared" si="22"/>
        <v>456424098.0665319</v>
      </c>
      <c r="AK20" s="99">
        <f>SUM(AJ20:AJ$24)/U20/U20</f>
        <v>0.18643217351653499</v>
      </c>
      <c r="AL20" s="99">
        <f t="shared" si="23"/>
        <v>397010757.90662283</v>
      </c>
      <c r="AM20" s="99">
        <f>SUM(AL20:AL$24)/U20/U20</f>
        <v>0.1609215189935585</v>
      </c>
      <c r="AN20" s="99">
        <f t="shared" si="24"/>
        <v>6573286.8972879155</v>
      </c>
      <c r="AO20" s="100">
        <f>SUM(AN20:AN$24)/U20/U20</f>
        <v>1.398311647766475E-2</v>
      </c>
      <c r="AP20" s="87">
        <f t="shared" si="5"/>
        <v>19.548903700416819</v>
      </c>
      <c r="AQ20" s="88">
        <f t="shared" si="6"/>
        <v>21.241473152795212</v>
      </c>
      <c r="AR20" s="88">
        <f t="shared" si="7"/>
        <v>18.291362297371183</v>
      </c>
      <c r="AS20" s="88">
        <f t="shared" si="8"/>
        <v>19.863871257429157</v>
      </c>
      <c r="AT20" s="88">
        <f t="shared" si="9"/>
        <v>1.0858012018649572</v>
      </c>
      <c r="AU20" s="101">
        <f t="shared" si="10"/>
        <v>1.5493420965467402</v>
      </c>
    </row>
    <row r="21" spans="1:47" ht="14.45" customHeight="1" x14ac:dyDescent="0.15">
      <c r="A21" s="68"/>
      <c r="B21" s="86" t="s">
        <v>88</v>
      </c>
      <c r="C21" s="11">
        <v>1068</v>
      </c>
      <c r="D21" s="11">
        <v>16</v>
      </c>
      <c r="E21" s="11">
        <v>350</v>
      </c>
      <c r="F21" s="12">
        <v>5</v>
      </c>
      <c r="G21" s="22" t="s">
        <v>87</v>
      </c>
      <c r="H21" s="3">
        <v>3608735</v>
      </c>
      <c r="I21" s="3">
        <v>76916</v>
      </c>
      <c r="J21" s="18">
        <v>70</v>
      </c>
      <c r="K21" s="3">
        <v>83344</v>
      </c>
      <c r="L21" s="4">
        <v>1309855</v>
      </c>
      <c r="M21" s="70"/>
      <c r="N21" s="70"/>
      <c r="O21" s="87">
        <f t="shared" si="11"/>
        <v>0.5290487804878049</v>
      </c>
      <c r="P21" s="88">
        <f t="shared" si="12"/>
        <v>1.0329700518325673</v>
      </c>
      <c r="Q21" s="89">
        <f t="shared" si="13"/>
        <v>1.4981273408239701E-2</v>
      </c>
      <c r="R21" s="90">
        <f t="shared" si="14"/>
        <v>1.4503105275570947E-2</v>
      </c>
      <c r="S21" s="91">
        <f t="shared" si="15"/>
        <v>1.4285714285714285E-2</v>
      </c>
      <c r="T21" s="92">
        <f t="shared" si="19"/>
        <v>7.012081122957485E-2</v>
      </c>
      <c r="U21" s="93">
        <f t="shared" si="20"/>
        <v>84500.853455471675</v>
      </c>
      <c r="V21" s="93">
        <f t="shared" si="21"/>
        <v>408551.70539716276</v>
      </c>
      <c r="W21" s="94">
        <f>SUM(V21:V$24)</f>
        <v>1398016.3495216437</v>
      </c>
      <c r="X21" s="95">
        <f t="shared" si="0"/>
        <v>402715.25246291759</v>
      </c>
      <c r="Y21" s="93">
        <f>SUM(X21:X$24)</f>
        <v>1285294.0814305006</v>
      </c>
      <c r="Z21" s="93">
        <f t="shared" si="1"/>
        <v>5836.4529342451824</v>
      </c>
      <c r="AA21" s="94">
        <f>SUM(Z21:Z$24)</f>
        <v>112722.26809114296</v>
      </c>
      <c r="AB21" s="87">
        <f t="shared" si="2"/>
        <v>16.544405084125433</v>
      </c>
      <c r="AC21" s="88">
        <f t="shared" si="3"/>
        <v>15.210427219031526</v>
      </c>
      <c r="AD21" s="96">
        <f t="shared" si="16"/>
        <v>91.936984990932828</v>
      </c>
      <c r="AE21" s="88">
        <f t="shared" si="4"/>
        <v>1.3339778650939043</v>
      </c>
      <c r="AF21" s="97">
        <f t="shared" si="17"/>
        <v>8.0630150090671613</v>
      </c>
      <c r="AH21" s="98">
        <f t="shared" si="25"/>
        <v>2.8575932347696669E-4</v>
      </c>
      <c r="AI21" s="99">
        <f t="shared" si="18"/>
        <v>4.02332361516035E-5</v>
      </c>
      <c r="AJ21" s="99">
        <f t="shared" si="22"/>
        <v>455875996.94739115</v>
      </c>
      <c r="AK21" s="99">
        <f>SUM(AJ21:AJ$24)/U21/U21</f>
        <v>0.14745246886647367</v>
      </c>
      <c r="AL21" s="99">
        <f t="shared" si="23"/>
        <v>381529266.63790369</v>
      </c>
      <c r="AM21" s="99">
        <f>SUM(AL21:AL$24)/U21/U21</f>
        <v>0.12684962434165131</v>
      </c>
      <c r="AN21" s="99">
        <f t="shared" si="24"/>
        <v>10680170.644151861</v>
      </c>
      <c r="AO21" s="100">
        <f>SUM(AN21:AN$24)/U21/U21</f>
        <v>1.4933261225746178E-2</v>
      </c>
      <c r="AP21" s="87">
        <f t="shared" si="5"/>
        <v>15.791774095926405</v>
      </c>
      <c r="AQ21" s="88">
        <f t="shared" si="6"/>
        <v>17.29703607232446</v>
      </c>
      <c r="AR21" s="88">
        <f t="shared" si="7"/>
        <v>14.512354502997669</v>
      </c>
      <c r="AS21" s="88">
        <f t="shared" si="8"/>
        <v>15.908499935065384</v>
      </c>
      <c r="AT21" s="88">
        <f t="shared" si="9"/>
        <v>1.0944624870389106</v>
      </c>
      <c r="AU21" s="101">
        <f t="shared" si="10"/>
        <v>1.5734932431488979</v>
      </c>
    </row>
    <row r="22" spans="1:47" ht="14.45" customHeight="1" x14ac:dyDescent="0.15">
      <c r="A22" s="68"/>
      <c r="B22" s="86" t="s">
        <v>252</v>
      </c>
      <c r="C22" s="11">
        <v>1212</v>
      </c>
      <c r="D22" s="11">
        <v>37</v>
      </c>
      <c r="E22" s="11">
        <v>397</v>
      </c>
      <c r="F22" s="12">
        <v>17</v>
      </c>
      <c r="G22" s="22" t="s">
        <v>89</v>
      </c>
      <c r="H22" s="3">
        <v>2806665</v>
      </c>
      <c r="I22" s="3">
        <v>96964</v>
      </c>
      <c r="J22" s="18">
        <v>75</v>
      </c>
      <c r="K22" s="3">
        <v>75144</v>
      </c>
      <c r="L22" s="4">
        <v>912444</v>
      </c>
      <c r="M22" s="70"/>
      <c r="N22" s="70"/>
      <c r="O22" s="87">
        <f t="shared" si="11"/>
        <v>0.53289495869162029</v>
      </c>
      <c r="P22" s="88">
        <f t="shared" si="12"/>
        <v>1.0135874751634408</v>
      </c>
      <c r="Q22" s="89">
        <f t="shared" si="13"/>
        <v>3.052805280528053E-2</v>
      </c>
      <c r="R22" s="90">
        <f t="shared" si="14"/>
        <v>3.0118814165849755E-2</v>
      </c>
      <c r="S22" s="91">
        <f t="shared" si="15"/>
        <v>4.2821158690176324E-2</v>
      </c>
      <c r="T22" s="92">
        <f t="shared" si="19"/>
        <v>0.14069698750835857</v>
      </c>
      <c r="U22" s="93">
        <f t="shared" si="20"/>
        <v>78575.585061582577</v>
      </c>
      <c r="V22" s="93">
        <f t="shared" si="21"/>
        <v>367057.88113021274</v>
      </c>
      <c r="W22" s="94">
        <f>SUM(V22:V$24)</f>
        <v>989464.6441244809</v>
      </c>
      <c r="X22" s="95">
        <f t="shared" si="0"/>
        <v>351340.03735385602</v>
      </c>
      <c r="Y22" s="93">
        <f>SUM(X22:X$24)</f>
        <v>882578.82896758313</v>
      </c>
      <c r="Z22" s="93">
        <f t="shared" si="1"/>
        <v>15717.843776356718</v>
      </c>
      <c r="AA22" s="94">
        <f>SUM(Z22:Z$24)</f>
        <v>106885.81515689779</v>
      </c>
      <c r="AB22" s="87">
        <f t="shared" si="2"/>
        <v>12.592520225576443</v>
      </c>
      <c r="AC22" s="88">
        <f t="shared" si="3"/>
        <v>11.232227265961477</v>
      </c>
      <c r="AD22" s="96">
        <f t="shared" si="16"/>
        <v>89.197611476913892</v>
      </c>
      <c r="AE22" s="88">
        <f t="shared" si="4"/>
        <v>1.3602929596149675</v>
      </c>
      <c r="AF22" s="97">
        <f t="shared" si="17"/>
        <v>10.802388523086115</v>
      </c>
      <c r="AH22" s="98">
        <f t="shared" si="25"/>
        <v>4.5974202857779987E-4</v>
      </c>
      <c r="AI22" s="99">
        <f t="shared" si="18"/>
        <v>1.032430908277256E-4</v>
      </c>
      <c r="AJ22" s="99">
        <f t="shared" si="22"/>
        <v>378899731.66148973</v>
      </c>
      <c r="AK22" s="99">
        <f>SUM(AJ22:AJ$24)/U22/U22</f>
        <v>9.6692729223731719E-2</v>
      </c>
      <c r="AL22" s="99">
        <f t="shared" si="23"/>
        <v>303658583.73195827</v>
      </c>
      <c r="AM22" s="99">
        <f>SUM(AL22:AL$24)/U22/U22</f>
        <v>8.4907135213355564E-2</v>
      </c>
      <c r="AN22" s="99">
        <f t="shared" si="24"/>
        <v>19880038.911960557</v>
      </c>
      <c r="AO22" s="100">
        <f>SUM(AN22:AN$24)/U22/U22</f>
        <v>1.5540540483979562E-2</v>
      </c>
      <c r="AP22" s="87">
        <f t="shared" si="5"/>
        <v>11.983049316848318</v>
      </c>
      <c r="AQ22" s="88">
        <f t="shared" si="6"/>
        <v>13.201991134304569</v>
      </c>
      <c r="AR22" s="88">
        <f t="shared" si="7"/>
        <v>10.661106218690737</v>
      </c>
      <c r="AS22" s="88">
        <f t="shared" si="8"/>
        <v>11.803348313232217</v>
      </c>
      <c r="AT22" s="88">
        <f t="shared" si="9"/>
        <v>1.1159560194621205</v>
      </c>
      <c r="AU22" s="101">
        <f t="shared" si="10"/>
        <v>1.6046298997678146</v>
      </c>
    </row>
    <row r="23" spans="1:47" ht="14.45" customHeight="1" x14ac:dyDescent="0.15">
      <c r="A23" s="68"/>
      <c r="B23" s="86" t="s">
        <v>13</v>
      </c>
      <c r="C23" s="11">
        <v>1162</v>
      </c>
      <c r="D23" s="11">
        <v>59</v>
      </c>
      <c r="E23" s="11">
        <v>396</v>
      </c>
      <c r="F23" s="12">
        <v>36</v>
      </c>
      <c r="G23" s="22" t="s">
        <v>90</v>
      </c>
      <c r="H23" s="3">
        <v>2009820</v>
      </c>
      <c r="I23" s="3">
        <v>126762</v>
      </c>
      <c r="J23" s="18">
        <v>80</v>
      </c>
      <c r="K23" s="3">
        <v>63282</v>
      </c>
      <c r="L23" s="4">
        <v>564428</v>
      </c>
      <c r="M23" s="70"/>
      <c r="N23" s="70"/>
      <c r="O23" s="87">
        <f>IF(K23&lt;0.5,0.5,((L23-L24)-5*K24)/5/(K23-K24))</f>
        <v>0.5270425643110157</v>
      </c>
      <c r="P23" s="88">
        <f t="shared" si="12"/>
        <v>1.0096904869525449</v>
      </c>
      <c r="Q23" s="89">
        <f t="shared" si="13"/>
        <v>5.0774526678141134E-2</v>
      </c>
      <c r="R23" s="90">
        <f t="shared" si="14"/>
        <v>5.028721903817196E-2</v>
      </c>
      <c r="S23" s="91">
        <f t="shared" si="15"/>
        <v>9.0909090909090912E-2</v>
      </c>
      <c r="T23" s="92">
        <f>5*R23/(1+5*(1-O23)*R23)</f>
        <v>0.2247134883160827</v>
      </c>
      <c r="U23" s="93">
        <f t="shared" si="20"/>
        <v>67520.236951711122</v>
      </c>
      <c r="V23" s="93">
        <f>5*U23*((1-T23)+O23*T23)</f>
        <v>301720.95947143529</v>
      </c>
      <c r="W23" s="94">
        <f>SUM(V23:V$24)</f>
        <v>622406.76299426821</v>
      </c>
      <c r="X23" s="95">
        <f t="shared" si="0"/>
        <v>274291.78133766842</v>
      </c>
      <c r="Y23" s="93">
        <f>SUM(X23:X$24)</f>
        <v>531238.79161372711</v>
      </c>
      <c r="Z23" s="93">
        <f t="shared" si="1"/>
        <v>27429.178133766844</v>
      </c>
      <c r="AA23" s="94">
        <f>SUM(Z23:Z$24)</f>
        <v>91167.971380541072</v>
      </c>
      <c r="AB23" s="87">
        <f t="shared" si="2"/>
        <v>9.2180772919887524</v>
      </c>
      <c r="AC23" s="88">
        <f t="shared" si="3"/>
        <v>7.867845487474467</v>
      </c>
      <c r="AD23" s="96">
        <f t="shared" si="16"/>
        <v>85.352348849496579</v>
      </c>
      <c r="AE23" s="88">
        <f t="shared" si="4"/>
        <v>1.3502318045142858</v>
      </c>
      <c r="AF23" s="97">
        <f t="shared" si="17"/>
        <v>14.64765115050343</v>
      </c>
      <c r="AH23" s="98">
        <f>IF(D23=0,0,T23*T23*(1-T23)/D23)</f>
        <v>6.6354212553658854E-4</v>
      </c>
      <c r="AI23" s="99">
        <f t="shared" si="18"/>
        <v>2.0869855580599384E-4</v>
      </c>
      <c r="AJ23" s="99">
        <f t="shared" si="22"/>
        <v>218093029.97802597</v>
      </c>
      <c r="AK23" s="99">
        <f>SUM(AJ23:AJ$24)/U23/U23</f>
        <v>4.7838094324069831E-2</v>
      </c>
      <c r="AL23" s="99">
        <f t="shared" si="23"/>
        <v>169706698.42754862</v>
      </c>
      <c r="AM23" s="99">
        <f>SUM(AL23:AL$24)/U23/U23</f>
        <v>4.8381076454593254E-2</v>
      </c>
      <c r="AN23" s="99">
        <f t="shared" si="24"/>
        <v>25207385.27955053</v>
      </c>
      <c r="AO23" s="100">
        <f>SUM(AN23:AN$24)/U23/U23</f>
        <v>1.668555746971916E-2</v>
      </c>
      <c r="AP23" s="87">
        <f t="shared" si="5"/>
        <v>8.7893876336631216</v>
      </c>
      <c r="AQ23" s="88">
        <f t="shared" si="6"/>
        <v>9.6467669503143831</v>
      </c>
      <c r="AR23" s="88">
        <f t="shared" si="7"/>
        <v>7.4367297915087951</v>
      </c>
      <c r="AS23" s="88">
        <f t="shared" si="8"/>
        <v>8.298961183440138</v>
      </c>
      <c r="AT23" s="88">
        <f t="shared" si="9"/>
        <v>1.0970535321928381</v>
      </c>
      <c r="AU23" s="101">
        <f t="shared" si="10"/>
        <v>1.6034100768357336</v>
      </c>
    </row>
    <row r="24" spans="1:47" ht="14.45" customHeight="1" x14ac:dyDescent="0.15">
      <c r="A24" s="44"/>
      <c r="B24" s="102" t="s">
        <v>14</v>
      </c>
      <c r="C24" s="13">
        <v>957</v>
      </c>
      <c r="D24" s="13">
        <v>139</v>
      </c>
      <c r="E24" s="13">
        <v>322</v>
      </c>
      <c r="F24" s="14">
        <v>64</v>
      </c>
      <c r="G24" s="23" t="s">
        <v>91</v>
      </c>
      <c r="H24" s="5">
        <v>1472880</v>
      </c>
      <c r="I24" s="5">
        <v>209063</v>
      </c>
      <c r="J24" s="19">
        <v>85</v>
      </c>
      <c r="K24" s="5">
        <v>46061</v>
      </c>
      <c r="L24" s="6">
        <v>288742</v>
      </c>
      <c r="M24" s="70"/>
      <c r="N24" s="70"/>
      <c r="O24" s="103">
        <v>1</v>
      </c>
      <c r="P24" s="104">
        <f>IF(H24&lt;0.5,1,(I24/H24)/(K24/L24))</f>
        <v>0.88978772677593732</v>
      </c>
      <c r="Q24" s="105">
        <f t="shared" si="13"/>
        <v>0.14524555903866249</v>
      </c>
      <c r="R24" s="106">
        <f t="shared" si="14"/>
        <v>0.16323619068667783</v>
      </c>
      <c r="S24" s="107">
        <f t="shared" si="15"/>
        <v>0.19875776397515527</v>
      </c>
      <c r="T24" s="103">
        <v>1</v>
      </c>
      <c r="U24" s="108">
        <f>U23*(1-T23)</f>
        <v>52347.528974363646</v>
      </c>
      <c r="V24" s="108">
        <f>U24/R24</f>
        <v>320685.80352283287</v>
      </c>
      <c r="W24" s="109">
        <f>SUM(V24:V$24)</f>
        <v>320685.80352283287</v>
      </c>
      <c r="X24" s="103">
        <f t="shared" si="0"/>
        <v>256947.01027605866</v>
      </c>
      <c r="Y24" s="108">
        <f>SUM(X24:X$24)</f>
        <v>256947.01027605866</v>
      </c>
      <c r="Z24" s="108">
        <f t="shared" si="1"/>
        <v>63738.793246774228</v>
      </c>
      <c r="AA24" s="109">
        <f>SUM(Z24:Z$24)</f>
        <v>63738.793246774228</v>
      </c>
      <c r="AB24" s="110">
        <f t="shared" si="2"/>
        <v>6.1260924785940434</v>
      </c>
      <c r="AC24" s="104">
        <f t="shared" si="3"/>
        <v>4.9084840356436743</v>
      </c>
      <c r="AD24" s="111">
        <f t="shared" si="16"/>
        <v>80.124223602484463</v>
      </c>
      <c r="AE24" s="104">
        <f t="shared" si="4"/>
        <v>1.2176084429503686</v>
      </c>
      <c r="AF24" s="112">
        <f t="shared" si="17"/>
        <v>19.875776397515523</v>
      </c>
      <c r="AH24" s="113">
        <f>0</f>
        <v>0</v>
      </c>
      <c r="AI24" s="114">
        <f t="shared" si="18"/>
        <v>4.9457489203339053E-4</v>
      </c>
      <c r="AJ24" s="114">
        <v>0</v>
      </c>
      <c r="AK24" s="114">
        <f>(1-R24)/R24/R24/D24</f>
        <v>0.2259202631488666</v>
      </c>
      <c r="AL24" s="114">
        <f>V24*V24*AI24</f>
        <v>50861777.525970422</v>
      </c>
      <c r="AM24" s="114">
        <f>(1-S24)*(1-S24)*(1-R24)/R24/R24/D24+AI24/R24/R24</f>
        <v>0.1635992567097404</v>
      </c>
      <c r="AN24" s="114">
        <f>V24*V24*AI24</f>
        <v>50861777.525970422</v>
      </c>
      <c r="AO24" s="115">
        <f>S24*S24*(1-R24)/R24/R24/D24+AI24/R24/R24</f>
        <v>2.7485806241168538E-2</v>
      </c>
      <c r="AP24" s="110">
        <f t="shared" si="5"/>
        <v>5.1944835032655066</v>
      </c>
      <c r="AQ24" s="104">
        <f t="shared" si="6"/>
        <v>7.0577014539225802</v>
      </c>
      <c r="AR24" s="104">
        <f t="shared" si="7"/>
        <v>4.115714898645936</v>
      </c>
      <c r="AS24" s="104">
        <f t="shared" si="8"/>
        <v>5.7012531726414126</v>
      </c>
      <c r="AT24" s="104">
        <f t="shared" si="9"/>
        <v>0.8926631040761619</v>
      </c>
      <c r="AU24" s="116">
        <f t="shared" si="10"/>
        <v>1.5425537818245754</v>
      </c>
    </row>
    <row r="25" spans="1:47" ht="14.45" customHeight="1" x14ac:dyDescent="0.15">
      <c r="A25" s="68" t="s">
        <v>6</v>
      </c>
      <c r="B25" s="69" t="s">
        <v>59</v>
      </c>
      <c r="C25" s="9">
        <v>622</v>
      </c>
      <c r="D25" s="9">
        <v>0</v>
      </c>
      <c r="E25" s="9">
        <v>201</v>
      </c>
      <c r="F25" s="10">
        <v>0</v>
      </c>
      <c r="G25" s="21" t="s">
        <v>59</v>
      </c>
      <c r="H25" s="1">
        <v>2414909</v>
      </c>
      <c r="I25" s="1">
        <v>1219</v>
      </c>
      <c r="J25" s="17">
        <v>0</v>
      </c>
      <c r="K25" s="1">
        <v>100000</v>
      </c>
      <c r="L25" s="2">
        <v>8713724</v>
      </c>
      <c r="M25" s="70"/>
      <c r="N25" s="70"/>
      <c r="O25" s="117">
        <f t="shared" ref="O25:O40" si="26">IF(K25&lt;0.5,0.5,((L25-L26)-5*K26)/5/(K25-K26))</f>
        <v>0.16090225563909774</v>
      </c>
      <c r="P25" s="118">
        <f t="shared" ref="P25:P40" si="27">IF(H25&lt;0.5,1,(I25/H25)/((K25-K26)/(L25-L26)))</f>
        <v>0.94671852343370566</v>
      </c>
      <c r="Q25" s="73">
        <f t="shared" si="13"/>
        <v>0</v>
      </c>
      <c r="R25" s="119">
        <f t="shared" si="14"/>
        <v>0</v>
      </c>
      <c r="S25" s="120">
        <f t="shared" si="15"/>
        <v>0</v>
      </c>
      <c r="T25" s="121">
        <f>5*R25/(1+5*(1-O25)*R25)</f>
        <v>0</v>
      </c>
      <c r="U25" s="122">
        <v>100000</v>
      </c>
      <c r="V25" s="122">
        <f>5*U25*((1-T25)+O25*T25)</f>
        <v>500000</v>
      </c>
      <c r="W25" s="123">
        <f>SUM(V25:V$42)</f>
        <v>8767099.4012251291</v>
      </c>
      <c r="X25" s="124">
        <f t="shared" si="0"/>
        <v>500000</v>
      </c>
      <c r="Y25" s="122">
        <f>SUM(X25:X$42)</f>
        <v>8534693.5044897031</v>
      </c>
      <c r="Z25" s="122">
        <f t="shared" si="1"/>
        <v>0</v>
      </c>
      <c r="AA25" s="123">
        <f>SUM(Z25:Z$42)</f>
        <v>232405.89673542455</v>
      </c>
      <c r="AB25" s="117">
        <f t="shared" si="2"/>
        <v>87.670994012251285</v>
      </c>
      <c r="AC25" s="118">
        <f t="shared" si="3"/>
        <v>85.346935044897037</v>
      </c>
      <c r="AD25" s="80">
        <f t="shared" si="16"/>
        <v>97.349113017893373</v>
      </c>
      <c r="AE25" s="118">
        <f t="shared" si="4"/>
        <v>2.3240589673542456</v>
      </c>
      <c r="AF25" s="81">
        <f t="shared" si="17"/>
        <v>2.6508869821066221</v>
      </c>
      <c r="AH25" s="82">
        <f>IF(D25=0,0,T25*T25*(1-T25)/D25)</f>
        <v>0</v>
      </c>
      <c r="AI25" s="83">
        <f t="shared" si="18"/>
        <v>0</v>
      </c>
      <c r="AJ25" s="83">
        <f>U25*U25*((1-O25)*5+AB26)^2*AH25</f>
        <v>0</v>
      </c>
      <c r="AK25" s="83">
        <f>SUM(AJ25:AJ$42)/U25/U25</f>
        <v>0.43523057066170701</v>
      </c>
      <c r="AL25" s="83">
        <f>U25*U25*((1-O25)*5*(1-S25)+AC26)^2*AH25+V25*V25*AI25</f>
        <v>0</v>
      </c>
      <c r="AM25" s="83">
        <f>SUM(AL25:AL$42)/U25/U25</f>
        <v>0.38211272860659778</v>
      </c>
      <c r="AN25" s="83">
        <f>U25*U25*((1-O25)*5*S25+AE26)^2*AH25+V25*V25*AI25</f>
        <v>0</v>
      </c>
      <c r="AO25" s="84">
        <f>SUM(AN25:AN$42)/U25/U25</f>
        <v>1.7348965882131421E-2</v>
      </c>
      <c r="AP25" s="117">
        <f t="shared" si="5"/>
        <v>86.377942675198497</v>
      </c>
      <c r="AQ25" s="118">
        <f t="shared" si="6"/>
        <v>88.964045349304072</v>
      </c>
      <c r="AR25" s="118">
        <f t="shared" si="7"/>
        <v>84.135355803487258</v>
      </c>
      <c r="AS25" s="118">
        <f t="shared" si="8"/>
        <v>86.558514286306817</v>
      </c>
      <c r="AT25" s="118">
        <f t="shared" si="9"/>
        <v>2.0658966398686189</v>
      </c>
      <c r="AU25" s="125">
        <f t="shared" si="10"/>
        <v>2.5822212948398722</v>
      </c>
    </row>
    <row r="26" spans="1:47" ht="14.45" customHeight="1" x14ac:dyDescent="0.15">
      <c r="A26" s="126"/>
      <c r="B26" s="86" t="s">
        <v>61</v>
      </c>
      <c r="C26" s="11">
        <v>773</v>
      </c>
      <c r="D26" s="11">
        <v>0</v>
      </c>
      <c r="E26" s="11">
        <v>264</v>
      </c>
      <c r="F26" s="12">
        <v>0</v>
      </c>
      <c r="G26" s="22" t="s">
        <v>61</v>
      </c>
      <c r="H26" s="3">
        <v>2569226</v>
      </c>
      <c r="I26" s="3">
        <v>199</v>
      </c>
      <c r="J26" s="18">
        <v>5</v>
      </c>
      <c r="K26" s="3">
        <v>99734</v>
      </c>
      <c r="L26" s="4">
        <v>8214840</v>
      </c>
      <c r="M26" s="70"/>
      <c r="N26" s="70"/>
      <c r="O26" s="87">
        <f t="shared" si="26"/>
        <v>0.45806451612903226</v>
      </c>
      <c r="P26" s="88">
        <f t="shared" si="27"/>
        <v>1.2457450032083215</v>
      </c>
      <c r="Q26" s="89">
        <f t="shared" si="13"/>
        <v>0</v>
      </c>
      <c r="R26" s="90">
        <f t="shared" si="14"/>
        <v>0</v>
      </c>
      <c r="S26" s="91">
        <f t="shared" si="15"/>
        <v>0</v>
      </c>
      <c r="T26" s="92">
        <f>5*R26/(1+5*(1-O26)*R26)</f>
        <v>0</v>
      </c>
      <c r="U26" s="93">
        <f>U25*(1-T25)</f>
        <v>100000</v>
      </c>
      <c r="V26" s="93">
        <f>5*U26*((1-T26)+O26*T26)</f>
        <v>500000</v>
      </c>
      <c r="W26" s="94">
        <f>SUM(V26:V$42)</f>
        <v>8267099.4012251282</v>
      </c>
      <c r="X26" s="95">
        <f t="shared" si="0"/>
        <v>500000</v>
      </c>
      <c r="Y26" s="93">
        <f>SUM(X26:X$42)</f>
        <v>8034693.5044897031</v>
      </c>
      <c r="Z26" s="93">
        <f t="shared" si="1"/>
        <v>0</v>
      </c>
      <c r="AA26" s="94">
        <f>SUM(Z26:Z$42)</f>
        <v>232405.89673542455</v>
      </c>
      <c r="AB26" s="87">
        <f t="shared" si="2"/>
        <v>82.670994012251285</v>
      </c>
      <c r="AC26" s="88">
        <f t="shared" si="3"/>
        <v>80.346935044897037</v>
      </c>
      <c r="AD26" s="96">
        <f t="shared" si="16"/>
        <v>97.188785504369477</v>
      </c>
      <c r="AE26" s="88">
        <f t="shared" si="4"/>
        <v>2.3240589673542456</v>
      </c>
      <c r="AF26" s="97">
        <f t="shared" si="17"/>
        <v>2.8112144956305181</v>
      </c>
      <c r="AH26" s="98">
        <f>IF(D26=0,0,T26*T26*(1-T26)/D26)</f>
        <v>0</v>
      </c>
      <c r="AI26" s="99">
        <f t="shared" si="18"/>
        <v>0</v>
      </c>
      <c r="AJ26" s="99">
        <f>U26*U26*((1-O26)*5+AB27)^2*AH26</f>
        <v>0</v>
      </c>
      <c r="AK26" s="99">
        <f>SUM(AJ26:AJ$42)/U26/U26</f>
        <v>0.43523057066170701</v>
      </c>
      <c r="AL26" s="99">
        <f>U26*U26*((1-O26)*5*(1-S26)+AC27)^2*AH26+V26*V26*AI26</f>
        <v>0</v>
      </c>
      <c r="AM26" s="99">
        <f>SUM(AL26:AL$42)/U26/U26</f>
        <v>0.38211272860659778</v>
      </c>
      <c r="AN26" s="99">
        <f>U26*U26*((1-O26)*5*S26+AE27)^2*AH26+V26*V26*AI26</f>
        <v>0</v>
      </c>
      <c r="AO26" s="100">
        <f>SUM(AN26:AN$42)/U26/U26</f>
        <v>1.7348965882131421E-2</v>
      </c>
      <c r="AP26" s="87">
        <f t="shared" si="5"/>
        <v>81.377942675198497</v>
      </c>
      <c r="AQ26" s="88">
        <f t="shared" si="6"/>
        <v>83.964045349304072</v>
      </c>
      <c r="AR26" s="88">
        <f t="shared" si="7"/>
        <v>79.135355803487258</v>
      </c>
      <c r="AS26" s="88">
        <f t="shared" si="8"/>
        <v>81.558514286306817</v>
      </c>
      <c r="AT26" s="88">
        <f t="shared" si="9"/>
        <v>2.0658966398686189</v>
      </c>
      <c r="AU26" s="101">
        <f t="shared" si="10"/>
        <v>2.5822212948398722</v>
      </c>
    </row>
    <row r="27" spans="1:47" ht="14.45" customHeight="1" x14ac:dyDescent="0.15">
      <c r="A27" s="126"/>
      <c r="B27" s="86" t="s">
        <v>63</v>
      </c>
      <c r="C27" s="11">
        <v>825</v>
      </c>
      <c r="D27" s="11">
        <v>0</v>
      </c>
      <c r="E27" s="11">
        <v>259</v>
      </c>
      <c r="F27" s="12">
        <v>0</v>
      </c>
      <c r="G27" s="22" t="s">
        <v>63</v>
      </c>
      <c r="H27" s="3">
        <v>2718493</v>
      </c>
      <c r="I27" s="3">
        <v>203</v>
      </c>
      <c r="J27" s="18">
        <v>10</v>
      </c>
      <c r="K27" s="3">
        <v>99703</v>
      </c>
      <c r="L27" s="4">
        <v>7716254</v>
      </c>
      <c r="M27" s="70"/>
      <c r="N27" s="70"/>
      <c r="O27" s="87">
        <f t="shared" si="26"/>
        <v>0.52</v>
      </c>
      <c r="P27" s="88">
        <f t="shared" si="27"/>
        <v>1.0634199904138066</v>
      </c>
      <c r="Q27" s="89">
        <f t="shared" si="13"/>
        <v>0</v>
      </c>
      <c r="R27" s="90">
        <f t="shared" si="14"/>
        <v>0</v>
      </c>
      <c r="S27" s="91">
        <f t="shared" si="15"/>
        <v>0</v>
      </c>
      <c r="T27" s="92">
        <f t="shared" ref="T27:T40" si="28">5*R27/(1+5*(1-O27)*R27)</f>
        <v>0</v>
      </c>
      <c r="U27" s="93">
        <f t="shared" ref="U27:U41" si="29">U26*(1-T26)</f>
        <v>100000</v>
      </c>
      <c r="V27" s="93">
        <f t="shared" ref="V27:V40" si="30">5*U27*((1-T27)+O27*T27)</f>
        <v>500000</v>
      </c>
      <c r="W27" s="94">
        <f>SUM(V27:V$42)</f>
        <v>7767099.4012251282</v>
      </c>
      <c r="X27" s="95">
        <f t="shared" si="0"/>
        <v>500000</v>
      </c>
      <c r="Y27" s="93">
        <f>SUM(X27:X$42)</f>
        <v>7534693.5044897031</v>
      </c>
      <c r="Z27" s="93">
        <f t="shared" si="1"/>
        <v>0</v>
      </c>
      <c r="AA27" s="94">
        <f>SUM(Z27:Z$42)</f>
        <v>232405.89673542455</v>
      </c>
      <c r="AB27" s="87">
        <f t="shared" si="2"/>
        <v>77.670994012251285</v>
      </c>
      <c r="AC27" s="88">
        <f t="shared" si="3"/>
        <v>75.346935044897037</v>
      </c>
      <c r="AD27" s="96">
        <f t="shared" si="16"/>
        <v>97.007816113454567</v>
      </c>
      <c r="AE27" s="88">
        <f t="shared" si="4"/>
        <v>2.3240589673542456</v>
      </c>
      <c r="AF27" s="97">
        <f t="shared" si="17"/>
        <v>2.9921838865454258</v>
      </c>
      <c r="AH27" s="98">
        <f t="shared" ref="AH27:AH40" si="31">IF(D27=0,0,T27*T27*(1-T27)/D27)</f>
        <v>0</v>
      </c>
      <c r="AI27" s="99">
        <f t="shared" si="18"/>
        <v>0</v>
      </c>
      <c r="AJ27" s="99">
        <f t="shared" ref="AJ27:AJ40" si="32">U27*U27*((1-O27)*5+AB28)^2*AH27</f>
        <v>0</v>
      </c>
      <c r="AK27" s="99">
        <f>SUM(AJ27:AJ$42)/U27/U27</f>
        <v>0.43523057066170701</v>
      </c>
      <c r="AL27" s="99">
        <f t="shared" ref="AL27:AL40" si="33">U27*U27*((1-O27)*5*(1-S27)+AC28)^2*AH27+V27*V27*AI27</f>
        <v>0</v>
      </c>
      <c r="AM27" s="99">
        <f>SUM(AL27:AL$42)/U27/U27</f>
        <v>0.38211272860659778</v>
      </c>
      <c r="AN27" s="99">
        <f t="shared" ref="AN27:AN40" si="34">U27*U27*((1-O27)*5*S27+AE28)^2*AH27+V27*V27*AI27</f>
        <v>0</v>
      </c>
      <c r="AO27" s="100">
        <f>SUM(AN27:AN$42)/U27/U27</f>
        <v>1.7348965882131421E-2</v>
      </c>
      <c r="AP27" s="87">
        <f t="shared" si="5"/>
        <v>76.377942675198497</v>
      </c>
      <c r="AQ27" s="88">
        <f t="shared" si="6"/>
        <v>78.964045349304072</v>
      </c>
      <c r="AR27" s="88">
        <f t="shared" si="7"/>
        <v>74.135355803487258</v>
      </c>
      <c r="AS27" s="88">
        <f t="shared" si="8"/>
        <v>76.558514286306817</v>
      </c>
      <c r="AT27" s="88">
        <f t="shared" si="9"/>
        <v>2.0658966398686189</v>
      </c>
      <c r="AU27" s="101">
        <f t="shared" si="10"/>
        <v>2.5822212948398722</v>
      </c>
    </row>
    <row r="28" spans="1:47" ht="14.45" customHeight="1" x14ac:dyDescent="0.15">
      <c r="A28" s="126"/>
      <c r="B28" s="86" t="s">
        <v>65</v>
      </c>
      <c r="C28" s="11">
        <v>684</v>
      </c>
      <c r="D28" s="11">
        <v>0</v>
      </c>
      <c r="E28" s="11">
        <v>216</v>
      </c>
      <c r="F28" s="12">
        <v>0</v>
      </c>
      <c r="G28" s="22" t="s">
        <v>65</v>
      </c>
      <c r="H28" s="3">
        <v>2904186</v>
      </c>
      <c r="I28" s="3">
        <v>384</v>
      </c>
      <c r="J28" s="18">
        <v>15</v>
      </c>
      <c r="K28" s="3">
        <v>99668</v>
      </c>
      <c r="L28" s="4">
        <v>7217823</v>
      </c>
      <c r="M28" s="70"/>
      <c r="N28" s="70"/>
      <c r="O28" s="87">
        <f t="shared" si="26"/>
        <v>0.53898305084745768</v>
      </c>
      <c r="P28" s="88">
        <f t="shared" si="27"/>
        <v>1.1165084012513697</v>
      </c>
      <c r="Q28" s="89">
        <f t="shared" si="13"/>
        <v>0</v>
      </c>
      <c r="R28" s="90">
        <f t="shared" si="14"/>
        <v>0</v>
      </c>
      <c r="S28" s="91">
        <f t="shared" si="15"/>
        <v>0</v>
      </c>
      <c r="T28" s="92">
        <f t="shared" si="28"/>
        <v>0</v>
      </c>
      <c r="U28" s="93">
        <f t="shared" si="29"/>
        <v>100000</v>
      </c>
      <c r="V28" s="93">
        <f t="shared" si="30"/>
        <v>500000</v>
      </c>
      <c r="W28" s="94">
        <f>SUM(V28:V$42)</f>
        <v>7267099.4012251282</v>
      </c>
      <c r="X28" s="95">
        <f t="shared" si="0"/>
        <v>500000</v>
      </c>
      <c r="Y28" s="93">
        <f>SUM(X28:X$42)</f>
        <v>7034693.5044897031</v>
      </c>
      <c r="Z28" s="93">
        <f t="shared" si="1"/>
        <v>0</v>
      </c>
      <c r="AA28" s="94">
        <f>SUM(Z28:Z$42)</f>
        <v>232405.89673542455</v>
      </c>
      <c r="AB28" s="87">
        <f t="shared" si="2"/>
        <v>72.670994012251285</v>
      </c>
      <c r="AC28" s="88">
        <f t="shared" si="3"/>
        <v>70.346935044897037</v>
      </c>
      <c r="AD28" s="96">
        <f t="shared" si="16"/>
        <v>96.801944160881519</v>
      </c>
      <c r="AE28" s="88">
        <f t="shared" si="4"/>
        <v>2.3240589673542456</v>
      </c>
      <c r="AF28" s="97">
        <f t="shared" si="17"/>
        <v>3.1980558391184832</v>
      </c>
      <c r="AH28" s="98">
        <f t="shared" si="31"/>
        <v>0</v>
      </c>
      <c r="AI28" s="99">
        <f t="shared" si="18"/>
        <v>0</v>
      </c>
      <c r="AJ28" s="99">
        <f t="shared" si="32"/>
        <v>0</v>
      </c>
      <c r="AK28" s="99">
        <f>SUM(AJ28:AJ$42)/U28/U28</f>
        <v>0.43523057066170701</v>
      </c>
      <c r="AL28" s="99">
        <f t="shared" si="33"/>
        <v>0</v>
      </c>
      <c r="AM28" s="99">
        <f>SUM(AL28:AL$42)/U28/U28</f>
        <v>0.38211272860659778</v>
      </c>
      <c r="AN28" s="99">
        <f t="shared" si="34"/>
        <v>0</v>
      </c>
      <c r="AO28" s="100">
        <f>SUM(AN28:AN$42)/U28/U28</f>
        <v>1.7348965882131421E-2</v>
      </c>
      <c r="AP28" s="87">
        <f t="shared" si="5"/>
        <v>71.377942675198497</v>
      </c>
      <c r="AQ28" s="88">
        <f t="shared" si="6"/>
        <v>73.964045349304072</v>
      </c>
      <c r="AR28" s="88">
        <f t="shared" si="7"/>
        <v>69.135355803487258</v>
      </c>
      <c r="AS28" s="88">
        <f t="shared" si="8"/>
        <v>71.558514286306817</v>
      </c>
      <c r="AT28" s="88">
        <f t="shared" si="9"/>
        <v>2.0658966398686189</v>
      </c>
      <c r="AU28" s="101">
        <f t="shared" si="10"/>
        <v>2.5822212948398722</v>
      </c>
    </row>
    <row r="29" spans="1:47" ht="14.45" customHeight="1" x14ac:dyDescent="0.15">
      <c r="A29" s="126"/>
      <c r="B29" s="86" t="s">
        <v>67</v>
      </c>
      <c r="C29" s="11">
        <v>314</v>
      </c>
      <c r="D29" s="11">
        <v>0</v>
      </c>
      <c r="E29" s="11">
        <v>122</v>
      </c>
      <c r="F29" s="12">
        <v>0</v>
      </c>
      <c r="G29" s="22" t="s">
        <v>67</v>
      </c>
      <c r="H29" s="3">
        <v>2868752</v>
      </c>
      <c r="I29" s="3">
        <v>586</v>
      </c>
      <c r="J29" s="18">
        <v>20</v>
      </c>
      <c r="K29" s="3">
        <v>99609</v>
      </c>
      <c r="L29" s="4">
        <v>6719619</v>
      </c>
      <c r="M29" s="70"/>
      <c r="N29" s="70"/>
      <c r="O29" s="87">
        <f t="shared" si="26"/>
        <v>0.54579439252336448</v>
      </c>
      <c r="P29" s="88">
        <f t="shared" si="27"/>
        <v>0.950336631451423</v>
      </c>
      <c r="Q29" s="89">
        <f t="shared" si="13"/>
        <v>0</v>
      </c>
      <c r="R29" s="90">
        <f t="shared" si="14"/>
        <v>0</v>
      </c>
      <c r="S29" s="91">
        <f t="shared" si="15"/>
        <v>0</v>
      </c>
      <c r="T29" s="92">
        <f t="shared" si="28"/>
        <v>0</v>
      </c>
      <c r="U29" s="93">
        <f t="shared" si="29"/>
        <v>100000</v>
      </c>
      <c r="V29" s="93">
        <f t="shared" si="30"/>
        <v>500000</v>
      </c>
      <c r="W29" s="94">
        <f>SUM(V29:V$42)</f>
        <v>6767099.4012251282</v>
      </c>
      <c r="X29" s="95">
        <f t="shared" si="0"/>
        <v>500000</v>
      </c>
      <c r="Y29" s="93">
        <f>SUM(X29:X$42)</f>
        <v>6534693.5044897031</v>
      </c>
      <c r="Z29" s="93">
        <f t="shared" si="1"/>
        <v>0</v>
      </c>
      <c r="AA29" s="94">
        <f>SUM(Z29:Z$42)</f>
        <v>232405.89673542455</v>
      </c>
      <c r="AB29" s="87">
        <f t="shared" si="2"/>
        <v>67.670994012251285</v>
      </c>
      <c r="AC29" s="88">
        <f t="shared" si="3"/>
        <v>65.346935044897037</v>
      </c>
      <c r="AD29" s="96">
        <f t="shared" si="16"/>
        <v>96.565649727365482</v>
      </c>
      <c r="AE29" s="88">
        <f t="shared" si="4"/>
        <v>2.3240589673542456</v>
      </c>
      <c r="AF29" s="97">
        <f t="shared" si="17"/>
        <v>3.4343502726345259</v>
      </c>
      <c r="AH29" s="98">
        <f t="shared" si="31"/>
        <v>0</v>
      </c>
      <c r="AI29" s="99">
        <f t="shared" si="18"/>
        <v>0</v>
      </c>
      <c r="AJ29" s="99">
        <f t="shared" si="32"/>
        <v>0</v>
      </c>
      <c r="AK29" s="99">
        <f>SUM(AJ29:AJ$42)/U29/U29</f>
        <v>0.43523057066170701</v>
      </c>
      <c r="AL29" s="99">
        <f t="shared" si="33"/>
        <v>0</v>
      </c>
      <c r="AM29" s="99">
        <f>SUM(AL29:AL$42)/U29/U29</f>
        <v>0.38211272860659778</v>
      </c>
      <c r="AN29" s="99">
        <f t="shared" si="34"/>
        <v>0</v>
      </c>
      <c r="AO29" s="100">
        <f>SUM(AN29:AN$42)/U29/U29</f>
        <v>1.7348965882131421E-2</v>
      </c>
      <c r="AP29" s="87">
        <f t="shared" si="5"/>
        <v>66.377942675198497</v>
      </c>
      <c r="AQ29" s="88">
        <f t="shared" si="6"/>
        <v>68.964045349304072</v>
      </c>
      <c r="AR29" s="88">
        <f t="shared" si="7"/>
        <v>64.135355803487258</v>
      </c>
      <c r="AS29" s="88">
        <f t="shared" si="8"/>
        <v>66.558514286306817</v>
      </c>
      <c r="AT29" s="88">
        <f t="shared" si="9"/>
        <v>2.0658966398686189</v>
      </c>
      <c r="AU29" s="101">
        <f t="shared" si="10"/>
        <v>2.5822212948398722</v>
      </c>
    </row>
    <row r="30" spans="1:47" ht="14.45" customHeight="1" x14ac:dyDescent="0.15">
      <c r="A30" s="126"/>
      <c r="B30" s="86" t="s">
        <v>69</v>
      </c>
      <c r="C30" s="11">
        <v>549</v>
      </c>
      <c r="D30" s="11">
        <v>0</v>
      </c>
      <c r="E30" s="11">
        <v>192</v>
      </c>
      <c r="F30" s="12">
        <v>0</v>
      </c>
      <c r="G30" s="22" t="s">
        <v>69</v>
      </c>
      <c r="H30" s="3">
        <v>3082677</v>
      </c>
      <c r="I30" s="3">
        <v>830</v>
      </c>
      <c r="J30" s="18">
        <v>25</v>
      </c>
      <c r="K30" s="3">
        <v>99502</v>
      </c>
      <c r="L30" s="4">
        <v>6221817</v>
      </c>
      <c r="M30" s="70"/>
      <c r="N30" s="70"/>
      <c r="O30" s="87">
        <f t="shared" si="26"/>
        <v>0.50317460317460316</v>
      </c>
      <c r="P30" s="88">
        <f t="shared" si="27"/>
        <v>1.0624488349903631</v>
      </c>
      <c r="Q30" s="89">
        <f t="shared" si="13"/>
        <v>0</v>
      </c>
      <c r="R30" s="90">
        <f t="shared" si="14"/>
        <v>0</v>
      </c>
      <c r="S30" s="91">
        <f t="shared" si="15"/>
        <v>0</v>
      </c>
      <c r="T30" s="92">
        <f t="shared" si="28"/>
        <v>0</v>
      </c>
      <c r="U30" s="93">
        <f t="shared" si="29"/>
        <v>100000</v>
      </c>
      <c r="V30" s="93">
        <f t="shared" si="30"/>
        <v>500000</v>
      </c>
      <c r="W30" s="94">
        <f>SUM(V30:V$42)</f>
        <v>6267099.4012251282</v>
      </c>
      <c r="X30" s="95">
        <f t="shared" si="0"/>
        <v>500000</v>
      </c>
      <c r="Y30" s="93">
        <f>SUM(X30:X$42)</f>
        <v>6034693.5044897031</v>
      </c>
      <c r="Z30" s="93">
        <f t="shared" si="1"/>
        <v>0</v>
      </c>
      <c r="AA30" s="94">
        <f>SUM(Z30:Z$42)</f>
        <v>232405.89673542455</v>
      </c>
      <c r="AB30" s="87">
        <f t="shared" si="2"/>
        <v>62.670994012251285</v>
      </c>
      <c r="AC30" s="88">
        <f t="shared" si="3"/>
        <v>60.34693504489703</v>
      </c>
      <c r="AD30" s="96">
        <f t="shared" si="16"/>
        <v>96.291651338895406</v>
      </c>
      <c r="AE30" s="88">
        <f t="shared" si="4"/>
        <v>2.3240589673542456</v>
      </c>
      <c r="AF30" s="97">
        <f t="shared" si="17"/>
        <v>3.7083486611045697</v>
      </c>
      <c r="AH30" s="98">
        <f t="shared" si="31"/>
        <v>0</v>
      </c>
      <c r="AI30" s="99">
        <f t="shared" si="18"/>
        <v>0</v>
      </c>
      <c r="AJ30" s="99">
        <f t="shared" si="32"/>
        <v>0</v>
      </c>
      <c r="AK30" s="99">
        <f>SUM(AJ30:AJ$42)/U30/U30</f>
        <v>0.43523057066170701</v>
      </c>
      <c r="AL30" s="99">
        <f t="shared" si="33"/>
        <v>0</v>
      </c>
      <c r="AM30" s="99">
        <f>SUM(AL30:AL$42)/U30/U30</f>
        <v>0.38211272860659778</v>
      </c>
      <c r="AN30" s="99">
        <f t="shared" si="34"/>
        <v>0</v>
      </c>
      <c r="AO30" s="100">
        <f>SUM(AN30:AN$42)/U30/U30</f>
        <v>1.7348965882131421E-2</v>
      </c>
      <c r="AP30" s="87">
        <f t="shared" si="5"/>
        <v>61.37794267519849</v>
      </c>
      <c r="AQ30" s="88">
        <f t="shared" si="6"/>
        <v>63.964045349304079</v>
      </c>
      <c r="AR30" s="88">
        <f t="shared" si="7"/>
        <v>59.135355803487244</v>
      </c>
      <c r="AS30" s="88">
        <f t="shared" si="8"/>
        <v>61.558514286306817</v>
      </c>
      <c r="AT30" s="88">
        <f t="shared" si="9"/>
        <v>2.0658966398686189</v>
      </c>
      <c r="AU30" s="101">
        <f t="shared" si="10"/>
        <v>2.5822212948398722</v>
      </c>
    </row>
    <row r="31" spans="1:47" ht="14.45" customHeight="1" x14ac:dyDescent="0.15">
      <c r="A31" s="126"/>
      <c r="B31" s="86" t="s">
        <v>71</v>
      </c>
      <c r="C31" s="11">
        <v>793</v>
      </c>
      <c r="D31" s="11">
        <v>1</v>
      </c>
      <c r="E31" s="11">
        <v>273</v>
      </c>
      <c r="F31" s="12">
        <v>0</v>
      </c>
      <c r="G31" s="22" t="s">
        <v>71</v>
      </c>
      <c r="H31" s="3">
        <v>3531534</v>
      </c>
      <c r="I31" s="3">
        <v>1224</v>
      </c>
      <c r="J31" s="18">
        <v>30</v>
      </c>
      <c r="K31" s="3">
        <v>99376</v>
      </c>
      <c r="L31" s="4">
        <v>5724620</v>
      </c>
      <c r="M31" s="70"/>
      <c r="N31" s="70"/>
      <c r="O31" s="87">
        <f t="shared" si="26"/>
        <v>0.52874999999999994</v>
      </c>
      <c r="P31" s="88">
        <f t="shared" si="27"/>
        <v>1.0755235401952805</v>
      </c>
      <c r="Q31" s="89">
        <f t="shared" si="13"/>
        <v>1.2610340479192938E-3</v>
      </c>
      <c r="R31" s="90">
        <f t="shared" si="14"/>
        <v>1.1724839120586153E-3</v>
      </c>
      <c r="S31" s="91">
        <f t="shared" si="15"/>
        <v>0</v>
      </c>
      <c r="T31" s="92">
        <f t="shared" si="28"/>
        <v>5.8462682782668505E-3</v>
      </c>
      <c r="U31" s="93">
        <f t="shared" si="29"/>
        <v>100000</v>
      </c>
      <c r="V31" s="93">
        <f t="shared" si="30"/>
        <v>498622.47303693334</v>
      </c>
      <c r="W31" s="94">
        <f>SUM(V31:V$42)</f>
        <v>5767099.4012251282</v>
      </c>
      <c r="X31" s="95">
        <f t="shared" si="0"/>
        <v>498622.47303693334</v>
      </c>
      <c r="Y31" s="93">
        <f>SUM(X31:X$42)</f>
        <v>5534693.5044897031</v>
      </c>
      <c r="Z31" s="93">
        <f t="shared" si="1"/>
        <v>0</v>
      </c>
      <c r="AA31" s="94">
        <f>SUM(Z31:Z$42)</f>
        <v>232405.89673542455</v>
      </c>
      <c r="AB31" s="87">
        <f t="shared" si="2"/>
        <v>57.670994012251285</v>
      </c>
      <c r="AC31" s="88">
        <f t="shared" si="3"/>
        <v>55.34693504489703</v>
      </c>
      <c r="AD31" s="96">
        <f t="shared" si="16"/>
        <v>95.970142344242333</v>
      </c>
      <c r="AE31" s="88">
        <f t="shared" si="4"/>
        <v>2.3240589673542456</v>
      </c>
      <c r="AF31" s="97">
        <f t="shared" si="17"/>
        <v>4.0298576557576524</v>
      </c>
      <c r="AH31" s="98">
        <f t="shared" si="31"/>
        <v>3.3979034038665388E-5</v>
      </c>
      <c r="AI31" s="99">
        <f t="shared" si="18"/>
        <v>0</v>
      </c>
      <c r="AJ31" s="99">
        <f t="shared" si="32"/>
        <v>1041020923.9241179</v>
      </c>
      <c r="AK31" s="99">
        <f>SUM(AJ31:AJ$42)/U31/U31</f>
        <v>0.43523057066170701</v>
      </c>
      <c r="AL31" s="99">
        <f t="shared" si="33"/>
        <v>954943459.21930981</v>
      </c>
      <c r="AM31" s="99">
        <f>SUM(AL31:AL$42)/U31/U31</f>
        <v>0.38211272860659778</v>
      </c>
      <c r="AN31" s="99">
        <f t="shared" si="34"/>
        <v>1856941.4926232912</v>
      </c>
      <c r="AO31" s="100">
        <f>SUM(AN31:AN$42)/U31/U31</f>
        <v>1.7348965882131421E-2</v>
      </c>
      <c r="AP31" s="87">
        <f t="shared" si="5"/>
        <v>56.37794267519849</v>
      </c>
      <c r="AQ31" s="88">
        <f t="shared" si="6"/>
        <v>58.964045349304079</v>
      </c>
      <c r="AR31" s="88">
        <f t="shared" si="7"/>
        <v>54.135355803487244</v>
      </c>
      <c r="AS31" s="88">
        <f t="shared" si="8"/>
        <v>56.558514286306817</v>
      </c>
      <c r="AT31" s="88">
        <f t="shared" si="9"/>
        <v>2.0658966398686189</v>
      </c>
      <c r="AU31" s="101">
        <f t="shared" si="10"/>
        <v>2.5822212948398722</v>
      </c>
    </row>
    <row r="32" spans="1:47" ht="14.45" customHeight="1" x14ac:dyDescent="0.15">
      <c r="A32" s="126"/>
      <c r="B32" s="86" t="s">
        <v>73</v>
      </c>
      <c r="C32" s="11">
        <v>885</v>
      </c>
      <c r="D32" s="11">
        <v>0</v>
      </c>
      <c r="E32" s="11">
        <v>296</v>
      </c>
      <c r="F32" s="12">
        <v>0</v>
      </c>
      <c r="G32" s="22" t="s">
        <v>73</v>
      </c>
      <c r="H32" s="3">
        <v>4046870</v>
      </c>
      <c r="I32" s="3">
        <v>1947</v>
      </c>
      <c r="J32" s="18">
        <v>35</v>
      </c>
      <c r="K32" s="3">
        <v>99216</v>
      </c>
      <c r="L32" s="4">
        <v>5228117</v>
      </c>
      <c r="M32" s="70"/>
      <c r="N32" s="70"/>
      <c r="O32" s="87">
        <f t="shared" si="26"/>
        <v>0.52719665271966532</v>
      </c>
      <c r="P32" s="88">
        <f t="shared" si="27"/>
        <v>0.99748322979463022</v>
      </c>
      <c r="Q32" s="89">
        <f t="shared" si="13"/>
        <v>0</v>
      </c>
      <c r="R32" s="90">
        <f t="shared" si="14"/>
        <v>0</v>
      </c>
      <c r="S32" s="91">
        <f t="shared" si="15"/>
        <v>0</v>
      </c>
      <c r="T32" s="92">
        <f t="shared" si="28"/>
        <v>0</v>
      </c>
      <c r="U32" s="93">
        <f t="shared" si="29"/>
        <v>99415.37317217332</v>
      </c>
      <c r="V32" s="93">
        <f t="shared" si="30"/>
        <v>497076.86586086662</v>
      </c>
      <c r="W32" s="94">
        <f>SUM(V32:V$42)</f>
        <v>5268476.9281881945</v>
      </c>
      <c r="X32" s="95">
        <f t="shared" si="0"/>
        <v>497076.86586086662</v>
      </c>
      <c r="Y32" s="93">
        <f>SUM(X32:X$42)</f>
        <v>5036071.0314527703</v>
      </c>
      <c r="Z32" s="93">
        <f t="shared" si="1"/>
        <v>0</v>
      </c>
      <c r="AA32" s="94">
        <f>SUM(Z32:Z$42)</f>
        <v>232405.89673542455</v>
      </c>
      <c r="AB32" s="87">
        <f t="shared" si="2"/>
        <v>52.994589871567854</v>
      </c>
      <c r="AC32" s="88">
        <f t="shared" si="3"/>
        <v>50.656863931205187</v>
      </c>
      <c r="AD32" s="96">
        <f t="shared" si="16"/>
        <v>95.588746047420813</v>
      </c>
      <c r="AE32" s="88">
        <f t="shared" si="4"/>
        <v>2.3377259403626693</v>
      </c>
      <c r="AF32" s="97">
        <f t="shared" si="17"/>
        <v>4.4112539525791927</v>
      </c>
      <c r="AH32" s="98">
        <f t="shared" si="31"/>
        <v>0</v>
      </c>
      <c r="AI32" s="99">
        <f t="shared" si="18"/>
        <v>0</v>
      </c>
      <c r="AJ32" s="99">
        <f t="shared" si="32"/>
        <v>0</v>
      </c>
      <c r="AK32" s="99">
        <f>SUM(AJ32:AJ$42)/U32/U32</f>
        <v>0.33503442949137829</v>
      </c>
      <c r="AL32" s="99">
        <f t="shared" si="33"/>
        <v>0</v>
      </c>
      <c r="AM32" s="99">
        <f>SUM(AL32:AL$42)/U32/U32</f>
        <v>0.28999929823735499</v>
      </c>
      <c r="AN32" s="99">
        <f t="shared" si="34"/>
        <v>0</v>
      </c>
      <c r="AO32" s="100">
        <f>SUM(AN32:AN$42)/U32/U32</f>
        <v>1.7365727596980608E-2</v>
      </c>
      <c r="AP32" s="87">
        <f t="shared" si="5"/>
        <v>51.860099561193152</v>
      </c>
      <c r="AQ32" s="88">
        <f t="shared" si="6"/>
        <v>54.129080181942555</v>
      </c>
      <c r="AR32" s="88">
        <f t="shared" si="7"/>
        <v>49.601372906085302</v>
      </c>
      <c r="AS32" s="88">
        <f t="shared" si="8"/>
        <v>51.712354956325072</v>
      </c>
      <c r="AT32" s="88">
        <f t="shared" si="9"/>
        <v>2.0794389311334776</v>
      </c>
      <c r="AU32" s="101">
        <f t="shared" si="10"/>
        <v>2.5960129495918611</v>
      </c>
    </row>
    <row r="33" spans="1:47" ht="14.45" customHeight="1" x14ac:dyDescent="0.15">
      <c r="A33" s="126"/>
      <c r="B33" s="86" t="s">
        <v>75</v>
      </c>
      <c r="C33" s="11">
        <v>895</v>
      </c>
      <c r="D33" s="11">
        <v>1</v>
      </c>
      <c r="E33" s="11">
        <v>290</v>
      </c>
      <c r="F33" s="12">
        <v>0</v>
      </c>
      <c r="G33" s="22" t="s">
        <v>75</v>
      </c>
      <c r="H33" s="3">
        <v>4763673</v>
      </c>
      <c r="I33" s="3">
        <v>3556</v>
      </c>
      <c r="J33" s="18">
        <v>40</v>
      </c>
      <c r="K33" s="3">
        <v>98977</v>
      </c>
      <c r="L33" s="4">
        <v>4732602</v>
      </c>
      <c r="M33" s="70"/>
      <c r="N33" s="70"/>
      <c r="O33" s="87">
        <f t="shared" si="26"/>
        <v>0.53649025069637879</v>
      </c>
      <c r="P33" s="88">
        <f t="shared" si="27"/>
        <v>1.0273038189609276</v>
      </c>
      <c r="Q33" s="89">
        <f t="shared" si="13"/>
        <v>1.1173184357541898E-3</v>
      </c>
      <c r="R33" s="90">
        <f t="shared" si="14"/>
        <v>1.0876221962109593E-3</v>
      </c>
      <c r="S33" s="91">
        <f t="shared" si="15"/>
        <v>0</v>
      </c>
      <c r="T33" s="92">
        <f t="shared" si="28"/>
        <v>5.4244380478142718E-3</v>
      </c>
      <c r="U33" s="93">
        <f t="shared" si="29"/>
        <v>99415.37317217332</v>
      </c>
      <c r="V33" s="93">
        <f t="shared" si="30"/>
        <v>495827.07547850744</v>
      </c>
      <c r="W33" s="94">
        <f>SUM(V33:V$42)</f>
        <v>4771400.0623273281</v>
      </c>
      <c r="X33" s="95">
        <f t="shared" si="0"/>
        <v>495827.07547850744</v>
      </c>
      <c r="Y33" s="93">
        <f>SUM(X33:X$42)</f>
        <v>4538994.165591904</v>
      </c>
      <c r="Z33" s="93">
        <f t="shared" si="1"/>
        <v>0</v>
      </c>
      <c r="AA33" s="94">
        <f>SUM(Z33:Z$42)</f>
        <v>232405.89673542455</v>
      </c>
      <c r="AB33" s="87">
        <f t="shared" si="2"/>
        <v>47.994589871567854</v>
      </c>
      <c r="AC33" s="88">
        <f t="shared" si="3"/>
        <v>45.656863931205187</v>
      </c>
      <c r="AD33" s="96">
        <f t="shared" si="16"/>
        <v>95.12918863018028</v>
      </c>
      <c r="AE33" s="88">
        <f t="shared" si="4"/>
        <v>2.3377259403626693</v>
      </c>
      <c r="AF33" s="97">
        <f t="shared" si="17"/>
        <v>4.8708113698197169</v>
      </c>
      <c r="AH33" s="98">
        <f t="shared" si="31"/>
        <v>2.9264916604622942E-5</v>
      </c>
      <c r="AI33" s="99">
        <f t="shared" si="18"/>
        <v>0</v>
      </c>
      <c r="AJ33" s="99">
        <f t="shared" si="32"/>
        <v>600354731.60839272</v>
      </c>
      <c r="AK33" s="99">
        <f>SUM(AJ33:AJ$42)/U33/U33</f>
        <v>0.33503442949137829</v>
      </c>
      <c r="AL33" s="99">
        <f t="shared" si="33"/>
        <v>540006164.0985235</v>
      </c>
      <c r="AM33" s="99">
        <f>SUM(AL33:AL$42)/U33/U33</f>
        <v>0.28999929823735499</v>
      </c>
      <c r="AN33" s="99">
        <f t="shared" si="34"/>
        <v>1597960.3876343281</v>
      </c>
      <c r="AO33" s="100">
        <f>SUM(AN33:AN$42)/U33/U33</f>
        <v>1.7365727596980608E-2</v>
      </c>
      <c r="AP33" s="87">
        <f t="shared" si="5"/>
        <v>46.860099561193152</v>
      </c>
      <c r="AQ33" s="88">
        <f t="shared" si="6"/>
        <v>49.129080181942555</v>
      </c>
      <c r="AR33" s="88">
        <f t="shared" si="7"/>
        <v>44.601372906085302</v>
      </c>
      <c r="AS33" s="88">
        <f t="shared" si="8"/>
        <v>46.712354956325072</v>
      </c>
      <c r="AT33" s="88">
        <f t="shared" si="9"/>
        <v>2.0794389311334776</v>
      </c>
      <c r="AU33" s="101">
        <f t="shared" si="10"/>
        <v>2.5960129495918611</v>
      </c>
    </row>
    <row r="34" spans="1:47" ht="14.45" customHeight="1" x14ac:dyDescent="0.15">
      <c r="A34" s="126"/>
      <c r="B34" s="86" t="s">
        <v>77</v>
      </c>
      <c r="C34" s="11">
        <v>806</v>
      </c>
      <c r="D34" s="11">
        <v>1</v>
      </c>
      <c r="E34" s="11">
        <v>270</v>
      </c>
      <c r="F34" s="12">
        <v>0.2</v>
      </c>
      <c r="G34" s="22" t="s">
        <v>77</v>
      </c>
      <c r="H34" s="3">
        <v>4254117</v>
      </c>
      <c r="I34" s="3">
        <v>4884</v>
      </c>
      <c r="J34" s="18">
        <v>45</v>
      </c>
      <c r="K34" s="3">
        <v>98618</v>
      </c>
      <c r="L34" s="4">
        <v>4238549</v>
      </c>
      <c r="M34" s="70"/>
      <c r="N34" s="70"/>
      <c r="O34" s="87">
        <f t="shared" si="26"/>
        <v>0.54067495559502665</v>
      </c>
      <c r="P34" s="88">
        <f t="shared" si="27"/>
        <v>1.0028678423201143</v>
      </c>
      <c r="Q34" s="89">
        <f t="shared" si="13"/>
        <v>1.2406947890818859E-3</v>
      </c>
      <c r="R34" s="90">
        <f t="shared" si="14"/>
        <v>1.2371468469978694E-3</v>
      </c>
      <c r="S34" s="91">
        <f t="shared" si="15"/>
        <v>7.4074074074074081E-4</v>
      </c>
      <c r="T34" s="92">
        <f t="shared" si="28"/>
        <v>6.1682087338830139E-3</v>
      </c>
      <c r="U34" s="93">
        <f t="shared" si="29"/>
        <v>98876.100639400538</v>
      </c>
      <c r="V34" s="93">
        <f t="shared" si="30"/>
        <v>492979.81805170182</v>
      </c>
      <c r="W34" s="94">
        <f>SUM(V34:V$42)</f>
        <v>4275572.9868488209</v>
      </c>
      <c r="X34" s="95">
        <f t="shared" si="0"/>
        <v>492614.64781610796</v>
      </c>
      <c r="Y34" s="93">
        <f>SUM(X34:X$42)</f>
        <v>4043167.0901133968</v>
      </c>
      <c r="Z34" s="93">
        <f t="shared" si="1"/>
        <v>365.17023559385325</v>
      </c>
      <c r="AA34" s="94">
        <f>SUM(Z34:Z$42)</f>
        <v>232405.89673542455</v>
      </c>
      <c r="AB34" s="87">
        <f t="shared" si="2"/>
        <v>43.241723320398357</v>
      </c>
      <c r="AC34" s="88">
        <f t="shared" si="3"/>
        <v>40.891247368853655</v>
      </c>
      <c r="AD34" s="96">
        <f t="shared" si="16"/>
        <v>94.564333308067035</v>
      </c>
      <c r="AE34" s="88">
        <f t="shared" si="4"/>
        <v>2.3504759515447007</v>
      </c>
      <c r="AF34" s="97">
        <f t="shared" si="17"/>
        <v>5.4356666919329593</v>
      </c>
      <c r="AH34" s="98">
        <f t="shared" si="31"/>
        <v>3.7812118386956667E-5</v>
      </c>
      <c r="AI34" s="99">
        <f t="shared" si="18"/>
        <v>2.7414520144286949E-6</v>
      </c>
      <c r="AJ34" s="99">
        <f t="shared" si="32"/>
        <v>615063570.83384609</v>
      </c>
      <c r="AK34" s="99">
        <f>SUM(AJ34:AJ$42)/U34/U34</f>
        <v>0.2772909208857563</v>
      </c>
      <c r="AL34" s="99">
        <f t="shared" si="33"/>
        <v>546530155.89610863</v>
      </c>
      <c r="AM34" s="99">
        <f>SUM(AL34:AL$42)/U34/U34</f>
        <v>0.23793603453148982</v>
      </c>
      <c r="AN34" s="99">
        <f t="shared" si="34"/>
        <v>2730487.96669881</v>
      </c>
      <c r="AO34" s="100">
        <f>SUM(AN34:AN$42)/U34/U34</f>
        <v>1.7392220915441334E-2</v>
      </c>
      <c r="AP34" s="87">
        <f t="shared" si="5"/>
        <v>42.209618286172322</v>
      </c>
      <c r="AQ34" s="88">
        <f t="shared" si="6"/>
        <v>44.273828354624392</v>
      </c>
      <c r="AR34" s="88">
        <f t="shared" si="7"/>
        <v>39.935185095643291</v>
      </c>
      <c r="AS34" s="88">
        <f t="shared" si="8"/>
        <v>41.847309642064019</v>
      </c>
      <c r="AT34" s="88">
        <f t="shared" si="9"/>
        <v>2.0919919948495909</v>
      </c>
      <c r="AU34" s="101">
        <f t="shared" si="10"/>
        <v>2.6089599082398105</v>
      </c>
    </row>
    <row r="35" spans="1:47" ht="14.45" customHeight="1" x14ac:dyDescent="0.15">
      <c r="A35" s="126"/>
      <c r="B35" s="86" t="s">
        <v>79</v>
      </c>
      <c r="C35" s="11">
        <v>1084</v>
      </c>
      <c r="D35" s="11">
        <v>3</v>
      </c>
      <c r="E35" s="11">
        <v>363</v>
      </c>
      <c r="F35" s="12">
        <v>0.2</v>
      </c>
      <c r="G35" s="22" t="s">
        <v>79</v>
      </c>
      <c r="H35" s="3">
        <v>3926558</v>
      </c>
      <c r="I35" s="3">
        <v>6879</v>
      </c>
      <c r="J35" s="18">
        <v>50</v>
      </c>
      <c r="K35" s="3">
        <v>98055</v>
      </c>
      <c r="L35" s="4">
        <v>3746752</v>
      </c>
      <c r="M35" s="70"/>
      <c r="N35" s="70"/>
      <c r="O35" s="87">
        <f t="shared" si="26"/>
        <v>0.52857142857142858</v>
      </c>
      <c r="P35" s="88">
        <f t="shared" si="27"/>
        <v>0.98541039571569933</v>
      </c>
      <c r="Q35" s="89">
        <f t="shared" si="13"/>
        <v>2.7675276752767526E-3</v>
      </c>
      <c r="R35" s="90">
        <f t="shared" si="14"/>
        <v>2.8085026170915411E-3</v>
      </c>
      <c r="S35" s="91">
        <f t="shared" si="15"/>
        <v>5.5096418732782375E-4</v>
      </c>
      <c r="T35" s="92">
        <f t="shared" si="28"/>
        <v>1.3950162425921439E-2</v>
      </c>
      <c r="U35" s="93">
        <f t="shared" si="29"/>
        <v>98266.212211864287</v>
      </c>
      <c r="V35" s="93">
        <f t="shared" si="30"/>
        <v>488099.81980903051</v>
      </c>
      <c r="W35" s="94">
        <f>SUM(V35:V$42)</f>
        <v>3782593.1687971186</v>
      </c>
      <c r="X35" s="95">
        <f t="shared" si="0"/>
        <v>487830.89428847458</v>
      </c>
      <c r="Y35" s="93">
        <f>SUM(X35:X$42)</f>
        <v>3550552.4422972882</v>
      </c>
      <c r="Z35" s="93">
        <f t="shared" si="1"/>
        <v>268.92552055593973</v>
      </c>
      <c r="AA35" s="94">
        <f>SUM(Z35:Z$42)</f>
        <v>232040.72649983072</v>
      </c>
      <c r="AB35" s="87">
        <f t="shared" si="2"/>
        <v>38.493324242942812</v>
      </c>
      <c r="AC35" s="88">
        <f t="shared" si="3"/>
        <v>36.131976214186551</v>
      </c>
      <c r="AD35" s="96">
        <f t="shared" si="16"/>
        <v>93.865564808450713</v>
      </c>
      <c r="AE35" s="88">
        <f t="shared" si="4"/>
        <v>2.3613480287562667</v>
      </c>
      <c r="AF35" s="97">
        <f t="shared" si="17"/>
        <v>6.1344351915493123</v>
      </c>
      <c r="AH35" s="98">
        <f t="shared" si="31"/>
        <v>6.3964077336005031E-5</v>
      </c>
      <c r="AI35" s="99">
        <f t="shared" si="18"/>
        <v>1.5169714209148925E-6</v>
      </c>
      <c r="AJ35" s="99">
        <f t="shared" si="32"/>
        <v>816462940.75010228</v>
      </c>
      <c r="AK35" s="99">
        <f>SUM(AJ35:AJ$42)/U35/U35</f>
        <v>0.21704769594497625</v>
      </c>
      <c r="AL35" s="99">
        <f t="shared" si="33"/>
        <v>712873191.8104949</v>
      </c>
      <c r="AM35" s="99">
        <f>SUM(AL35:AL$42)/U35/U35</f>
        <v>0.18430009478001155</v>
      </c>
      <c r="AN35" s="99">
        <f t="shared" si="34"/>
        <v>3899187.4021185678</v>
      </c>
      <c r="AO35" s="100">
        <f>SUM(AN35:AN$42)/U35/U35</f>
        <v>1.7326011196237591E-2</v>
      </c>
      <c r="AP35" s="87">
        <f t="shared" si="5"/>
        <v>37.58019203524109</v>
      </c>
      <c r="AQ35" s="88">
        <f t="shared" si="6"/>
        <v>39.406456450644534</v>
      </c>
      <c r="AR35" s="88">
        <f t="shared" si="7"/>
        <v>35.290544550825295</v>
      </c>
      <c r="AS35" s="88">
        <f t="shared" si="8"/>
        <v>36.973407877547807</v>
      </c>
      <c r="AT35" s="88">
        <f t="shared" si="9"/>
        <v>2.1033565470917237</v>
      </c>
      <c r="AU35" s="101">
        <f t="shared" si="10"/>
        <v>2.6193395104208097</v>
      </c>
    </row>
    <row r="36" spans="1:47" ht="14.45" customHeight="1" x14ac:dyDescent="0.15">
      <c r="A36" s="126"/>
      <c r="B36" s="86" t="s">
        <v>81</v>
      </c>
      <c r="C36" s="11">
        <v>1431</v>
      </c>
      <c r="D36" s="11">
        <v>0</v>
      </c>
      <c r="E36" s="11">
        <v>482</v>
      </c>
      <c r="F36" s="12">
        <v>0.4</v>
      </c>
      <c r="G36" s="22" t="s">
        <v>81</v>
      </c>
      <c r="H36" s="3">
        <v>3770396</v>
      </c>
      <c r="I36" s="3">
        <v>9275</v>
      </c>
      <c r="J36" s="18">
        <v>55</v>
      </c>
      <c r="K36" s="3">
        <v>97187</v>
      </c>
      <c r="L36" s="4">
        <v>3258523</v>
      </c>
      <c r="M36" s="70"/>
      <c r="N36" s="70"/>
      <c r="O36" s="87">
        <f t="shared" si="26"/>
        <v>0.52993311036789292</v>
      </c>
      <c r="P36" s="88">
        <f t="shared" si="27"/>
        <v>0.99369792960650705</v>
      </c>
      <c r="Q36" s="89">
        <f t="shared" si="13"/>
        <v>0</v>
      </c>
      <c r="R36" s="90">
        <f t="shared" si="14"/>
        <v>0</v>
      </c>
      <c r="S36" s="91">
        <f t="shared" si="15"/>
        <v>8.2987551867219926E-4</v>
      </c>
      <c r="T36" s="92">
        <f t="shared" si="28"/>
        <v>0</v>
      </c>
      <c r="U36" s="93">
        <f t="shared" si="29"/>
        <v>96895.382590528723</v>
      </c>
      <c r="V36" s="93">
        <f t="shared" si="30"/>
        <v>484476.91295264359</v>
      </c>
      <c r="W36" s="94">
        <f>SUM(V36:V$42)</f>
        <v>3294493.3489880878</v>
      </c>
      <c r="X36" s="95">
        <f t="shared" si="0"/>
        <v>484074.85742322233</v>
      </c>
      <c r="Y36" s="93">
        <f>SUM(X36:X$42)</f>
        <v>3062721.5480088135</v>
      </c>
      <c r="Z36" s="93">
        <f t="shared" si="1"/>
        <v>402.05552942128105</v>
      </c>
      <c r="AA36" s="94">
        <f>SUM(Z36:Z$42)</f>
        <v>231771.80097927476</v>
      </c>
      <c r="AB36" s="87">
        <f t="shared" si="2"/>
        <v>34.000519538792929</v>
      </c>
      <c r="AC36" s="88">
        <f t="shared" si="3"/>
        <v>31.608539706702047</v>
      </c>
      <c r="AD36" s="96">
        <f t="shared" si="16"/>
        <v>92.964872700366385</v>
      </c>
      <c r="AE36" s="88">
        <f t="shared" si="4"/>
        <v>2.3919798320908829</v>
      </c>
      <c r="AF36" s="97">
        <f t="shared" si="17"/>
        <v>7.0351272996336158</v>
      </c>
      <c r="AH36" s="98">
        <f t="shared" si="31"/>
        <v>0</v>
      </c>
      <c r="AI36" s="99">
        <f t="shared" si="18"/>
        <v>1.7203046167960743E-6</v>
      </c>
      <c r="AJ36" s="99">
        <f t="shared" si="32"/>
        <v>0</v>
      </c>
      <c r="AK36" s="99">
        <f>SUM(AJ36:AJ$42)/U36/U36</f>
        <v>0.13627035400411369</v>
      </c>
      <c r="AL36" s="99">
        <f t="shared" si="33"/>
        <v>403786.25120503065</v>
      </c>
      <c r="AM36" s="99">
        <f>SUM(AL36:AL$42)/U36/U36</f>
        <v>0.11362303531687021</v>
      </c>
      <c r="AN36" s="99">
        <f t="shared" si="34"/>
        <v>403786.25120503065</v>
      </c>
      <c r="AO36" s="100">
        <f>SUM(AN36:AN$42)/U36/U36</f>
        <v>1.740441356025299E-2</v>
      </c>
      <c r="AP36" s="87">
        <f t="shared" si="5"/>
        <v>33.276989171812936</v>
      </c>
      <c r="AQ36" s="88">
        <f t="shared" si="6"/>
        <v>34.724049905772922</v>
      </c>
      <c r="AR36" s="88">
        <f t="shared" si="7"/>
        <v>30.947862590045741</v>
      </c>
      <c r="AS36" s="88">
        <f t="shared" si="8"/>
        <v>32.269216823358349</v>
      </c>
      <c r="AT36" s="88">
        <f t="shared" si="9"/>
        <v>2.1334052874561338</v>
      </c>
      <c r="AU36" s="101">
        <f t="shared" si="10"/>
        <v>2.6505543767256321</v>
      </c>
    </row>
    <row r="37" spans="1:47" ht="14.45" customHeight="1" x14ac:dyDescent="0.15">
      <c r="A37" s="126"/>
      <c r="B37" s="86" t="s">
        <v>83</v>
      </c>
      <c r="C37" s="11">
        <v>1791</v>
      </c>
      <c r="D37" s="11">
        <v>9</v>
      </c>
      <c r="E37" s="11">
        <v>585</v>
      </c>
      <c r="F37" s="12">
        <v>1.2</v>
      </c>
      <c r="G37" s="22" t="s">
        <v>83</v>
      </c>
      <c r="H37" s="3">
        <v>4308137</v>
      </c>
      <c r="I37" s="3">
        <v>16076</v>
      </c>
      <c r="J37" s="18">
        <v>60</v>
      </c>
      <c r="K37" s="3">
        <v>95991</v>
      </c>
      <c r="L37" s="4">
        <v>2775399</v>
      </c>
      <c r="M37" s="70"/>
      <c r="N37" s="70"/>
      <c r="O37" s="87">
        <f t="shared" si="26"/>
        <v>0.52923076923076917</v>
      </c>
      <c r="P37" s="88">
        <f t="shared" si="27"/>
        <v>1.0509637941181051</v>
      </c>
      <c r="Q37" s="89">
        <f t="shared" si="13"/>
        <v>5.0251256281407036E-3</v>
      </c>
      <c r="R37" s="90">
        <f t="shared" si="14"/>
        <v>4.7814450471697131E-3</v>
      </c>
      <c r="S37" s="91">
        <f t="shared" si="15"/>
        <v>2.0512820512820513E-3</v>
      </c>
      <c r="T37" s="92">
        <f t="shared" si="28"/>
        <v>2.3641149160447319E-2</v>
      </c>
      <c r="U37" s="93">
        <f t="shared" si="29"/>
        <v>96895.382590528723</v>
      </c>
      <c r="V37" s="93">
        <f t="shared" si="30"/>
        <v>479084.91474501992</v>
      </c>
      <c r="W37" s="94">
        <f>SUM(V37:V$42)</f>
        <v>2810016.436035445</v>
      </c>
      <c r="X37" s="95">
        <f t="shared" si="0"/>
        <v>478102.17645836348</v>
      </c>
      <c r="Y37" s="93">
        <f>SUM(X37:X$42)</f>
        <v>2578646.6905855909</v>
      </c>
      <c r="Z37" s="93">
        <f t="shared" si="1"/>
        <v>982.73828665645112</v>
      </c>
      <c r="AA37" s="94">
        <f>SUM(Z37:Z$42)</f>
        <v>231369.74544985348</v>
      </c>
      <c r="AB37" s="87">
        <f t="shared" si="2"/>
        <v>29.000519538792933</v>
      </c>
      <c r="AC37" s="88">
        <f t="shared" si="3"/>
        <v>26.612689084295408</v>
      </c>
      <c r="AD37" s="96">
        <f t="shared" si="16"/>
        <v>91.766249389762095</v>
      </c>
      <c r="AE37" s="88">
        <f t="shared" si="4"/>
        <v>2.387830454497522</v>
      </c>
      <c r="AF37" s="97">
        <f t="shared" si="17"/>
        <v>8.233750610237891</v>
      </c>
      <c r="AH37" s="98">
        <f t="shared" si="31"/>
        <v>6.0632311373921525E-5</v>
      </c>
      <c r="AI37" s="99">
        <f t="shared" si="18"/>
        <v>3.499272296116478E-6</v>
      </c>
      <c r="AJ37" s="99">
        <f t="shared" si="32"/>
        <v>414759639.93628263</v>
      </c>
      <c r="AK37" s="99">
        <f>SUM(AJ37:AJ$42)/U37/U37</f>
        <v>0.13627035400411369</v>
      </c>
      <c r="AL37" s="99">
        <f t="shared" si="33"/>
        <v>343964662.63175368</v>
      </c>
      <c r="AM37" s="99">
        <f>SUM(AL37:AL$42)/U37/U37</f>
        <v>0.11358002770145031</v>
      </c>
      <c r="AN37" s="99">
        <f t="shared" si="34"/>
        <v>4192551.7039519697</v>
      </c>
      <c r="AO37" s="100">
        <f>SUM(AN37:AN$42)/U37/U37</f>
        <v>1.7361405944833083E-2</v>
      </c>
      <c r="AP37" s="87">
        <f t="shared" si="5"/>
        <v>28.276989171812939</v>
      </c>
      <c r="AQ37" s="88">
        <f t="shared" si="6"/>
        <v>29.724049905772926</v>
      </c>
      <c r="AR37" s="88">
        <f t="shared" si="7"/>
        <v>25.952137016387137</v>
      </c>
      <c r="AS37" s="88">
        <f t="shared" si="8"/>
        <v>27.273241152203678</v>
      </c>
      <c r="AT37" s="88">
        <f t="shared" si="9"/>
        <v>2.1295755860484049</v>
      </c>
      <c r="AU37" s="101">
        <f t="shared" si="10"/>
        <v>2.646085322946639</v>
      </c>
    </row>
    <row r="38" spans="1:47" ht="14.45" customHeight="1" x14ac:dyDescent="0.15">
      <c r="A38" s="126"/>
      <c r="B38" s="86" t="s">
        <v>85</v>
      </c>
      <c r="C38" s="11">
        <v>1668</v>
      </c>
      <c r="D38" s="11">
        <v>5</v>
      </c>
      <c r="E38" s="11">
        <v>565</v>
      </c>
      <c r="F38" s="12">
        <v>6</v>
      </c>
      <c r="G38" s="22" t="s">
        <v>85</v>
      </c>
      <c r="H38" s="3">
        <v>5011036</v>
      </c>
      <c r="I38" s="3">
        <v>26863</v>
      </c>
      <c r="J38" s="18">
        <v>65</v>
      </c>
      <c r="K38" s="3">
        <v>94301</v>
      </c>
      <c r="L38" s="4">
        <v>2299422</v>
      </c>
      <c r="M38" s="70"/>
      <c r="N38" s="70"/>
      <c r="O38" s="87">
        <f t="shared" si="26"/>
        <v>0.53530805687203797</v>
      </c>
      <c r="P38" s="88">
        <f t="shared" si="27"/>
        <v>0.98581808226563206</v>
      </c>
      <c r="Q38" s="89">
        <f t="shared" si="13"/>
        <v>2.9976019184652278E-3</v>
      </c>
      <c r="R38" s="90">
        <f t="shared" si="14"/>
        <v>3.0407252335806858E-3</v>
      </c>
      <c r="S38" s="91">
        <f t="shared" si="15"/>
        <v>1.0619469026548672E-2</v>
      </c>
      <c r="T38" s="92">
        <f t="shared" si="28"/>
        <v>1.5096966063614868E-2</v>
      </c>
      <c r="U38" s="93">
        <f t="shared" si="29"/>
        <v>94604.664397747416</v>
      </c>
      <c r="V38" s="93">
        <f t="shared" si="30"/>
        <v>469704.85596641729</v>
      </c>
      <c r="W38" s="94">
        <f>SUM(V38:V$42)</f>
        <v>2330931.5212904247</v>
      </c>
      <c r="X38" s="95">
        <f t="shared" si="0"/>
        <v>464716.83979686245</v>
      </c>
      <c r="Y38" s="93">
        <f>SUM(X38:X$42)</f>
        <v>2100544.5141272275</v>
      </c>
      <c r="Z38" s="93">
        <f t="shared" si="1"/>
        <v>4988.0161695548741</v>
      </c>
      <c r="AA38" s="94">
        <f>SUM(Z38:Z$42)</f>
        <v>230387.00716319703</v>
      </c>
      <c r="AB38" s="87">
        <f t="shared" si="2"/>
        <v>24.638653243253039</v>
      </c>
      <c r="AC38" s="88">
        <f t="shared" si="3"/>
        <v>22.20339269209693</v>
      </c>
      <c r="AD38" s="96">
        <f t="shared" si="16"/>
        <v>90.116097145760293</v>
      </c>
      <c r="AE38" s="88">
        <f t="shared" si="4"/>
        <v>2.4352605511561083</v>
      </c>
      <c r="AF38" s="97">
        <f t="shared" si="17"/>
        <v>9.8839028542396949</v>
      </c>
      <c r="AH38" s="98">
        <f t="shared" si="31"/>
        <v>4.4895501642499278E-5</v>
      </c>
      <c r="AI38" s="99">
        <f t="shared" si="18"/>
        <v>1.8595921954235124E-5</v>
      </c>
      <c r="AJ38" s="99">
        <f t="shared" si="32"/>
        <v>199797117.69847569</v>
      </c>
      <c r="AK38" s="99">
        <f>SUM(AJ38:AJ$42)/U38/U38</f>
        <v>9.6607797903846923E-2</v>
      </c>
      <c r="AL38" s="99">
        <f t="shared" si="33"/>
        <v>162507675.74065825</v>
      </c>
      <c r="AM38" s="99">
        <f>SUM(AL38:AL$42)/U38/U38</f>
        <v>8.0715355717616483E-2</v>
      </c>
      <c r="AN38" s="99">
        <f t="shared" si="34"/>
        <v>6502256.878127683</v>
      </c>
      <c r="AO38" s="100">
        <f>SUM(AN38:AN$42)/U38/U38</f>
        <v>1.7743909390274346E-2</v>
      </c>
      <c r="AP38" s="87">
        <f t="shared" si="5"/>
        <v>24.029450061689271</v>
      </c>
      <c r="AQ38" s="88">
        <f t="shared" si="6"/>
        <v>25.247856424816806</v>
      </c>
      <c r="AR38" s="88">
        <f t="shared" si="7"/>
        <v>21.646547910739688</v>
      </c>
      <c r="AS38" s="88">
        <f t="shared" si="8"/>
        <v>22.760237473454172</v>
      </c>
      <c r="AT38" s="88">
        <f t="shared" si="9"/>
        <v>2.1741762691441919</v>
      </c>
      <c r="AU38" s="101">
        <f t="shared" si="10"/>
        <v>2.6963448331680246</v>
      </c>
    </row>
    <row r="39" spans="1:47" ht="14.45" customHeight="1" x14ac:dyDescent="0.15">
      <c r="A39" s="126"/>
      <c r="B39" s="86" t="s">
        <v>87</v>
      </c>
      <c r="C39" s="11">
        <v>1328</v>
      </c>
      <c r="D39" s="11">
        <v>5</v>
      </c>
      <c r="E39" s="11">
        <v>451</v>
      </c>
      <c r="F39" s="12">
        <v>6</v>
      </c>
      <c r="G39" s="22" t="s">
        <v>87</v>
      </c>
      <c r="H39" s="3">
        <v>4142913</v>
      </c>
      <c r="I39" s="3">
        <v>37407</v>
      </c>
      <c r="J39" s="18">
        <v>70</v>
      </c>
      <c r="K39" s="3">
        <v>91769</v>
      </c>
      <c r="L39" s="4">
        <v>1833800</v>
      </c>
      <c r="M39" s="70"/>
      <c r="N39" s="70"/>
      <c r="O39" s="87">
        <f t="shared" si="26"/>
        <v>0.53873185637891519</v>
      </c>
      <c r="P39" s="88">
        <f t="shared" si="27"/>
        <v>1.0341749873183577</v>
      </c>
      <c r="Q39" s="89">
        <f t="shared" si="13"/>
        <v>3.7650602409638554E-3</v>
      </c>
      <c r="R39" s="90">
        <f t="shared" si="14"/>
        <v>3.6406413683691512E-3</v>
      </c>
      <c r="S39" s="91">
        <f t="shared" si="15"/>
        <v>1.3303769401330377E-2</v>
      </c>
      <c r="T39" s="92">
        <f t="shared" si="28"/>
        <v>1.8051635214000827E-2</v>
      </c>
      <c r="U39" s="93">
        <f t="shared" si="29"/>
        <v>93176.420989874954</v>
      </c>
      <c r="V39" s="93">
        <f t="shared" si="30"/>
        <v>462002.87039227091</v>
      </c>
      <c r="W39" s="94">
        <f>SUM(V39:V$42)</f>
        <v>1861226.6653240074</v>
      </c>
      <c r="X39" s="95">
        <f t="shared" si="0"/>
        <v>455856.49074181943</v>
      </c>
      <c r="Y39" s="93">
        <f>SUM(X39:X$42)</f>
        <v>1635827.6743303654</v>
      </c>
      <c r="Z39" s="93">
        <f t="shared" si="1"/>
        <v>6146.3796504514976</v>
      </c>
      <c r="AA39" s="94">
        <f>SUM(Z39:Z$42)</f>
        <v>225398.99099364216</v>
      </c>
      <c r="AB39" s="87">
        <f t="shared" si="2"/>
        <v>19.975296813839396</v>
      </c>
      <c r="AC39" s="88">
        <f t="shared" si="3"/>
        <v>17.556240698578915</v>
      </c>
      <c r="AD39" s="96">
        <f t="shared" si="16"/>
        <v>87.88976134970622</v>
      </c>
      <c r="AE39" s="88">
        <f t="shared" si="4"/>
        <v>2.4190561152604824</v>
      </c>
      <c r="AF39" s="97">
        <f t="shared" si="17"/>
        <v>12.110238650293789</v>
      </c>
      <c r="AH39" s="98">
        <f t="shared" si="31"/>
        <v>6.3995840071825755E-5</v>
      </c>
      <c r="AI39" s="99">
        <f t="shared" si="18"/>
        <v>2.9105940401433709E-5</v>
      </c>
      <c r="AJ39" s="99">
        <f t="shared" si="32"/>
        <v>172090253.82852218</v>
      </c>
      <c r="AK39" s="99">
        <f>SUM(AJ39:AJ$42)/U39/U39</f>
        <v>7.6578970144377284E-2</v>
      </c>
      <c r="AL39" s="99">
        <f t="shared" si="33"/>
        <v>134111450.08474042</v>
      </c>
      <c r="AM39" s="99">
        <f>SUM(AL39:AL$42)/U39/U39</f>
        <v>6.4490688647954278E-2</v>
      </c>
      <c r="AN39" s="99">
        <f t="shared" si="34"/>
        <v>9485330.8846704066</v>
      </c>
      <c r="AO39" s="100">
        <f>SUM(AN39:AN$42)/U39/U39</f>
        <v>1.7543100484061228E-2</v>
      </c>
      <c r="AP39" s="87">
        <f t="shared" si="5"/>
        <v>19.432907865107364</v>
      </c>
      <c r="AQ39" s="88">
        <f t="shared" si="6"/>
        <v>20.517685762571428</v>
      </c>
      <c r="AR39" s="88">
        <f t="shared" si="7"/>
        <v>17.058498366131712</v>
      </c>
      <c r="AS39" s="88">
        <f t="shared" si="8"/>
        <v>18.053983031026117</v>
      </c>
      <c r="AT39" s="88">
        <f t="shared" si="9"/>
        <v>2.1594533902756132</v>
      </c>
      <c r="AU39" s="101">
        <f t="shared" si="10"/>
        <v>2.6786588402453515</v>
      </c>
    </row>
    <row r="40" spans="1:47" ht="14.45" customHeight="1" x14ac:dyDescent="0.15">
      <c r="A40" s="126"/>
      <c r="B40" s="86" t="s">
        <v>89</v>
      </c>
      <c r="C40" s="11">
        <v>1625</v>
      </c>
      <c r="D40" s="11">
        <v>23</v>
      </c>
      <c r="E40" s="11">
        <v>538</v>
      </c>
      <c r="F40" s="12">
        <v>19</v>
      </c>
      <c r="G40" s="22" t="s">
        <v>89</v>
      </c>
      <c r="H40" s="3">
        <v>3522767</v>
      </c>
      <c r="I40" s="3">
        <v>56501</v>
      </c>
      <c r="J40" s="18">
        <v>75</v>
      </c>
      <c r="K40" s="3">
        <v>87842</v>
      </c>
      <c r="L40" s="4">
        <v>1384012</v>
      </c>
      <c r="M40" s="70"/>
      <c r="N40" s="70"/>
      <c r="O40" s="87">
        <f t="shared" si="26"/>
        <v>0.54889656207776605</v>
      </c>
      <c r="P40" s="88">
        <f t="shared" si="27"/>
        <v>1.021384145334415</v>
      </c>
      <c r="Q40" s="89">
        <f t="shared" si="13"/>
        <v>1.4153846153846154E-2</v>
      </c>
      <c r="R40" s="90">
        <f t="shared" si="14"/>
        <v>1.3857515038293446E-2</v>
      </c>
      <c r="S40" s="91">
        <f t="shared" si="15"/>
        <v>3.5315985130111527E-2</v>
      </c>
      <c r="T40" s="92">
        <f t="shared" si="28"/>
        <v>6.7187569692709614E-2</v>
      </c>
      <c r="U40" s="93">
        <f t="shared" si="29"/>
        <v>91494.434227619568</v>
      </c>
      <c r="V40" s="93">
        <f t="shared" si="30"/>
        <v>443606.85585950961</v>
      </c>
      <c r="W40" s="94">
        <f>SUM(V40:V$42)</f>
        <v>1399223.7949317365</v>
      </c>
      <c r="X40" s="95">
        <f t="shared" si="0"/>
        <v>427940.44273435965</v>
      </c>
      <c r="Y40" s="93">
        <f>SUM(X40:X$42)</f>
        <v>1179971.1835885458</v>
      </c>
      <c r="Z40" s="93">
        <f t="shared" si="1"/>
        <v>15666.413125149969</v>
      </c>
      <c r="AA40" s="94">
        <f>SUM(Z40:Z$42)</f>
        <v>219252.61134319066</v>
      </c>
      <c r="AB40" s="87">
        <f t="shared" si="2"/>
        <v>15.292993576535508</v>
      </c>
      <c r="AC40" s="88">
        <f t="shared" si="3"/>
        <v>12.896644408478631</v>
      </c>
      <c r="AD40" s="96">
        <f t="shared" si="16"/>
        <v>84.33041146545915</v>
      </c>
      <c r="AE40" s="88">
        <f t="shared" si="4"/>
        <v>2.3963491680568754</v>
      </c>
      <c r="AF40" s="97">
        <f t="shared" si="17"/>
        <v>15.669588534540841</v>
      </c>
      <c r="AH40" s="98">
        <f t="shared" si="31"/>
        <v>1.8308145399571857E-4</v>
      </c>
      <c r="AI40" s="99">
        <f t="shared" si="18"/>
        <v>6.3324844469147339E-5</v>
      </c>
      <c r="AJ40" s="99">
        <f t="shared" si="32"/>
        <v>277350804.89874697</v>
      </c>
      <c r="AK40" s="99">
        <f>SUM(AJ40:AJ$42)/U40/U40</f>
        <v>5.8863087032451057E-2</v>
      </c>
      <c r="AL40" s="99">
        <f t="shared" si="33"/>
        <v>197480072.72288367</v>
      </c>
      <c r="AM40" s="99">
        <f>SUM(AL40:AL$42)/U40/U40</f>
        <v>5.086309470789413E-2</v>
      </c>
      <c r="AN40" s="99">
        <f t="shared" si="34"/>
        <v>21774379.566610977</v>
      </c>
      <c r="AO40" s="100">
        <f>SUM(AN40:AN$42)/U40/U40</f>
        <v>1.7060949269634199E-2</v>
      </c>
      <c r="AP40" s="87">
        <f t="shared" si="5"/>
        <v>14.817463940083831</v>
      </c>
      <c r="AQ40" s="88">
        <f t="shared" si="6"/>
        <v>15.768523212987185</v>
      </c>
      <c r="AR40" s="88">
        <f t="shared" si="7"/>
        <v>12.45460859021291</v>
      </c>
      <c r="AS40" s="88">
        <f t="shared" si="8"/>
        <v>13.338680226744351</v>
      </c>
      <c r="AT40" s="88">
        <f t="shared" si="9"/>
        <v>2.1403387332808164</v>
      </c>
      <c r="AU40" s="101">
        <f t="shared" si="10"/>
        <v>2.6523596028329344</v>
      </c>
    </row>
    <row r="41" spans="1:47" ht="14.45" customHeight="1" x14ac:dyDescent="0.15">
      <c r="A41" s="126"/>
      <c r="B41" s="86" t="s">
        <v>90</v>
      </c>
      <c r="C41" s="11">
        <v>1628</v>
      </c>
      <c r="D41" s="11">
        <v>44</v>
      </c>
      <c r="E41" s="11">
        <v>544</v>
      </c>
      <c r="F41" s="12">
        <v>52</v>
      </c>
      <c r="G41" s="22" t="s">
        <v>90</v>
      </c>
      <c r="H41" s="3">
        <v>3002215</v>
      </c>
      <c r="I41" s="3">
        <v>95693</v>
      </c>
      <c r="J41" s="18">
        <v>80</v>
      </c>
      <c r="K41" s="3">
        <v>81181</v>
      </c>
      <c r="L41" s="4">
        <v>959826</v>
      </c>
      <c r="M41" s="70"/>
      <c r="N41" s="70"/>
      <c r="O41" s="87">
        <f>IF(K41&lt;0.5,0.5,((L41-L42)-5*K42)/5/(K41-K42))</f>
        <v>0.54725826705734615</v>
      </c>
      <c r="P41" s="88">
        <f>IF(H41&lt;0.5,1,(I41/H41)/((K41-K42)/(L41-L42)))</f>
        <v>1.0109663769967436</v>
      </c>
      <c r="Q41" s="89">
        <f t="shared" si="13"/>
        <v>2.7027027027027029E-2</v>
      </c>
      <c r="R41" s="90">
        <f t="shared" si="14"/>
        <v>2.6733853510851315E-2</v>
      </c>
      <c r="S41" s="91">
        <f t="shared" si="15"/>
        <v>9.5588235294117641E-2</v>
      </c>
      <c r="T41" s="92">
        <f>5*R41/(1+5*(1-O41)*R41)</f>
        <v>0.1260415296425943</v>
      </c>
      <c r="U41" s="93">
        <f t="shared" si="29"/>
        <v>85347.145551456342</v>
      </c>
      <c r="V41" s="93">
        <f>5*U41*((1-T41)+O41*T41)</f>
        <v>402384.3690012102</v>
      </c>
      <c r="W41" s="94">
        <f>SUM(V41:V$42)</f>
        <v>955616.93907222687</v>
      </c>
      <c r="X41" s="95">
        <f t="shared" si="0"/>
        <v>363921.15725844749</v>
      </c>
      <c r="Y41" s="93">
        <f>SUM(X41:X$42)</f>
        <v>752030.74085418624</v>
      </c>
      <c r="Z41" s="93">
        <f t="shared" si="1"/>
        <v>38463.211742762738</v>
      </c>
      <c r="AA41" s="94">
        <f>SUM(Z41:Z$42)</f>
        <v>203586.19821804069</v>
      </c>
      <c r="AB41" s="87">
        <f t="shared" si="2"/>
        <v>11.19682366525169</v>
      </c>
      <c r="AC41" s="88">
        <f t="shared" si="3"/>
        <v>8.8114340086603367</v>
      </c>
      <c r="AD41" s="96">
        <f t="shared" si="16"/>
        <v>78.695836177234881</v>
      </c>
      <c r="AE41" s="88">
        <f t="shared" si="4"/>
        <v>2.3853896565913533</v>
      </c>
      <c r="AF41" s="97">
        <f t="shared" si="17"/>
        <v>21.304163822765112</v>
      </c>
      <c r="AH41" s="98">
        <f>IF(D41=0,0,T41*T41*(1-T41)/D41)</f>
        <v>3.155480129276143E-4</v>
      </c>
      <c r="AI41" s="99">
        <f t="shared" si="18"/>
        <v>1.58917508396092E-4</v>
      </c>
      <c r="AJ41" s="99">
        <f>U41*U41*((1-O41)*5+AB42)^2*AH41</f>
        <v>215405723.13858372</v>
      </c>
      <c r="AK41" s="99">
        <f>SUM(AJ41:AJ$42)/U41/U41</f>
        <v>2.9571900525427276E-2</v>
      </c>
      <c r="AL41" s="99">
        <f>U41*U41*((1-O41)*5*(1-S41)+AC42)^2*AH41+V41*V41*AI41</f>
        <v>146564558.52483475</v>
      </c>
      <c r="AM41" s="99">
        <f>SUM(AL41:AL$42)/U41/U41</f>
        <v>3.134300224474517E-2</v>
      </c>
      <c r="AN41" s="99">
        <f>U41*U41*((1-O41)*5*S41+AE42)^2*AH41+V41*V41*AI41</f>
        <v>39304667.202207685</v>
      </c>
      <c r="AO41" s="100">
        <f>SUM(AN41:AN$42)/U41/U41</f>
        <v>1.6617864999806685E-2</v>
      </c>
      <c r="AP41" s="87">
        <f t="shared" si="5"/>
        <v>10.85977261116866</v>
      </c>
      <c r="AQ41" s="88">
        <f t="shared" si="6"/>
        <v>11.533874719334721</v>
      </c>
      <c r="AR41" s="88">
        <f t="shared" si="7"/>
        <v>8.4644364907680423</v>
      </c>
      <c r="AS41" s="88">
        <f t="shared" si="8"/>
        <v>9.158431526552631</v>
      </c>
      <c r="AT41" s="88">
        <f t="shared" si="9"/>
        <v>2.1327254719840818</v>
      </c>
      <c r="AU41" s="101">
        <f t="shared" si="10"/>
        <v>2.6380538411986247</v>
      </c>
    </row>
    <row r="42" spans="1:47" ht="14.45" customHeight="1" thickBot="1" x14ac:dyDescent="0.2">
      <c r="A42" s="127"/>
      <c r="B42" s="128" t="s">
        <v>91</v>
      </c>
      <c r="C42" s="15">
        <v>2344</v>
      </c>
      <c r="D42" s="15">
        <v>276</v>
      </c>
      <c r="E42" s="15">
        <v>784</v>
      </c>
      <c r="F42" s="16">
        <v>234</v>
      </c>
      <c r="G42" s="24" t="s">
        <v>91</v>
      </c>
      <c r="H42" s="7">
        <v>3458084</v>
      </c>
      <c r="I42" s="7">
        <v>359915</v>
      </c>
      <c r="J42" s="20">
        <v>85</v>
      </c>
      <c r="K42" s="7">
        <v>69236</v>
      </c>
      <c r="L42" s="8">
        <v>580961</v>
      </c>
      <c r="M42" s="70"/>
      <c r="N42" s="70"/>
      <c r="O42" s="129">
        <v>1</v>
      </c>
      <c r="P42" s="130">
        <f>IF(H42&lt;0.5,1,(I42/H42)/(K42/L42))</f>
        <v>0.87333208996837031</v>
      </c>
      <c r="Q42" s="131">
        <f t="shared" si="13"/>
        <v>0.11774744027303755</v>
      </c>
      <c r="R42" s="132">
        <f t="shared" si="14"/>
        <v>0.13482550524085521</v>
      </c>
      <c r="S42" s="133">
        <f t="shared" si="15"/>
        <v>0.29846938775510207</v>
      </c>
      <c r="T42" s="129">
        <v>1</v>
      </c>
      <c r="U42" s="134">
        <f>U41*(1-T41)</f>
        <v>74589.860775521651</v>
      </c>
      <c r="V42" s="134">
        <f>U42/R42</f>
        <v>553232.57007101667</v>
      </c>
      <c r="W42" s="135">
        <f>SUM(V42:V$42)</f>
        <v>553232.57007101667</v>
      </c>
      <c r="X42" s="129">
        <f t="shared" si="0"/>
        <v>388109.58359573869</v>
      </c>
      <c r="Y42" s="134">
        <f>SUM(X42:X$42)</f>
        <v>388109.58359573869</v>
      </c>
      <c r="Z42" s="134">
        <f t="shared" si="1"/>
        <v>165122.98647527795</v>
      </c>
      <c r="AA42" s="135">
        <f>SUM(Z42:Z$42)</f>
        <v>165122.98647527795</v>
      </c>
      <c r="AB42" s="136">
        <f t="shared" si="2"/>
        <v>7.4169942713255796</v>
      </c>
      <c r="AC42" s="130">
        <f t="shared" si="3"/>
        <v>5.2032485321799342</v>
      </c>
      <c r="AD42" s="137">
        <f t="shared" si="16"/>
        <v>70.15306122448979</v>
      </c>
      <c r="AE42" s="130">
        <f t="shared" si="4"/>
        <v>2.2137457391456454</v>
      </c>
      <c r="AF42" s="138">
        <f t="shared" si="17"/>
        <v>29.84693877551021</v>
      </c>
      <c r="AH42" s="139">
        <f>0</f>
        <v>0</v>
      </c>
      <c r="AI42" s="140">
        <f t="shared" si="18"/>
        <v>2.670732300104548E-4</v>
      </c>
      <c r="AJ42" s="140">
        <v>0</v>
      </c>
      <c r="AK42" s="140">
        <f>(1-R42)/R42/R42/D42</f>
        <v>0.17244496286069161</v>
      </c>
      <c r="AL42" s="140">
        <f>V42*V42*AI42</f>
        <v>81742109.085465446</v>
      </c>
      <c r="AM42" s="140">
        <f>(1-S42)*(1-S42)*(1-R42)/R42/R42/D42+AI42/R42/R42</f>
        <v>9.9560140910260789E-2</v>
      </c>
      <c r="AN42" s="140">
        <f>V42*V42*AI42</f>
        <v>81742109.085465446</v>
      </c>
      <c r="AO42" s="141">
        <f>S42*S42*(1-R42)/R42/R42/D42+AI42/R42/R42</f>
        <v>3.0054263022533081E-2</v>
      </c>
      <c r="AP42" s="136">
        <f t="shared" si="5"/>
        <v>6.6030750067018502</v>
      </c>
      <c r="AQ42" s="130">
        <f t="shared" si="6"/>
        <v>8.2309135359493091</v>
      </c>
      <c r="AR42" s="130">
        <f t="shared" si="7"/>
        <v>4.5848067505053312</v>
      </c>
      <c r="AS42" s="130">
        <f t="shared" si="8"/>
        <v>5.8216903138545373</v>
      </c>
      <c r="AT42" s="130">
        <f t="shared" si="9"/>
        <v>1.8739568976170233</v>
      </c>
      <c r="AU42" s="142">
        <f t="shared" si="10"/>
        <v>2.5535345806742678</v>
      </c>
    </row>
    <row r="43" spans="1:47" ht="14.45" customHeight="1" thickTop="1" x14ac:dyDescent="0.15">
      <c r="G43" s="143"/>
      <c r="H43" s="143"/>
      <c r="I43" s="143"/>
      <c r="J43" s="143"/>
      <c r="K43" s="143"/>
      <c r="L43" s="143"/>
    </row>
    <row r="44" spans="1:47" ht="14.45" customHeight="1" thickBot="1" x14ac:dyDescent="0.2">
      <c r="A44" s="25" t="s">
        <v>36</v>
      </c>
      <c r="G44" s="143"/>
      <c r="H44" s="143"/>
      <c r="I44" s="143"/>
      <c r="J44" s="183" t="s">
        <v>32</v>
      </c>
      <c r="K44" s="184"/>
      <c r="L44" s="184"/>
      <c r="M44" s="184"/>
    </row>
    <row r="45" spans="1:47" ht="14.45" customHeight="1" thickTop="1" x14ac:dyDescent="0.15">
      <c r="A45" s="195" t="s">
        <v>11</v>
      </c>
      <c r="B45" s="197" t="s">
        <v>53</v>
      </c>
      <c r="C45" s="179" t="s">
        <v>5</v>
      </c>
      <c r="D45" s="180"/>
      <c r="E45" s="180"/>
      <c r="F45" s="181" t="s">
        <v>96</v>
      </c>
      <c r="G45" s="180"/>
      <c r="H45" s="180"/>
      <c r="I45" s="180"/>
      <c r="J45" s="181" t="s">
        <v>97</v>
      </c>
      <c r="K45" s="180"/>
      <c r="L45" s="180"/>
      <c r="M45" s="182"/>
    </row>
    <row r="46" spans="1:47" ht="14.45" customHeight="1" x14ac:dyDescent="0.15">
      <c r="A46" s="196"/>
      <c r="B46" s="198"/>
      <c r="C46" s="42" t="s">
        <v>23</v>
      </c>
      <c r="D46" s="204" t="s">
        <v>28</v>
      </c>
      <c r="E46" s="205"/>
      <c r="F46" s="44" t="s">
        <v>23</v>
      </c>
      <c r="G46" s="204" t="s">
        <v>28</v>
      </c>
      <c r="H46" s="206"/>
      <c r="I46" s="144" t="s">
        <v>31</v>
      </c>
      <c r="J46" s="44" t="s">
        <v>23</v>
      </c>
      <c r="K46" s="204" t="s">
        <v>28</v>
      </c>
      <c r="L46" s="206"/>
      <c r="M46" s="145" t="s">
        <v>229</v>
      </c>
    </row>
    <row r="47" spans="1:47" ht="14.45" customHeight="1" x14ac:dyDescent="0.15">
      <c r="A47" s="68" t="s">
        <v>1</v>
      </c>
      <c r="B47" s="69">
        <v>0</v>
      </c>
      <c r="C47" s="146">
        <f>AB7</f>
        <v>82.176206403646731</v>
      </c>
      <c r="D47" s="146">
        <f t="shared" ref="D47:E82" si="35">AP7</f>
        <v>80.635902041021794</v>
      </c>
      <c r="E47" s="147">
        <f t="shared" si="35"/>
        <v>83.716510766271668</v>
      </c>
      <c r="F47" s="148">
        <f>AC7</f>
        <v>80.962734702433679</v>
      </c>
      <c r="G47" s="146">
        <f t="shared" ref="G47:H82" si="36">AR7</f>
        <v>79.489947396440684</v>
      </c>
      <c r="H47" s="146">
        <f t="shared" si="36"/>
        <v>82.435522008426673</v>
      </c>
      <c r="I47" s="149">
        <f t="shared" ref="I47:J82" si="37">AD7</f>
        <v>98.523329617757582</v>
      </c>
      <c r="J47" s="148">
        <f t="shared" si="37"/>
        <v>1.2134717012130538</v>
      </c>
      <c r="K47" s="146">
        <f t="shared" ref="K47:L82" si="38">AT7</f>
        <v>0.99653925884030448</v>
      </c>
      <c r="L47" s="146">
        <f t="shared" si="38"/>
        <v>1.430404143585803</v>
      </c>
      <c r="M47" s="150">
        <f>AF7</f>
        <v>1.4766703822424243</v>
      </c>
    </row>
    <row r="48" spans="1:47" ht="14.45" customHeight="1" x14ac:dyDescent="0.15">
      <c r="A48" s="68"/>
      <c r="B48" s="86">
        <v>5</v>
      </c>
      <c r="C48" s="151">
        <f>AB8</f>
        <v>77.176206403646731</v>
      </c>
      <c r="D48" s="151">
        <f t="shared" si="35"/>
        <v>75.635902041021794</v>
      </c>
      <c r="E48" s="152">
        <f t="shared" si="35"/>
        <v>78.716510766271668</v>
      </c>
      <c r="F48" s="153">
        <f>AC8</f>
        <v>75.962734702433679</v>
      </c>
      <c r="G48" s="151">
        <f t="shared" si="36"/>
        <v>74.489947396440684</v>
      </c>
      <c r="H48" s="151">
        <f t="shared" si="36"/>
        <v>77.435522008426673</v>
      </c>
      <c r="I48" s="154">
        <f t="shared" si="37"/>
        <v>98.42766085849523</v>
      </c>
      <c r="J48" s="153">
        <f t="shared" si="37"/>
        <v>1.2134717012130538</v>
      </c>
      <c r="K48" s="151">
        <f t="shared" si="38"/>
        <v>0.99653925884030448</v>
      </c>
      <c r="L48" s="151">
        <f t="shared" si="38"/>
        <v>1.430404143585803</v>
      </c>
      <c r="M48" s="155">
        <f>AF8</f>
        <v>1.5723391415047769</v>
      </c>
    </row>
    <row r="49" spans="1:13" ht="14.45" customHeight="1" x14ac:dyDescent="0.15">
      <c r="A49" s="68"/>
      <c r="B49" s="86">
        <v>10</v>
      </c>
      <c r="C49" s="151">
        <f t="shared" ref="C49:C62" si="39">AB9</f>
        <v>72.176206403646731</v>
      </c>
      <c r="D49" s="151">
        <f t="shared" si="35"/>
        <v>70.635902041021794</v>
      </c>
      <c r="E49" s="152">
        <f t="shared" si="35"/>
        <v>73.716510766271668</v>
      </c>
      <c r="F49" s="153">
        <f t="shared" ref="F49:F62" si="40">AC9</f>
        <v>70.962734702433679</v>
      </c>
      <c r="G49" s="151">
        <f t="shared" si="36"/>
        <v>69.489947396440684</v>
      </c>
      <c r="H49" s="151">
        <f t="shared" si="36"/>
        <v>72.435522008426673</v>
      </c>
      <c r="I49" s="154">
        <f t="shared" si="37"/>
        <v>98.318737210394943</v>
      </c>
      <c r="J49" s="153">
        <f t="shared" si="37"/>
        <v>1.2134717012130538</v>
      </c>
      <c r="K49" s="151">
        <f t="shared" si="38"/>
        <v>0.99653925884030448</v>
      </c>
      <c r="L49" s="151">
        <f t="shared" si="38"/>
        <v>1.430404143585803</v>
      </c>
      <c r="M49" s="155">
        <f t="shared" ref="M49:M62" si="41">AF9</f>
        <v>1.6812627896050556</v>
      </c>
    </row>
    <row r="50" spans="1:13" ht="14.45" customHeight="1" x14ac:dyDescent="0.15">
      <c r="A50" s="68"/>
      <c r="B50" s="86">
        <v>15</v>
      </c>
      <c r="C50" s="151">
        <f t="shared" si="39"/>
        <v>67.176206403646731</v>
      </c>
      <c r="D50" s="151">
        <f t="shared" si="35"/>
        <v>65.635902041021794</v>
      </c>
      <c r="E50" s="152">
        <f t="shared" si="35"/>
        <v>68.716510766271668</v>
      </c>
      <c r="F50" s="153">
        <f t="shared" si="40"/>
        <v>65.962734702433679</v>
      </c>
      <c r="G50" s="151">
        <f t="shared" si="36"/>
        <v>64.489947396440684</v>
      </c>
      <c r="H50" s="151">
        <f t="shared" si="36"/>
        <v>67.435522008426673</v>
      </c>
      <c r="I50" s="154">
        <f t="shared" si="37"/>
        <v>98.193598944957429</v>
      </c>
      <c r="J50" s="153">
        <f t="shared" si="37"/>
        <v>1.2134717012130538</v>
      </c>
      <c r="K50" s="151">
        <f t="shared" si="38"/>
        <v>0.99653925884030448</v>
      </c>
      <c r="L50" s="151">
        <f t="shared" si="38"/>
        <v>1.430404143585803</v>
      </c>
      <c r="M50" s="155">
        <f t="shared" si="41"/>
        <v>1.8064010550425773</v>
      </c>
    </row>
    <row r="51" spans="1:13" ht="14.45" customHeight="1" x14ac:dyDescent="0.15">
      <c r="A51" s="68"/>
      <c r="B51" s="86">
        <v>20</v>
      </c>
      <c r="C51" s="151">
        <f t="shared" si="39"/>
        <v>62.176206403646731</v>
      </c>
      <c r="D51" s="151">
        <f t="shared" si="35"/>
        <v>60.635902041021794</v>
      </c>
      <c r="E51" s="152">
        <f t="shared" si="35"/>
        <v>63.716510766271668</v>
      </c>
      <c r="F51" s="153">
        <f t="shared" si="40"/>
        <v>60.962734702433671</v>
      </c>
      <c r="G51" s="151">
        <f t="shared" si="36"/>
        <v>59.48994739644067</v>
      </c>
      <c r="H51" s="151">
        <f t="shared" si="36"/>
        <v>62.435522008426673</v>
      </c>
      <c r="I51" s="154">
        <f t="shared" si="37"/>
        <v>98.048334288304389</v>
      </c>
      <c r="J51" s="153">
        <f t="shared" si="37"/>
        <v>1.2134717012130538</v>
      </c>
      <c r="K51" s="151">
        <f t="shared" si="38"/>
        <v>0.99653925884030448</v>
      </c>
      <c r="L51" s="151">
        <f t="shared" si="38"/>
        <v>1.430404143585803</v>
      </c>
      <c r="M51" s="155">
        <f t="shared" si="41"/>
        <v>1.9516657116955944</v>
      </c>
    </row>
    <row r="52" spans="1:13" ht="14.45" customHeight="1" x14ac:dyDescent="0.15">
      <c r="A52" s="68"/>
      <c r="B52" s="86">
        <v>25</v>
      </c>
      <c r="C52" s="151">
        <f t="shared" si="39"/>
        <v>57.176206403646724</v>
      </c>
      <c r="D52" s="151">
        <f t="shared" si="35"/>
        <v>55.635902041021787</v>
      </c>
      <c r="E52" s="152">
        <f t="shared" si="35"/>
        <v>58.716510766271661</v>
      </c>
      <c r="F52" s="153">
        <f t="shared" si="40"/>
        <v>55.962734702433671</v>
      </c>
      <c r="G52" s="151">
        <f t="shared" si="36"/>
        <v>54.48994739644067</v>
      </c>
      <c r="H52" s="151">
        <f t="shared" si="36"/>
        <v>57.435522008426673</v>
      </c>
      <c r="I52" s="154">
        <f t="shared" si="37"/>
        <v>97.877663144269647</v>
      </c>
      <c r="J52" s="153">
        <f t="shared" si="37"/>
        <v>1.2134717012130538</v>
      </c>
      <c r="K52" s="151">
        <f t="shared" si="38"/>
        <v>0.99653925884030448</v>
      </c>
      <c r="L52" s="151">
        <f t="shared" si="38"/>
        <v>1.430404143585803</v>
      </c>
      <c r="M52" s="155">
        <f t="shared" si="41"/>
        <v>2.1223368557303548</v>
      </c>
    </row>
    <row r="53" spans="1:13" ht="14.45" customHeight="1" x14ac:dyDescent="0.15">
      <c r="A53" s="68"/>
      <c r="B53" s="86">
        <v>30</v>
      </c>
      <c r="C53" s="151">
        <f t="shared" si="39"/>
        <v>52.176206403646724</v>
      </c>
      <c r="D53" s="151">
        <f t="shared" si="35"/>
        <v>50.635902041021787</v>
      </c>
      <c r="E53" s="152">
        <f t="shared" si="35"/>
        <v>53.716510766271661</v>
      </c>
      <c r="F53" s="153">
        <f t="shared" si="40"/>
        <v>50.962734702433671</v>
      </c>
      <c r="G53" s="151">
        <f t="shared" si="36"/>
        <v>49.48994739644067</v>
      </c>
      <c r="H53" s="151">
        <f t="shared" si="36"/>
        <v>52.435522008426673</v>
      </c>
      <c r="I53" s="154">
        <f t="shared" si="37"/>
        <v>97.674281468787967</v>
      </c>
      <c r="J53" s="153">
        <f t="shared" si="37"/>
        <v>1.2134717012130538</v>
      </c>
      <c r="K53" s="151">
        <f t="shared" si="38"/>
        <v>0.99653925884030448</v>
      </c>
      <c r="L53" s="151">
        <f t="shared" si="38"/>
        <v>1.430404143585803</v>
      </c>
      <c r="M53" s="155">
        <f t="shared" si="41"/>
        <v>2.3257185312120376</v>
      </c>
    </row>
    <row r="54" spans="1:13" ht="14.45" customHeight="1" x14ac:dyDescent="0.15">
      <c r="A54" s="68"/>
      <c r="B54" s="86">
        <v>35</v>
      </c>
      <c r="C54" s="151">
        <f t="shared" si="39"/>
        <v>47.461983117022228</v>
      </c>
      <c r="D54" s="151">
        <f t="shared" si="35"/>
        <v>46.018233702967549</v>
      </c>
      <c r="E54" s="152">
        <f t="shared" si="35"/>
        <v>48.905732531076907</v>
      </c>
      <c r="F54" s="153">
        <f t="shared" si="40"/>
        <v>46.24151945775963</v>
      </c>
      <c r="G54" s="151">
        <f t="shared" si="36"/>
        <v>44.865337114610043</v>
      </c>
      <c r="H54" s="151">
        <f t="shared" si="36"/>
        <v>47.617701800909217</v>
      </c>
      <c r="I54" s="154">
        <f t="shared" si="37"/>
        <v>97.428544744425395</v>
      </c>
      <c r="J54" s="153">
        <f t="shared" si="37"/>
        <v>1.2204636592626017</v>
      </c>
      <c r="K54" s="151">
        <f t="shared" si="38"/>
        <v>1.002714561977647</v>
      </c>
      <c r="L54" s="151">
        <f t="shared" si="38"/>
        <v>1.4382127565475564</v>
      </c>
      <c r="M54" s="155">
        <f t="shared" si="41"/>
        <v>2.5714552555746089</v>
      </c>
    </row>
    <row r="55" spans="1:13" ht="14.45" customHeight="1" x14ac:dyDescent="0.15">
      <c r="A55" s="68"/>
      <c r="B55" s="86">
        <v>40</v>
      </c>
      <c r="C55" s="151">
        <f t="shared" si="39"/>
        <v>42.70947933608425</v>
      </c>
      <c r="D55" s="151">
        <f t="shared" si="35"/>
        <v>41.341680262240217</v>
      </c>
      <c r="E55" s="152">
        <f t="shared" si="35"/>
        <v>44.077278409928283</v>
      </c>
      <c r="F55" s="153">
        <f t="shared" si="40"/>
        <v>41.482278634618154</v>
      </c>
      <c r="G55" s="151">
        <f t="shared" si="36"/>
        <v>40.181918397037201</v>
      </c>
      <c r="H55" s="151">
        <f t="shared" si="36"/>
        <v>42.782638872199108</v>
      </c>
      <c r="I55" s="154">
        <f t="shared" si="37"/>
        <v>97.126631556874869</v>
      </c>
      <c r="J55" s="153">
        <f t="shared" si="37"/>
        <v>1.2272007014660908</v>
      </c>
      <c r="K55" s="151">
        <f t="shared" si="38"/>
        <v>1.0086503536944744</v>
      </c>
      <c r="L55" s="151">
        <f t="shared" si="38"/>
        <v>1.4457510492377073</v>
      </c>
      <c r="M55" s="155">
        <f t="shared" si="41"/>
        <v>2.8733684431251247</v>
      </c>
    </row>
    <row r="56" spans="1:13" ht="14.45" customHeight="1" x14ac:dyDescent="0.15">
      <c r="A56" s="68"/>
      <c r="B56" s="86">
        <v>45</v>
      </c>
      <c r="C56" s="151">
        <f t="shared" si="39"/>
        <v>37.709479336084243</v>
      </c>
      <c r="D56" s="151">
        <f t="shared" si="35"/>
        <v>36.34168026224021</v>
      </c>
      <c r="E56" s="152">
        <f t="shared" si="35"/>
        <v>39.077278409928276</v>
      </c>
      <c r="F56" s="153">
        <f t="shared" si="40"/>
        <v>36.482278634618162</v>
      </c>
      <c r="G56" s="151">
        <f t="shared" si="36"/>
        <v>35.181918397037208</v>
      </c>
      <c r="H56" s="151">
        <f t="shared" si="36"/>
        <v>37.782638872199115</v>
      </c>
      <c r="I56" s="154">
        <f t="shared" si="37"/>
        <v>96.745644004976299</v>
      </c>
      <c r="J56" s="153">
        <f t="shared" si="37"/>
        <v>1.2272007014660908</v>
      </c>
      <c r="K56" s="151">
        <f t="shared" si="38"/>
        <v>1.0086503536944744</v>
      </c>
      <c r="L56" s="151">
        <f t="shared" si="38"/>
        <v>1.4457510492377073</v>
      </c>
      <c r="M56" s="155">
        <f t="shared" si="41"/>
        <v>3.2543559950237264</v>
      </c>
    </row>
    <row r="57" spans="1:13" ht="14.45" customHeight="1" x14ac:dyDescent="0.15">
      <c r="A57" s="68"/>
      <c r="B57" s="86">
        <v>50</v>
      </c>
      <c r="C57" s="151">
        <f t="shared" si="39"/>
        <v>33.753133455232444</v>
      </c>
      <c r="D57" s="151">
        <f t="shared" si="35"/>
        <v>32.693747843113691</v>
      </c>
      <c r="E57" s="152">
        <f t="shared" si="35"/>
        <v>34.812519067351197</v>
      </c>
      <c r="F57" s="153">
        <f t="shared" si="40"/>
        <v>32.495268129481431</v>
      </c>
      <c r="G57" s="151">
        <f t="shared" si="36"/>
        <v>31.500156108216835</v>
      </c>
      <c r="H57" s="151">
        <f t="shared" si="36"/>
        <v>33.490380150746027</v>
      </c>
      <c r="I57" s="154">
        <f t="shared" si="37"/>
        <v>96.273337622359278</v>
      </c>
      <c r="J57" s="153">
        <f t="shared" si="37"/>
        <v>1.2578653257510226</v>
      </c>
      <c r="K57" s="151">
        <f t="shared" si="38"/>
        <v>1.0361643581320965</v>
      </c>
      <c r="L57" s="151">
        <f t="shared" si="38"/>
        <v>1.4795662933699487</v>
      </c>
      <c r="M57" s="155">
        <f t="shared" si="41"/>
        <v>3.7266623776407557</v>
      </c>
    </row>
    <row r="58" spans="1:13" ht="14.45" customHeight="1" x14ac:dyDescent="0.15">
      <c r="A58" s="68"/>
      <c r="B58" s="86">
        <v>55</v>
      </c>
      <c r="C58" s="151">
        <f t="shared" si="39"/>
        <v>29.02413659507981</v>
      </c>
      <c r="D58" s="151">
        <f t="shared" si="35"/>
        <v>28.024307289215443</v>
      </c>
      <c r="E58" s="152">
        <f t="shared" si="35"/>
        <v>30.023965900944177</v>
      </c>
      <c r="F58" s="153">
        <f t="shared" si="40"/>
        <v>27.759146243850665</v>
      </c>
      <c r="G58" s="151">
        <f t="shared" si="36"/>
        <v>26.822997230807925</v>
      </c>
      <c r="H58" s="151">
        <f t="shared" si="36"/>
        <v>28.695295256893406</v>
      </c>
      <c r="I58" s="154">
        <f t="shared" si="37"/>
        <v>95.641591793488232</v>
      </c>
      <c r="J58" s="153">
        <f t="shared" si="37"/>
        <v>1.2649903512291514</v>
      </c>
      <c r="K58" s="151">
        <f t="shared" si="38"/>
        <v>1.0423003693498756</v>
      </c>
      <c r="L58" s="151">
        <f t="shared" si="38"/>
        <v>1.4876803331084272</v>
      </c>
      <c r="M58" s="155">
        <f t="shared" si="41"/>
        <v>4.3584082065117951</v>
      </c>
    </row>
    <row r="59" spans="1:13" ht="14.45" customHeight="1" x14ac:dyDescent="0.15">
      <c r="A59" s="68"/>
      <c r="B59" s="86">
        <v>60</v>
      </c>
      <c r="C59" s="151">
        <f t="shared" si="39"/>
        <v>24.714936268906936</v>
      </c>
      <c r="D59" s="151">
        <f t="shared" si="35"/>
        <v>23.810704875061141</v>
      </c>
      <c r="E59" s="152">
        <f t="shared" si="35"/>
        <v>25.61916766275273</v>
      </c>
      <c r="F59" s="153">
        <f t="shared" si="40"/>
        <v>23.422700429832261</v>
      </c>
      <c r="G59" s="151">
        <f t="shared" si="36"/>
        <v>22.580340277697051</v>
      </c>
      <c r="H59" s="151">
        <f t="shared" si="36"/>
        <v>24.265060581967472</v>
      </c>
      <c r="I59" s="154">
        <f t="shared" si="37"/>
        <v>94.771437704654758</v>
      </c>
      <c r="J59" s="153">
        <f t="shared" si="37"/>
        <v>1.2922358390746782</v>
      </c>
      <c r="K59" s="151">
        <f t="shared" si="38"/>
        <v>1.0653853167723246</v>
      </c>
      <c r="L59" s="151">
        <f t="shared" si="38"/>
        <v>1.5190863613770318</v>
      </c>
      <c r="M59" s="155">
        <f t="shared" si="41"/>
        <v>5.2285622953452586</v>
      </c>
    </row>
    <row r="60" spans="1:13" ht="14.45" customHeight="1" x14ac:dyDescent="0.15">
      <c r="A60" s="68"/>
      <c r="B60" s="86">
        <v>65</v>
      </c>
      <c r="C60" s="151">
        <f t="shared" si="39"/>
        <v>20.395188426606015</v>
      </c>
      <c r="D60" s="151">
        <f t="shared" si="35"/>
        <v>19.548903700416819</v>
      </c>
      <c r="E60" s="152">
        <f t="shared" si="35"/>
        <v>21.241473152795212</v>
      </c>
      <c r="F60" s="153">
        <f t="shared" si="40"/>
        <v>19.07761677740017</v>
      </c>
      <c r="G60" s="151">
        <f t="shared" si="36"/>
        <v>18.291362297371183</v>
      </c>
      <c r="H60" s="151">
        <f t="shared" si="36"/>
        <v>19.863871257429157</v>
      </c>
      <c r="I60" s="154">
        <f t="shared" si="37"/>
        <v>93.539791731038662</v>
      </c>
      <c r="J60" s="153">
        <f t="shared" si="37"/>
        <v>1.3175716492058487</v>
      </c>
      <c r="K60" s="151">
        <f t="shared" si="38"/>
        <v>1.0858012018649572</v>
      </c>
      <c r="L60" s="151">
        <f t="shared" si="38"/>
        <v>1.5493420965467402</v>
      </c>
      <c r="M60" s="155">
        <f t="shared" si="41"/>
        <v>6.4602082689613427</v>
      </c>
    </row>
    <row r="61" spans="1:13" ht="14.45" customHeight="1" x14ac:dyDescent="0.15">
      <c r="A61" s="68"/>
      <c r="B61" s="86">
        <v>70</v>
      </c>
      <c r="C61" s="151">
        <f t="shared" si="39"/>
        <v>16.544405084125433</v>
      </c>
      <c r="D61" s="151">
        <f t="shared" si="35"/>
        <v>15.791774095926405</v>
      </c>
      <c r="E61" s="152">
        <f t="shared" si="35"/>
        <v>17.29703607232446</v>
      </c>
      <c r="F61" s="153">
        <f t="shared" si="40"/>
        <v>15.210427219031526</v>
      </c>
      <c r="G61" s="151">
        <f t="shared" si="36"/>
        <v>14.512354502997669</v>
      </c>
      <c r="H61" s="151">
        <f t="shared" si="36"/>
        <v>15.908499935065384</v>
      </c>
      <c r="I61" s="154">
        <f t="shared" si="37"/>
        <v>91.936984990932828</v>
      </c>
      <c r="J61" s="153">
        <f t="shared" si="37"/>
        <v>1.3339778650939043</v>
      </c>
      <c r="K61" s="151">
        <f t="shared" si="38"/>
        <v>1.0944624870389106</v>
      </c>
      <c r="L61" s="151">
        <f t="shared" si="38"/>
        <v>1.5734932431488979</v>
      </c>
      <c r="M61" s="155">
        <f t="shared" si="41"/>
        <v>8.0630150090671613</v>
      </c>
    </row>
    <row r="62" spans="1:13" ht="14.45" customHeight="1" x14ac:dyDescent="0.15">
      <c r="A62" s="68"/>
      <c r="B62" s="86">
        <v>75</v>
      </c>
      <c r="C62" s="151">
        <f t="shared" si="39"/>
        <v>12.592520225576443</v>
      </c>
      <c r="D62" s="151">
        <f t="shared" si="35"/>
        <v>11.983049316848318</v>
      </c>
      <c r="E62" s="152">
        <f t="shared" si="35"/>
        <v>13.201991134304569</v>
      </c>
      <c r="F62" s="153">
        <f t="shared" si="40"/>
        <v>11.232227265961477</v>
      </c>
      <c r="G62" s="151">
        <f t="shared" si="36"/>
        <v>10.661106218690737</v>
      </c>
      <c r="H62" s="151">
        <f t="shared" si="36"/>
        <v>11.803348313232217</v>
      </c>
      <c r="I62" s="154">
        <f t="shared" si="37"/>
        <v>89.197611476913892</v>
      </c>
      <c r="J62" s="153">
        <f t="shared" si="37"/>
        <v>1.3602929596149675</v>
      </c>
      <c r="K62" s="151">
        <f t="shared" si="38"/>
        <v>1.1159560194621205</v>
      </c>
      <c r="L62" s="151">
        <f t="shared" si="38"/>
        <v>1.6046298997678146</v>
      </c>
      <c r="M62" s="155">
        <f t="shared" si="41"/>
        <v>10.802388523086115</v>
      </c>
    </row>
    <row r="63" spans="1:13" ht="14.45" customHeight="1" x14ac:dyDescent="0.15">
      <c r="A63" s="68"/>
      <c r="B63" s="86">
        <v>80</v>
      </c>
      <c r="C63" s="151">
        <f>AB23</f>
        <v>9.2180772919887524</v>
      </c>
      <c r="D63" s="151">
        <f t="shared" si="35"/>
        <v>8.7893876336631216</v>
      </c>
      <c r="E63" s="152">
        <f t="shared" si="35"/>
        <v>9.6467669503143831</v>
      </c>
      <c r="F63" s="153">
        <f>AC23</f>
        <v>7.867845487474467</v>
      </c>
      <c r="G63" s="151">
        <f t="shared" si="36"/>
        <v>7.4367297915087951</v>
      </c>
      <c r="H63" s="151">
        <f t="shared" si="36"/>
        <v>8.298961183440138</v>
      </c>
      <c r="I63" s="154">
        <f t="shared" si="37"/>
        <v>85.352348849496579</v>
      </c>
      <c r="J63" s="153">
        <f t="shared" si="37"/>
        <v>1.3502318045142858</v>
      </c>
      <c r="K63" s="151">
        <f t="shared" si="38"/>
        <v>1.0970535321928381</v>
      </c>
      <c r="L63" s="151">
        <f t="shared" si="38"/>
        <v>1.6034100768357336</v>
      </c>
      <c r="M63" s="155">
        <f>AF23</f>
        <v>14.64765115050343</v>
      </c>
    </row>
    <row r="64" spans="1:13" ht="14.45" customHeight="1" x14ac:dyDescent="0.15">
      <c r="A64" s="44"/>
      <c r="B64" s="102">
        <v>85</v>
      </c>
      <c r="C64" s="156">
        <f>AB24</f>
        <v>6.1260924785940434</v>
      </c>
      <c r="D64" s="156">
        <f t="shared" si="35"/>
        <v>5.1944835032655066</v>
      </c>
      <c r="E64" s="157">
        <f t="shared" si="35"/>
        <v>7.0577014539225802</v>
      </c>
      <c r="F64" s="158">
        <f>AC24</f>
        <v>4.9084840356436743</v>
      </c>
      <c r="G64" s="156">
        <f t="shared" si="36"/>
        <v>4.115714898645936</v>
      </c>
      <c r="H64" s="156">
        <f t="shared" si="36"/>
        <v>5.7012531726414126</v>
      </c>
      <c r="I64" s="159">
        <f t="shared" si="37"/>
        <v>80.124223602484463</v>
      </c>
      <c r="J64" s="158">
        <f t="shared" si="37"/>
        <v>1.2176084429503686</v>
      </c>
      <c r="K64" s="156">
        <f t="shared" si="38"/>
        <v>0.8926631040761619</v>
      </c>
      <c r="L64" s="156">
        <f t="shared" si="38"/>
        <v>1.5425537818245754</v>
      </c>
      <c r="M64" s="160">
        <f>AF24</f>
        <v>19.875776397515523</v>
      </c>
    </row>
    <row r="65" spans="1:13" ht="14.45" customHeight="1" x14ac:dyDescent="0.15">
      <c r="A65" s="68" t="s">
        <v>6</v>
      </c>
      <c r="B65" s="161">
        <v>0</v>
      </c>
      <c r="C65" s="162">
        <f>AB25</f>
        <v>87.670994012251285</v>
      </c>
      <c r="D65" s="162">
        <f t="shared" si="35"/>
        <v>86.377942675198497</v>
      </c>
      <c r="E65" s="163">
        <f t="shared" si="35"/>
        <v>88.964045349304072</v>
      </c>
      <c r="F65" s="164">
        <f>AC25</f>
        <v>85.346935044897037</v>
      </c>
      <c r="G65" s="162">
        <f t="shared" si="36"/>
        <v>84.135355803487258</v>
      </c>
      <c r="H65" s="162">
        <f t="shared" si="36"/>
        <v>86.558514286306817</v>
      </c>
      <c r="I65" s="165">
        <f t="shared" si="37"/>
        <v>97.349113017893373</v>
      </c>
      <c r="J65" s="164">
        <f t="shared" si="37"/>
        <v>2.3240589673542456</v>
      </c>
      <c r="K65" s="162">
        <f t="shared" si="38"/>
        <v>2.0658966398686189</v>
      </c>
      <c r="L65" s="162">
        <f t="shared" si="38"/>
        <v>2.5822212948398722</v>
      </c>
      <c r="M65" s="166">
        <f>AF25</f>
        <v>2.6508869821066221</v>
      </c>
    </row>
    <row r="66" spans="1:13" ht="14.45" customHeight="1" x14ac:dyDescent="0.15">
      <c r="A66" s="126"/>
      <c r="B66" s="86">
        <v>5</v>
      </c>
      <c r="C66" s="151">
        <f>AB26</f>
        <v>82.670994012251285</v>
      </c>
      <c r="D66" s="151">
        <f t="shared" si="35"/>
        <v>81.377942675198497</v>
      </c>
      <c r="E66" s="152">
        <f t="shared" si="35"/>
        <v>83.964045349304072</v>
      </c>
      <c r="F66" s="153">
        <f>AC26</f>
        <v>80.346935044897037</v>
      </c>
      <c r="G66" s="151">
        <f t="shared" si="36"/>
        <v>79.135355803487258</v>
      </c>
      <c r="H66" s="151">
        <f t="shared" si="36"/>
        <v>81.558514286306817</v>
      </c>
      <c r="I66" s="154">
        <f t="shared" si="37"/>
        <v>97.188785504369477</v>
      </c>
      <c r="J66" s="153">
        <f t="shared" si="37"/>
        <v>2.3240589673542456</v>
      </c>
      <c r="K66" s="151">
        <f t="shared" si="38"/>
        <v>2.0658966398686189</v>
      </c>
      <c r="L66" s="151">
        <f t="shared" si="38"/>
        <v>2.5822212948398722</v>
      </c>
      <c r="M66" s="155">
        <f>AF26</f>
        <v>2.8112144956305181</v>
      </c>
    </row>
    <row r="67" spans="1:13" ht="14.45" customHeight="1" x14ac:dyDescent="0.15">
      <c r="A67" s="126"/>
      <c r="B67" s="86">
        <v>10</v>
      </c>
      <c r="C67" s="151">
        <f t="shared" ref="C67:C80" si="42">AB27</f>
        <v>77.670994012251285</v>
      </c>
      <c r="D67" s="151">
        <f t="shared" si="35"/>
        <v>76.377942675198497</v>
      </c>
      <c r="E67" s="152">
        <f t="shared" si="35"/>
        <v>78.964045349304072</v>
      </c>
      <c r="F67" s="153">
        <f t="shared" ref="F67:F80" si="43">AC27</f>
        <v>75.346935044897037</v>
      </c>
      <c r="G67" s="151">
        <f t="shared" si="36"/>
        <v>74.135355803487258</v>
      </c>
      <c r="H67" s="151">
        <f t="shared" si="36"/>
        <v>76.558514286306817</v>
      </c>
      <c r="I67" s="154">
        <f t="shared" si="37"/>
        <v>97.007816113454567</v>
      </c>
      <c r="J67" s="153">
        <f t="shared" si="37"/>
        <v>2.3240589673542456</v>
      </c>
      <c r="K67" s="151">
        <f t="shared" si="38"/>
        <v>2.0658966398686189</v>
      </c>
      <c r="L67" s="151">
        <f t="shared" si="38"/>
        <v>2.5822212948398722</v>
      </c>
      <c r="M67" s="155">
        <f t="shared" ref="M67:M80" si="44">AF27</f>
        <v>2.9921838865454258</v>
      </c>
    </row>
    <row r="68" spans="1:13" ht="14.45" customHeight="1" x14ac:dyDescent="0.15">
      <c r="A68" s="126"/>
      <c r="B68" s="86">
        <v>15</v>
      </c>
      <c r="C68" s="151">
        <f t="shared" si="42"/>
        <v>72.670994012251285</v>
      </c>
      <c r="D68" s="151">
        <f t="shared" si="35"/>
        <v>71.377942675198497</v>
      </c>
      <c r="E68" s="152">
        <f t="shared" si="35"/>
        <v>73.964045349304072</v>
      </c>
      <c r="F68" s="153">
        <f t="shared" si="43"/>
        <v>70.346935044897037</v>
      </c>
      <c r="G68" s="151">
        <f t="shared" si="36"/>
        <v>69.135355803487258</v>
      </c>
      <c r="H68" s="151">
        <f t="shared" si="36"/>
        <v>71.558514286306817</v>
      </c>
      <c r="I68" s="154">
        <f t="shared" si="37"/>
        <v>96.801944160881519</v>
      </c>
      <c r="J68" s="153">
        <f t="shared" si="37"/>
        <v>2.3240589673542456</v>
      </c>
      <c r="K68" s="151">
        <f t="shared" si="38"/>
        <v>2.0658966398686189</v>
      </c>
      <c r="L68" s="151">
        <f t="shared" si="38"/>
        <v>2.5822212948398722</v>
      </c>
      <c r="M68" s="155">
        <f t="shared" si="44"/>
        <v>3.1980558391184832</v>
      </c>
    </row>
    <row r="69" spans="1:13" ht="14.45" customHeight="1" x14ac:dyDescent="0.15">
      <c r="A69" s="126"/>
      <c r="B69" s="86">
        <v>20</v>
      </c>
      <c r="C69" s="151">
        <f t="shared" si="42"/>
        <v>67.670994012251285</v>
      </c>
      <c r="D69" s="151">
        <f t="shared" si="35"/>
        <v>66.377942675198497</v>
      </c>
      <c r="E69" s="152">
        <f t="shared" si="35"/>
        <v>68.964045349304072</v>
      </c>
      <c r="F69" s="153">
        <f t="shared" si="43"/>
        <v>65.346935044897037</v>
      </c>
      <c r="G69" s="151">
        <f t="shared" si="36"/>
        <v>64.135355803487258</v>
      </c>
      <c r="H69" s="151">
        <f t="shared" si="36"/>
        <v>66.558514286306817</v>
      </c>
      <c r="I69" s="154">
        <f t="shared" si="37"/>
        <v>96.565649727365482</v>
      </c>
      <c r="J69" s="153">
        <f t="shared" si="37"/>
        <v>2.3240589673542456</v>
      </c>
      <c r="K69" s="151">
        <f t="shared" si="38"/>
        <v>2.0658966398686189</v>
      </c>
      <c r="L69" s="151">
        <f t="shared" si="38"/>
        <v>2.5822212948398722</v>
      </c>
      <c r="M69" s="155">
        <f t="shared" si="44"/>
        <v>3.4343502726345259</v>
      </c>
    </row>
    <row r="70" spans="1:13" ht="14.45" customHeight="1" x14ac:dyDescent="0.15">
      <c r="A70" s="126"/>
      <c r="B70" s="86">
        <v>25</v>
      </c>
      <c r="C70" s="151">
        <f t="shared" si="42"/>
        <v>62.670994012251285</v>
      </c>
      <c r="D70" s="151">
        <f t="shared" si="35"/>
        <v>61.37794267519849</v>
      </c>
      <c r="E70" s="152">
        <f t="shared" si="35"/>
        <v>63.964045349304079</v>
      </c>
      <c r="F70" s="153">
        <f t="shared" si="43"/>
        <v>60.34693504489703</v>
      </c>
      <c r="G70" s="151">
        <f t="shared" si="36"/>
        <v>59.135355803487244</v>
      </c>
      <c r="H70" s="151">
        <f t="shared" si="36"/>
        <v>61.558514286306817</v>
      </c>
      <c r="I70" s="154">
        <f t="shared" si="37"/>
        <v>96.291651338895406</v>
      </c>
      <c r="J70" s="153">
        <f t="shared" si="37"/>
        <v>2.3240589673542456</v>
      </c>
      <c r="K70" s="151">
        <f t="shared" si="38"/>
        <v>2.0658966398686189</v>
      </c>
      <c r="L70" s="151">
        <f t="shared" si="38"/>
        <v>2.5822212948398722</v>
      </c>
      <c r="M70" s="155">
        <f t="shared" si="44"/>
        <v>3.7083486611045697</v>
      </c>
    </row>
    <row r="71" spans="1:13" ht="14.45" customHeight="1" x14ac:dyDescent="0.15">
      <c r="A71" s="126"/>
      <c r="B71" s="86">
        <v>30</v>
      </c>
      <c r="C71" s="151">
        <f t="shared" si="42"/>
        <v>57.670994012251285</v>
      </c>
      <c r="D71" s="151">
        <f t="shared" si="35"/>
        <v>56.37794267519849</v>
      </c>
      <c r="E71" s="152">
        <f t="shared" si="35"/>
        <v>58.964045349304079</v>
      </c>
      <c r="F71" s="153">
        <f t="shared" si="43"/>
        <v>55.34693504489703</v>
      </c>
      <c r="G71" s="151">
        <f t="shared" si="36"/>
        <v>54.135355803487244</v>
      </c>
      <c r="H71" s="151">
        <f t="shared" si="36"/>
        <v>56.558514286306817</v>
      </c>
      <c r="I71" s="154">
        <f t="shared" si="37"/>
        <v>95.970142344242333</v>
      </c>
      <c r="J71" s="153">
        <f t="shared" si="37"/>
        <v>2.3240589673542456</v>
      </c>
      <c r="K71" s="151">
        <f t="shared" si="38"/>
        <v>2.0658966398686189</v>
      </c>
      <c r="L71" s="151">
        <f t="shared" si="38"/>
        <v>2.5822212948398722</v>
      </c>
      <c r="M71" s="155">
        <f t="shared" si="44"/>
        <v>4.0298576557576524</v>
      </c>
    </row>
    <row r="72" spans="1:13" ht="14.45" customHeight="1" x14ac:dyDescent="0.15">
      <c r="A72" s="126"/>
      <c r="B72" s="86">
        <v>35</v>
      </c>
      <c r="C72" s="151">
        <f t="shared" si="42"/>
        <v>52.994589871567854</v>
      </c>
      <c r="D72" s="151">
        <f t="shared" si="35"/>
        <v>51.860099561193152</v>
      </c>
      <c r="E72" s="152">
        <f t="shared" si="35"/>
        <v>54.129080181942555</v>
      </c>
      <c r="F72" s="153">
        <f t="shared" si="43"/>
        <v>50.656863931205187</v>
      </c>
      <c r="G72" s="151">
        <f t="shared" si="36"/>
        <v>49.601372906085302</v>
      </c>
      <c r="H72" s="151">
        <f t="shared" si="36"/>
        <v>51.712354956325072</v>
      </c>
      <c r="I72" s="154">
        <f t="shared" si="37"/>
        <v>95.588746047420813</v>
      </c>
      <c r="J72" s="153">
        <f t="shared" si="37"/>
        <v>2.3377259403626693</v>
      </c>
      <c r="K72" s="151">
        <f t="shared" si="38"/>
        <v>2.0794389311334776</v>
      </c>
      <c r="L72" s="151">
        <f t="shared" si="38"/>
        <v>2.5960129495918611</v>
      </c>
      <c r="M72" s="155">
        <f t="shared" si="44"/>
        <v>4.4112539525791927</v>
      </c>
    </row>
    <row r="73" spans="1:13" ht="14.45" customHeight="1" x14ac:dyDescent="0.15">
      <c r="A73" s="126"/>
      <c r="B73" s="86">
        <v>40</v>
      </c>
      <c r="C73" s="151">
        <f t="shared" si="42"/>
        <v>47.994589871567854</v>
      </c>
      <c r="D73" s="151">
        <f t="shared" si="35"/>
        <v>46.860099561193152</v>
      </c>
      <c r="E73" s="152">
        <f t="shared" si="35"/>
        <v>49.129080181942555</v>
      </c>
      <c r="F73" s="153">
        <f t="shared" si="43"/>
        <v>45.656863931205187</v>
      </c>
      <c r="G73" s="151">
        <f t="shared" si="36"/>
        <v>44.601372906085302</v>
      </c>
      <c r="H73" s="151">
        <f t="shared" si="36"/>
        <v>46.712354956325072</v>
      </c>
      <c r="I73" s="154">
        <f t="shared" si="37"/>
        <v>95.12918863018028</v>
      </c>
      <c r="J73" s="153">
        <f t="shared" si="37"/>
        <v>2.3377259403626693</v>
      </c>
      <c r="K73" s="151">
        <f t="shared" si="38"/>
        <v>2.0794389311334776</v>
      </c>
      <c r="L73" s="151">
        <f t="shared" si="38"/>
        <v>2.5960129495918611</v>
      </c>
      <c r="M73" s="155">
        <f t="shared" si="44"/>
        <v>4.8708113698197169</v>
      </c>
    </row>
    <row r="74" spans="1:13" ht="14.45" customHeight="1" x14ac:dyDescent="0.15">
      <c r="A74" s="126"/>
      <c r="B74" s="86">
        <v>45</v>
      </c>
      <c r="C74" s="151">
        <f t="shared" si="42"/>
        <v>43.241723320398357</v>
      </c>
      <c r="D74" s="151">
        <f t="shared" si="35"/>
        <v>42.209618286172322</v>
      </c>
      <c r="E74" s="152">
        <f t="shared" si="35"/>
        <v>44.273828354624392</v>
      </c>
      <c r="F74" s="153">
        <f t="shared" si="43"/>
        <v>40.891247368853655</v>
      </c>
      <c r="G74" s="151">
        <f t="shared" si="36"/>
        <v>39.935185095643291</v>
      </c>
      <c r="H74" s="151">
        <f t="shared" si="36"/>
        <v>41.847309642064019</v>
      </c>
      <c r="I74" s="154">
        <f t="shared" si="37"/>
        <v>94.564333308067035</v>
      </c>
      <c r="J74" s="153">
        <f t="shared" si="37"/>
        <v>2.3504759515447007</v>
      </c>
      <c r="K74" s="151">
        <f t="shared" si="38"/>
        <v>2.0919919948495909</v>
      </c>
      <c r="L74" s="151">
        <f t="shared" si="38"/>
        <v>2.6089599082398105</v>
      </c>
      <c r="M74" s="155">
        <f t="shared" si="44"/>
        <v>5.4356666919329593</v>
      </c>
    </row>
    <row r="75" spans="1:13" ht="14.45" customHeight="1" x14ac:dyDescent="0.15">
      <c r="A75" s="126"/>
      <c r="B75" s="86">
        <v>50</v>
      </c>
      <c r="C75" s="151">
        <f t="shared" si="42"/>
        <v>38.493324242942812</v>
      </c>
      <c r="D75" s="151">
        <f t="shared" si="35"/>
        <v>37.58019203524109</v>
      </c>
      <c r="E75" s="152">
        <f t="shared" si="35"/>
        <v>39.406456450644534</v>
      </c>
      <c r="F75" s="153">
        <f t="shared" si="43"/>
        <v>36.131976214186551</v>
      </c>
      <c r="G75" s="151">
        <f t="shared" si="36"/>
        <v>35.290544550825295</v>
      </c>
      <c r="H75" s="151">
        <f t="shared" si="36"/>
        <v>36.973407877547807</v>
      </c>
      <c r="I75" s="154">
        <f t="shared" si="37"/>
        <v>93.865564808450713</v>
      </c>
      <c r="J75" s="153">
        <f t="shared" si="37"/>
        <v>2.3613480287562667</v>
      </c>
      <c r="K75" s="151">
        <f t="shared" si="38"/>
        <v>2.1033565470917237</v>
      </c>
      <c r="L75" s="151">
        <f t="shared" si="38"/>
        <v>2.6193395104208097</v>
      </c>
      <c r="M75" s="155">
        <f t="shared" si="44"/>
        <v>6.1344351915493123</v>
      </c>
    </row>
    <row r="76" spans="1:13" ht="14.45" customHeight="1" x14ac:dyDescent="0.15">
      <c r="A76" s="126"/>
      <c r="B76" s="86">
        <v>55</v>
      </c>
      <c r="C76" s="151">
        <f t="shared" si="42"/>
        <v>34.000519538792929</v>
      </c>
      <c r="D76" s="151">
        <f t="shared" si="35"/>
        <v>33.276989171812936</v>
      </c>
      <c r="E76" s="152">
        <f t="shared" si="35"/>
        <v>34.724049905772922</v>
      </c>
      <c r="F76" s="153">
        <f t="shared" si="43"/>
        <v>31.608539706702047</v>
      </c>
      <c r="G76" s="151">
        <f t="shared" si="36"/>
        <v>30.947862590045741</v>
      </c>
      <c r="H76" s="151">
        <f t="shared" si="36"/>
        <v>32.269216823358349</v>
      </c>
      <c r="I76" s="154">
        <f t="shared" si="37"/>
        <v>92.964872700366385</v>
      </c>
      <c r="J76" s="153">
        <f t="shared" si="37"/>
        <v>2.3919798320908829</v>
      </c>
      <c r="K76" s="151">
        <f t="shared" si="38"/>
        <v>2.1334052874561338</v>
      </c>
      <c r="L76" s="151">
        <f t="shared" si="38"/>
        <v>2.6505543767256321</v>
      </c>
      <c r="M76" s="155">
        <f t="shared" si="44"/>
        <v>7.0351272996336158</v>
      </c>
    </row>
    <row r="77" spans="1:13" ht="14.45" customHeight="1" x14ac:dyDescent="0.15">
      <c r="A77" s="126"/>
      <c r="B77" s="86">
        <v>60</v>
      </c>
      <c r="C77" s="151">
        <f t="shared" si="42"/>
        <v>29.000519538792933</v>
      </c>
      <c r="D77" s="151">
        <f t="shared" si="35"/>
        <v>28.276989171812939</v>
      </c>
      <c r="E77" s="152">
        <f t="shared" si="35"/>
        <v>29.724049905772926</v>
      </c>
      <c r="F77" s="153">
        <f t="shared" si="43"/>
        <v>26.612689084295408</v>
      </c>
      <c r="G77" s="151">
        <f t="shared" si="36"/>
        <v>25.952137016387137</v>
      </c>
      <c r="H77" s="151">
        <f t="shared" si="36"/>
        <v>27.273241152203678</v>
      </c>
      <c r="I77" s="154">
        <f t="shared" si="37"/>
        <v>91.766249389762095</v>
      </c>
      <c r="J77" s="153">
        <f t="shared" si="37"/>
        <v>2.387830454497522</v>
      </c>
      <c r="K77" s="151">
        <f t="shared" si="38"/>
        <v>2.1295755860484049</v>
      </c>
      <c r="L77" s="151">
        <f t="shared" si="38"/>
        <v>2.646085322946639</v>
      </c>
      <c r="M77" s="155">
        <f t="shared" si="44"/>
        <v>8.233750610237891</v>
      </c>
    </row>
    <row r="78" spans="1:13" ht="14.45" customHeight="1" x14ac:dyDescent="0.15">
      <c r="A78" s="126"/>
      <c r="B78" s="86">
        <v>65</v>
      </c>
      <c r="C78" s="151">
        <f t="shared" si="42"/>
        <v>24.638653243253039</v>
      </c>
      <c r="D78" s="151">
        <f t="shared" si="35"/>
        <v>24.029450061689271</v>
      </c>
      <c r="E78" s="152">
        <f t="shared" si="35"/>
        <v>25.247856424816806</v>
      </c>
      <c r="F78" s="153">
        <f t="shared" si="43"/>
        <v>22.20339269209693</v>
      </c>
      <c r="G78" s="151">
        <f t="shared" si="36"/>
        <v>21.646547910739688</v>
      </c>
      <c r="H78" s="151">
        <f t="shared" si="36"/>
        <v>22.760237473454172</v>
      </c>
      <c r="I78" s="154">
        <f t="shared" si="37"/>
        <v>90.116097145760293</v>
      </c>
      <c r="J78" s="153">
        <f t="shared" si="37"/>
        <v>2.4352605511561083</v>
      </c>
      <c r="K78" s="151">
        <f t="shared" si="38"/>
        <v>2.1741762691441919</v>
      </c>
      <c r="L78" s="151">
        <f t="shared" si="38"/>
        <v>2.6963448331680246</v>
      </c>
      <c r="M78" s="155">
        <f t="shared" si="44"/>
        <v>9.8839028542396949</v>
      </c>
    </row>
    <row r="79" spans="1:13" ht="14.45" customHeight="1" x14ac:dyDescent="0.15">
      <c r="A79" s="126"/>
      <c r="B79" s="86">
        <v>70</v>
      </c>
      <c r="C79" s="151">
        <f t="shared" si="42"/>
        <v>19.975296813839396</v>
      </c>
      <c r="D79" s="151">
        <f t="shared" si="35"/>
        <v>19.432907865107364</v>
      </c>
      <c r="E79" s="152">
        <f t="shared" si="35"/>
        <v>20.517685762571428</v>
      </c>
      <c r="F79" s="153">
        <f t="shared" si="43"/>
        <v>17.556240698578915</v>
      </c>
      <c r="G79" s="151">
        <f t="shared" si="36"/>
        <v>17.058498366131712</v>
      </c>
      <c r="H79" s="151">
        <f t="shared" si="36"/>
        <v>18.053983031026117</v>
      </c>
      <c r="I79" s="154">
        <f t="shared" si="37"/>
        <v>87.88976134970622</v>
      </c>
      <c r="J79" s="153">
        <f t="shared" si="37"/>
        <v>2.4190561152604824</v>
      </c>
      <c r="K79" s="151">
        <f t="shared" si="38"/>
        <v>2.1594533902756132</v>
      </c>
      <c r="L79" s="151">
        <f t="shared" si="38"/>
        <v>2.6786588402453515</v>
      </c>
      <c r="M79" s="155">
        <f t="shared" si="44"/>
        <v>12.110238650293789</v>
      </c>
    </row>
    <row r="80" spans="1:13" ht="14.45" customHeight="1" x14ac:dyDescent="0.15">
      <c r="A80" s="126"/>
      <c r="B80" s="86">
        <v>75</v>
      </c>
      <c r="C80" s="151">
        <f t="shared" si="42"/>
        <v>15.292993576535508</v>
      </c>
      <c r="D80" s="151">
        <f t="shared" si="35"/>
        <v>14.817463940083831</v>
      </c>
      <c r="E80" s="152">
        <f t="shared" si="35"/>
        <v>15.768523212987185</v>
      </c>
      <c r="F80" s="153">
        <f t="shared" si="43"/>
        <v>12.896644408478631</v>
      </c>
      <c r="G80" s="151">
        <f t="shared" si="36"/>
        <v>12.45460859021291</v>
      </c>
      <c r="H80" s="151">
        <f t="shared" si="36"/>
        <v>13.338680226744351</v>
      </c>
      <c r="I80" s="154">
        <f t="shared" si="37"/>
        <v>84.33041146545915</v>
      </c>
      <c r="J80" s="153">
        <f t="shared" si="37"/>
        <v>2.3963491680568754</v>
      </c>
      <c r="K80" s="151">
        <f t="shared" si="38"/>
        <v>2.1403387332808164</v>
      </c>
      <c r="L80" s="151">
        <f t="shared" si="38"/>
        <v>2.6523596028329344</v>
      </c>
      <c r="M80" s="155">
        <f t="shared" si="44"/>
        <v>15.669588534540841</v>
      </c>
    </row>
    <row r="81" spans="1:13" ht="14.45" customHeight="1" x14ac:dyDescent="0.15">
      <c r="A81" s="126"/>
      <c r="B81" s="86">
        <v>80</v>
      </c>
      <c r="C81" s="151">
        <f>AB41</f>
        <v>11.19682366525169</v>
      </c>
      <c r="D81" s="151">
        <f t="shared" si="35"/>
        <v>10.85977261116866</v>
      </c>
      <c r="E81" s="152">
        <f t="shared" si="35"/>
        <v>11.533874719334721</v>
      </c>
      <c r="F81" s="153">
        <f>AC41</f>
        <v>8.8114340086603367</v>
      </c>
      <c r="G81" s="151">
        <f t="shared" si="36"/>
        <v>8.4644364907680423</v>
      </c>
      <c r="H81" s="151">
        <f t="shared" si="36"/>
        <v>9.158431526552631</v>
      </c>
      <c r="I81" s="154">
        <f t="shared" si="37"/>
        <v>78.695836177234881</v>
      </c>
      <c r="J81" s="153">
        <f t="shared" si="37"/>
        <v>2.3853896565913533</v>
      </c>
      <c r="K81" s="151">
        <f t="shared" si="38"/>
        <v>2.1327254719840818</v>
      </c>
      <c r="L81" s="151">
        <f t="shared" si="38"/>
        <v>2.6380538411986247</v>
      </c>
      <c r="M81" s="155">
        <f>AF41</f>
        <v>21.304163822765112</v>
      </c>
    </row>
    <row r="82" spans="1:13" ht="14.45" customHeight="1" thickBot="1" x14ac:dyDescent="0.2">
      <c r="A82" s="127"/>
      <c r="B82" s="128">
        <v>85</v>
      </c>
      <c r="C82" s="167">
        <f>AB42</f>
        <v>7.4169942713255796</v>
      </c>
      <c r="D82" s="167">
        <f t="shared" si="35"/>
        <v>6.6030750067018502</v>
      </c>
      <c r="E82" s="168">
        <f t="shared" si="35"/>
        <v>8.2309135359493091</v>
      </c>
      <c r="F82" s="169">
        <f>AC42</f>
        <v>5.2032485321799342</v>
      </c>
      <c r="G82" s="167">
        <f t="shared" si="36"/>
        <v>4.5848067505053312</v>
      </c>
      <c r="H82" s="167">
        <f t="shared" si="36"/>
        <v>5.8216903138545373</v>
      </c>
      <c r="I82" s="170">
        <f t="shared" si="37"/>
        <v>70.15306122448979</v>
      </c>
      <c r="J82" s="169">
        <f t="shared" si="37"/>
        <v>2.2137457391456454</v>
      </c>
      <c r="K82" s="167">
        <f t="shared" si="38"/>
        <v>1.8739568976170233</v>
      </c>
      <c r="L82" s="167">
        <f t="shared" si="38"/>
        <v>2.5535345806742678</v>
      </c>
      <c r="M82" s="171">
        <f>AF42</f>
        <v>29.84693877551021</v>
      </c>
    </row>
    <row r="83" spans="1:13" ht="14.45" customHeight="1" thickTop="1" x14ac:dyDescent="0.15"/>
    <row r="84" spans="1:13" ht="14.45" customHeight="1" x14ac:dyDescent="0.15"/>
  </sheetData>
  <protectedRanges>
    <protectedRange sqref="C7:F42" name="範囲1"/>
  </protectedRanges>
  <mergeCells count="30">
    <mergeCell ref="A45:A46"/>
    <mergeCell ref="B45:B46"/>
    <mergeCell ref="C45:E45"/>
    <mergeCell ref="F45:I45"/>
    <mergeCell ref="J45:M45"/>
    <mergeCell ref="D46:E46"/>
    <mergeCell ref="G46:H46"/>
    <mergeCell ref="K46:L46"/>
    <mergeCell ref="AL5:AM5"/>
    <mergeCell ref="AN5:AO5"/>
    <mergeCell ref="AP5:AQ5"/>
    <mergeCell ref="AR5:AS5"/>
    <mergeCell ref="AT5:AU5"/>
    <mergeCell ref="J44:M44"/>
    <mergeCell ref="X4:AA4"/>
    <mergeCell ref="AB4:AF4"/>
    <mergeCell ref="AH4:AO4"/>
    <mergeCell ref="AP4:AU4"/>
    <mergeCell ref="V5:W5"/>
    <mergeCell ref="X5:Y5"/>
    <mergeCell ref="Z5:AA5"/>
    <mergeCell ref="AC5:AD5"/>
    <mergeCell ref="AE5:AF5"/>
    <mergeCell ref="AJ5:AK5"/>
    <mergeCell ref="A1:M1"/>
    <mergeCell ref="B4:F4"/>
    <mergeCell ref="G4:L4"/>
    <mergeCell ref="O4:P4"/>
    <mergeCell ref="Q4:S4"/>
    <mergeCell ref="T4:W4"/>
  </mergeCells>
  <phoneticPr fontId="1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4"/>
  <sheetViews>
    <sheetView workbookViewId="0">
      <selection activeCell="L17" sqref="L17"/>
    </sheetView>
  </sheetViews>
  <sheetFormatPr defaultRowHeight="13.5" x14ac:dyDescent="0.15"/>
  <cols>
    <col min="1" max="1" width="4.625" style="25" customWidth="1"/>
    <col min="2" max="2" width="7.625" style="25" customWidth="1"/>
    <col min="3" max="14" width="9.625" style="25" customWidth="1"/>
    <col min="15" max="16" width="8.625" style="25" customWidth="1"/>
    <col min="17" max="22" width="9.625" style="25" customWidth="1"/>
    <col min="23" max="23" width="10.625" style="25" customWidth="1"/>
    <col min="24" max="24" width="9.625" style="25" customWidth="1"/>
    <col min="25" max="25" width="10.625" style="25" customWidth="1"/>
    <col min="26" max="26" width="9.625" style="25" customWidth="1"/>
    <col min="27" max="32" width="10.625" style="25" customWidth="1"/>
    <col min="33" max="33" width="6.625" style="25" customWidth="1"/>
    <col min="34" max="41" width="10.625" style="25" customWidth="1"/>
    <col min="42" max="47" width="9.625" style="25" customWidth="1"/>
    <col min="48" max="16384" width="9" style="25"/>
  </cols>
  <sheetData>
    <row r="1" spans="1:47" ht="30" customHeight="1" x14ac:dyDescent="0.15">
      <c r="A1" s="192" t="s">
        <v>104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47" ht="15" customHeight="1" x14ac:dyDescent="0.15">
      <c r="A2" s="25" t="s">
        <v>363</v>
      </c>
      <c r="M2" s="25" t="s">
        <v>110</v>
      </c>
    </row>
    <row r="3" spans="1:47" ht="15" customHeight="1" thickBot="1" x14ac:dyDescent="0.2">
      <c r="A3" s="25" t="s">
        <v>33</v>
      </c>
      <c r="G3" s="25" t="s">
        <v>24</v>
      </c>
      <c r="O3" s="25" t="s">
        <v>100</v>
      </c>
      <c r="T3" s="25" t="s">
        <v>25</v>
      </c>
      <c r="X3" s="25" t="s">
        <v>101</v>
      </c>
      <c r="AB3" s="25" t="s">
        <v>102</v>
      </c>
      <c r="AH3" s="25" t="s">
        <v>103</v>
      </c>
    </row>
    <row r="4" spans="1:47" ht="14.45" customHeight="1" thickTop="1" x14ac:dyDescent="0.15">
      <c r="A4" s="26"/>
      <c r="B4" s="201" t="s">
        <v>34</v>
      </c>
      <c r="C4" s="210"/>
      <c r="D4" s="210"/>
      <c r="E4" s="210"/>
      <c r="F4" s="211"/>
      <c r="G4" s="200" t="s">
        <v>35</v>
      </c>
      <c r="H4" s="201"/>
      <c r="I4" s="201"/>
      <c r="J4" s="201"/>
      <c r="K4" s="201"/>
      <c r="L4" s="212"/>
      <c r="M4" s="27"/>
      <c r="N4" s="27"/>
      <c r="O4" s="207" t="s">
        <v>16</v>
      </c>
      <c r="P4" s="175"/>
      <c r="Q4" s="174" t="s">
        <v>18</v>
      </c>
      <c r="R4" s="175"/>
      <c r="S4" s="176"/>
      <c r="T4" s="207" t="s">
        <v>19</v>
      </c>
      <c r="U4" s="208"/>
      <c r="V4" s="208"/>
      <c r="W4" s="209"/>
      <c r="X4" s="207" t="s">
        <v>95</v>
      </c>
      <c r="Y4" s="175"/>
      <c r="Z4" s="175"/>
      <c r="AA4" s="176"/>
      <c r="AB4" s="200" t="s">
        <v>22</v>
      </c>
      <c r="AC4" s="202"/>
      <c r="AD4" s="202"/>
      <c r="AE4" s="202"/>
      <c r="AF4" s="203"/>
      <c r="AH4" s="200" t="s">
        <v>27</v>
      </c>
      <c r="AI4" s="201"/>
      <c r="AJ4" s="201"/>
      <c r="AK4" s="201"/>
      <c r="AL4" s="201"/>
      <c r="AM4" s="201"/>
      <c r="AN4" s="202"/>
      <c r="AO4" s="203"/>
      <c r="AP4" s="200" t="s">
        <v>28</v>
      </c>
      <c r="AQ4" s="201"/>
      <c r="AR4" s="202"/>
      <c r="AS4" s="202"/>
      <c r="AT4" s="202"/>
      <c r="AU4" s="203"/>
    </row>
    <row r="5" spans="1:47" ht="39.950000000000003" customHeight="1" x14ac:dyDescent="0.15">
      <c r="A5" s="28" t="s">
        <v>11</v>
      </c>
      <c r="B5" s="29" t="s">
        <v>15</v>
      </c>
      <c r="C5" s="30" t="s">
        <v>9</v>
      </c>
      <c r="D5" s="30" t="s">
        <v>0</v>
      </c>
      <c r="E5" s="31" t="s">
        <v>92</v>
      </c>
      <c r="F5" s="32" t="s">
        <v>93</v>
      </c>
      <c r="G5" s="33" t="s">
        <v>15</v>
      </c>
      <c r="H5" s="34" t="s">
        <v>9</v>
      </c>
      <c r="I5" s="34" t="s">
        <v>0</v>
      </c>
      <c r="J5" s="34" t="s">
        <v>7</v>
      </c>
      <c r="K5" s="34" t="s">
        <v>3</v>
      </c>
      <c r="L5" s="35" t="s">
        <v>4</v>
      </c>
      <c r="M5" s="36"/>
      <c r="N5" s="36"/>
      <c r="O5" s="28" t="s">
        <v>20</v>
      </c>
      <c r="P5" s="37" t="s">
        <v>21</v>
      </c>
      <c r="Q5" s="38" t="s">
        <v>17</v>
      </c>
      <c r="R5" s="37" t="s">
        <v>26</v>
      </c>
      <c r="S5" s="39" t="s">
        <v>94</v>
      </c>
      <c r="T5" s="28" t="s">
        <v>2</v>
      </c>
      <c r="U5" s="37" t="s">
        <v>3</v>
      </c>
      <c r="V5" s="177" t="s">
        <v>4</v>
      </c>
      <c r="W5" s="188"/>
      <c r="X5" s="185" t="s">
        <v>107</v>
      </c>
      <c r="Y5" s="177"/>
      <c r="Z5" s="177" t="s">
        <v>108</v>
      </c>
      <c r="AA5" s="188"/>
      <c r="AB5" s="172" t="s">
        <v>5</v>
      </c>
      <c r="AC5" s="189" t="s">
        <v>98</v>
      </c>
      <c r="AD5" s="190"/>
      <c r="AE5" s="189" t="s">
        <v>99</v>
      </c>
      <c r="AF5" s="191"/>
      <c r="AH5" s="40" t="s">
        <v>2</v>
      </c>
      <c r="AI5" s="173" t="s">
        <v>94</v>
      </c>
      <c r="AJ5" s="186" t="s">
        <v>5</v>
      </c>
      <c r="AK5" s="187"/>
      <c r="AL5" s="186" t="s">
        <v>98</v>
      </c>
      <c r="AM5" s="186"/>
      <c r="AN5" s="177" t="s">
        <v>99</v>
      </c>
      <c r="AO5" s="188"/>
      <c r="AP5" s="185" t="s">
        <v>5</v>
      </c>
      <c r="AQ5" s="199"/>
      <c r="AR5" s="177" t="s">
        <v>98</v>
      </c>
      <c r="AS5" s="199"/>
      <c r="AT5" s="177" t="s">
        <v>99</v>
      </c>
      <c r="AU5" s="178"/>
    </row>
    <row r="6" spans="1:47" ht="14.45" customHeight="1" x14ac:dyDescent="0.15">
      <c r="A6" s="41"/>
      <c r="B6" s="42" t="s">
        <v>8</v>
      </c>
      <c r="C6" s="173" t="s">
        <v>10</v>
      </c>
      <c r="D6" s="173" t="s">
        <v>10</v>
      </c>
      <c r="E6" s="173" t="s">
        <v>10</v>
      </c>
      <c r="F6" s="43" t="s">
        <v>10</v>
      </c>
      <c r="G6" s="44" t="s">
        <v>8</v>
      </c>
      <c r="H6" s="45" t="s">
        <v>10</v>
      </c>
      <c r="I6" s="45" t="s">
        <v>10</v>
      </c>
      <c r="J6" s="46" t="s">
        <v>192</v>
      </c>
      <c r="K6" s="46" t="s">
        <v>282</v>
      </c>
      <c r="L6" s="47" t="s">
        <v>106</v>
      </c>
      <c r="M6" s="36"/>
      <c r="N6" s="36"/>
      <c r="O6" s="48" t="s">
        <v>112</v>
      </c>
      <c r="P6" s="49" t="s">
        <v>196</v>
      </c>
      <c r="Q6" s="50"/>
      <c r="R6" s="49" t="s">
        <v>197</v>
      </c>
      <c r="S6" s="51" t="s">
        <v>41</v>
      </c>
      <c r="T6" s="52" t="s">
        <v>42</v>
      </c>
      <c r="U6" s="46" t="s">
        <v>200</v>
      </c>
      <c r="V6" s="46" t="s">
        <v>201</v>
      </c>
      <c r="W6" s="53" t="s">
        <v>45</v>
      </c>
      <c r="X6" s="52" t="s">
        <v>117</v>
      </c>
      <c r="Y6" s="54" t="s">
        <v>45</v>
      </c>
      <c r="Z6" s="55" t="s">
        <v>118</v>
      </c>
      <c r="AA6" s="53" t="s">
        <v>202</v>
      </c>
      <c r="AB6" s="56" t="s">
        <v>205</v>
      </c>
      <c r="AC6" s="57" t="s">
        <v>54</v>
      </c>
      <c r="AD6" s="57" t="s">
        <v>207</v>
      </c>
      <c r="AE6" s="58" t="s">
        <v>208</v>
      </c>
      <c r="AF6" s="59" t="s">
        <v>284</v>
      </c>
      <c r="AH6" s="60" t="s">
        <v>285</v>
      </c>
      <c r="AI6" s="61" t="s">
        <v>49</v>
      </c>
      <c r="AJ6" s="62"/>
      <c r="AK6" s="63" t="s">
        <v>50</v>
      </c>
      <c r="AL6" s="62"/>
      <c r="AM6" s="63" t="s">
        <v>52</v>
      </c>
      <c r="AN6" s="62"/>
      <c r="AO6" s="64" t="s">
        <v>122</v>
      </c>
      <c r="AP6" s="65" t="s">
        <v>29</v>
      </c>
      <c r="AQ6" s="66" t="s">
        <v>30</v>
      </c>
      <c r="AR6" s="66" t="s">
        <v>29</v>
      </c>
      <c r="AS6" s="66" t="s">
        <v>30</v>
      </c>
      <c r="AT6" s="66" t="s">
        <v>29</v>
      </c>
      <c r="AU6" s="67" t="s">
        <v>30</v>
      </c>
    </row>
    <row r="7" spans="1:47" ht="14.45" customHeight="1" x14ac:dyDescent="0.15">
      <c r="A7" s="68" t="s">
        <v>1</v>
      </c>
      <c r="B7" s="69" t="s">
        <v>230</v>
      </c>
      <c r="C7" s="9">
        <v>151</v>
      </c>
      <c r="D7" s="9">
        <v>1</v>
      </c>
      <c r="E7" s="9">
        <v>49</v>
      </c>
      <c r="F7" s="12">
        <v>0</v>
      </c>
      <c r="G7" s="21" t="s">
        <v>59</v>
      </c>
      <c r="H7" s="1">
        <v>2528080</v>
      </c>
      <c r="I7" s="1">
        <v>1473</v>
      </c>
      <c r="J7" s="17">
        <v>0</v>
      </c>
      <c r="K7" s="1">
        <v>100000</v>
      </c>
      <c r="L7" s="2">
        <v>8097832</v>
      </c>
      <c r="M7" s="70"/>
      <c r="N7" s="70"/>
      <c r="O7" s="71">
        <f>IF(K7&lt;0.5,0.5,((L7-L8)-5*K8)/5/(K7-K8))</f>
        <v>0.17555555555555555</v>
      </c>
      <c r="P7" s="72">
        <f>IF(H7&lt;0.5,1,(I7/H7)/((K7-K8)/(L7-L8)))</f>
        <v>1.0765900384657308</v>
      </c>
      <c r="Q7" s="73">
        <f>IF(C7&lt;0.5,0,D7/C7)</f>
        <v>6.6225165562913907E-3</v>
      </c>
      <c r="R7" s="74">
        <f>IF(P7=0,Q7,Q7/P7)</f>
        <v>6.1513819742650289E-3</v>
      </c>
      <c r="S7" s="75">
        <f>IF(E7&lt;0.5,0,F7/E7)</f>
        <v>0</v>
      </c>
      <c r="T7" s="76">
        <f>5*R7/(1+5*(1-O7)*R7)</f>
        <v>2.9996283215041504E-2</v>
      </c>
      <c r="U7" s="77">
        <v>100000</v>
      </c>
      <c r="V7" s="77">
        <f>5*U7*((1-T7)+O7*T7)</f>
        <v>487634.86547468841</v>
      </c>
      <c r="W7" s="78">
        <f>SUM(V7:V$24)</f>
        <v>7720803.9417015025</v>
      </c>
      <c r="X7" s="79">
        <f t="shared" ref="X7:X42" si="0">V7*(1-S7)</f>
        <v>487634.86547468841</v>
      </c>
      <c r="Y7" s="77">
        <f>SUM(X7:X$24)</f>
        <v>7598835.2683499418</v>
      </c>
      <c r="Z7" s="77">
        <f t="shared" ref="Z7:Z42" si="1">V7*S7</f>
        <v>0</v>
      </c>
      <c r="AA7" s="78">
        <f>SUM(Z7:Z$24)</f>
        <v>121968.67335156001</v>
      </c>
      <c r="AB7" s="71">
        <f t="shared" ref="AB7:AB42" si="2">W7/U7</f>
        <v>77.20803941701503</v>
      </c>
      <c r="AC7" s="72">
        <f t="shared" ref="AC7:AC42" si="3">Y7/U7</f>
        <v>75.988352683499414</v>
      </c>
      <c r="AD7" s="80">
        <f>AC7/AB7*100</f>
        <v>98.420259415048918</v>
      </c>
      <c r="AE7" s="72">
        <f t="shared" ref="AE7:AE42" si="4">AA7/U7</f>
        <v>1.2196867335156001</v>
      </c>
      <c r="AF7" s="81">
        <f>AE7/AB7*100</f>
        <v>1.5797405849510626</v>
      </c>
      <c r="AH7" s="82">
        <f>IF(D7=0,0,T7*T7*(1-T7)/D7)</f>
        <v>8.7278704079311572E-4</v>
      </c>
      <c r="AI7" s="83">
        <f>IF(E7&lt;0.5,0,S7*(1-S7)/E7)</f>
        <v>0</v>
      </c>
      <c r="AJ7" s="83">
        <f>U7*U7*((1-O7)*5+AB8)^2*AH7</f>
        <v>54044934460.27301</v>
      </c>
      <c r="AK7" s="83">
        <f>SUM(AJ7:AJ$24)/U7/U7</f>
        <v>6.8677422997485706</v>
      </c>
      <c r="AL7" s="83">
        <f>U7*U7*((1-O7)*5*(1-S7)+AC8)^2*AH7+V7*V7*AI7</f>
        <v>52331558013.647255</v>
      </c>
      <c r="AM7" s="83">
        <f>SUM(AL7:AL$24)/U7/U7</f>
        <v>6.5342210192401087</v>
      </c>
      <c r="AN7" s="83">
        <f>U7*U7*((1-O7)*5*S7+AE8)^2*AH7+V7*V7*AI7</f>
        <v>13799332.921982996</v>
      </c>
      <c r="AO7" s="84">
        <f>SUM(AN7:AN$24)/U7/U7</f>
        <v>3.3494864331468442E-2</v>
      </c>
      <c r="AP7" s="71">
        <f t="shared" ref="AP7:AP42" si="5">AB7-1.96*SQRT(AK7)</f>
        <v>72.07158939596799</v>
      </c>
      <c r="AQ7" s="72">
        <f t="shared" ref="AQ7:AQ42" si="6">AB7+1.96*SQRT(AK7)</f>
        <v>82.34448943806207</v>
      </c>
      <c r="AR7" s="72">
        <f t="shared" ref="AR7:AR42" si="7">AC7-1.96*SQRT(AM7)</f>
        <v>70.978176691828779</v>
      </c>
      <c r="AS7" s="72">
        <f t="shared" ref="AS7:AS42" si="8">AC7+1.96*SQRT(AM7)</f>
        <v>80.99852867517005</v>
      </c>
      <c r="AT7" s="72">
        <f t="shared" ref="AT7:AT42" si="9">AE7-1.96*SQRT(AO7)</f>
        <v>0.86097533027370532</v>
      </c>
      <c r="AU7" s="85">
        <f t="shared" ref="AU7:AU42" si="10">AE7+1.96*SQRT(AO7)</f>
        <v>1.5783981367574949</v>
      </c>
    </row>
    <row r="8" spans="1:47" ht="14.45" customHeight="1" x14ac:dyDescent="0.15">
      <c r="A8" s="68"/>
      <c r="B8" s="86" t="s">
        <v>296</v>
      </c>
      <c r="C8" s="11">
        <v>186</v>
      </c>
      <c r="D8" s="11">
        <v>0</v>
      </c>
      <c r="E8" s="11">
        <v>64</v>
      </c>
      <c r="F8" s="12">
        <v>0</v>
      </c>
      <c r="G8" s="22" t="s">
        <v>61</v>
      </c>
      <c r="H8" s="3">
        <v>2698523</v>
      </c>
      <c r="I8" s="3">
        <v>253</v>
      </c>
      <c r="J8" s="18">
        <v>5</v>
      </c>
      <c r="K8" s="3">
        <v>99730</v>
      </c>
      <c r="L8" s="4">
        <v>7598945</v>
      </c>
      <c r="M8" s="70"/>
      <c r="N8" s="70"/>
      <c r="O8" s="87">
        <f t="shared" ref="O8:O22" si="11">IF(K8&lt;0.5,0.5,((L8-L9)-5*K9)/5/(K8-K9))</f>
        <v>0.46829268292682924</v>
      </c>
      <c r="P8" s="88">
        <f t="shared" ref="P8:P23" si="12">IF(H8&lt;0.5,1,(I8/H8)/((K8-K9)/(L8-L9)))</f>
        <v>1.1400172450253567</v>
      </c>
      <c r="Q8" s="89">
        <f t="shared" ref="Q8:Q42" si="13">IF(C8&lt;0.5,0,D8/C8)</f>
        <v>0</v>
      </c>
      <c r="R8" s="90">
        <f t="shared" ref="R8:R42" si="14">IF(P8=0,Q8,Q8/P8)</f>
        <v>0</v>
      </c>
      <c r="S8" s="91">
        <f t="shared" ref="S8:S42" si="15">IF(E8&lt;0.5,0,F8/E8)</f>
        <v>0</v>
      </c>
      <c r="T8" s="92">
        <f>5*R8/(1+5*(1-O8)*R8)</f>
        <v>0</v>
      </c>
      <c r="U8" s="93">
        <f>U7*(1-T7)</f>
        <v>97000.371678495838</v>
      </c>
      <c r="V8" s="93">
        <f>5*U8*((1-T8)+O8*T8)</f>
        <v>485001.85839247919</v>
      </c>
      <c r="W8" s="94">
        <f>SUM(V8:V$24)</f>
        <v>7233169.0762268146</v>
      </c>
      <c r="X8" s="95">
        <f t="shared" si="0"/>
        <v>485001.85839247919</v>
      </c>
      <c r="Y8" s="93">
        <f>SUM(X8:X$24)</f>
        <v>7111200.402875253</v>
      </c>
      <c r="Z8" s="93">
        <f t="shared" si="1"/>
        <v>0</v>
      </c>
      <c r="AA8" s="94">
        <f>SUM(Z8:Z$24)</f>
        <v>121968.67335156001</v>
      </c>
      <c r="AB8" s="87">
        <f t="shared" si="2"/>
        <v>74.568467636401309</v>
      </c>
      <c r="AC8" s="88">
        <f t="shared" si="3"/>
        <v>73.311063450819191</v>
      </c>
      <c r="AD8" s="96">
        <f t="shared" ref="AD8:AD42" si="16">AC8/AB8*100</f>
        <v>98.313758850841253</v>
      </c>
      <c r="AE8" s="88">
        <f t="shared" si="4"/>
        <v>1.2574041855820994</v>
      </c>
      <c r="AF8" s="97">
        <f t="shared" ref="AF8:AF42" si="17">AE8/AB8*100</f>
        <v>1.686241149158717</v>
      </c>
      <c r="AH8" s="98">
        <f>IF(D8=0,0,T8*T8*(1-T8)/D8)</f>
        <v>0</v>
      </c>
      <c r="AI8" s="99">
        <f t="shared" ref="AI8:AI42" si="18">IF(E8&lt;0.5,0,S8*(1-S8)/E8)</f>
        <v>0</v>
      </c>
      <c r="AJ8" s="99">
        <f>U8*U8*((1-O8)*5+AB9)^2*AH8</f>
        <v>0</v>
      </c>
      <c r="AK8" s="99">
        <f>SUM(AJ8:AJ$24)/U8/U8</f>
        <v>1.5551468171069909</v>
      </c>
      <c r="AL8" s="99">
        <f>U8*U8*((1-O8)*5*(1-S8)+AC9)^2*AH8+V8*V8*AI8</f>
        <v>0</v>
      </c>
      <c r="AM8" s="99">
        <f>SUM(AL8:AL$24)/U8/U8</f>
        <v>1.3827773910649797</v>
      </c>
      <c r="AN8" s="99">
        <f>U8*U8*((1-O8)*5*S8+AE9)^2*AH8+V8*V8*AI8</f>
        <v>0</v>
      </c>
      <c r="AO8" s="100">
        <f>SUM(AN8:AN$24)/U8/U8</f>
        <v>3.4131878976236728E-2</v>
      </c>
      <c r="AP8" s="87">
        <f t="shared" si="5"/>
        <v>72.124239330248585</v>
      </c>
      <c r="AQ8" s="88">
        <f t="shared" si="6"/>
        <v>77.012695942554032</v>
      </c>
      <c r="AR8" s="88">
        <f t="shared" si="7"/>
        <v>71.006268964207592</v>
      </c>
      <c r="AS8" s="88">
        <f t="shared" si="8"/>
        <v>75.615857937430789</v>
      </c>
      <c r="AT8" s="88">
        <f t="shared" si="9"/>
        <v>0.89529781132846797</v>
      </c>
      <c r="AU8" s="101">
        <f t="shared" si="10"/>
        <v>1.6195105598357309</v>
      </c>
    </row>
    <row r="9" spans="1:47" ht="14.45" customHeight="1" x14ac:dyDescent="0.15">
      <c r="A9" s="68"/>
      <c r="B9" s="86" t="s">
        <v>332</v>
      </c>
      <c r="C9" s="11">
        <v>264</v>
      </c>
      <c r="D9" s="11">
        <v>0</v>
      </c>
      <c r="E9" s="11">
        <v>84</v>
      </c>
      <c r="F9" s="12">
        <v>0</v>
      </c>
      <c r="G9" s="22" t="s">
        <v>63</v>
      </c>
      <c r="H9" s="3">
        <v>2855328</v>
      </c>
      <c r="I9" s="3">
        <v>267</v>
      </c>
      <c r="J9" s="18">
        <v>10</v>
      </c>
      <c r="K9" s="3">
        <v>99689</v>
      </c>
      <c r="L9" s="4">
        <v>7100404</v>
      </c>
      <c r="M9" s="70"/>
      <c r="N9" s="70"/>
      <c r="O9" s="87">
        <f t="shared" si="11"/>
        <v>0.57777777777777772</v>
      </c>
      <c r="P9" s="88">
        <f t="shared" si="12"/>
        <v>1.0355646239824872</v>
      </c>
      <c r="Q9" s="89">
        <f t="shared" si="13"/>
        <v>0</v>
      </c>
      <c r="R9" s="90">
        <f t="shared" si="14"/>
        <v>0</v>
      </c>
      <c r="S9" s="91">
        <f t="shared" si="15"/>
        <v>0</v>
      </c>
      <c r="T9" s="92">
        <f t="shared" ref="T9:T22" si="19">5*R9/(1+5*(1-O9)*R9)</f>
        <v>0</v>
      </c>
      <c r="U9" s="93">
        <f t="shared" ref="U9:U23" si="20">U8*(1-T8)</f>
        <v>97000.371678495838</v>
      </c>
      <c r="V9" s="93">
        <f t="shared" ref="V9:V22" si="21">5*U9*((1-T9)+O9*T9)</f>
        <v>485001.85839247919</v>
      </c>
      <c r="W9" s="94">
        <f>SUM(V9:V$24)</f>
        <v>6748167.2178343339</v>
      </c>
      <c r="X9" s="95">
        <f t="shared" si="0"/>
        <v>485001.85839247919</v>
      </c>
      <c r="Y9" s="93">
        <f>SUM(X9:X$24)</f>
        <v>6626198.5444827741</v>
      </c>
      <c r="Z9" s="93">
        <f t="shared" si="1"/>
        <v>0</v>
      </c>
      <c r="AA9" s="94">
        <f>SUM(Z9:Z$24)</f>
        <v>121968.67335156001</v>
      </c>
      <c r="AB9" s="87">
        <f t="shared" si="2"/>
        <v>69.568467636401294</v>
      </c>
      <c r="AC9" s="88">
        <f t="shared" si="3"/>
        <v>68.311063450819191</v>
      </c>
      <c r="AD9" s="96">
        <f t="shared" si="16"/>
        <v>98.192565930654226</v>
      </c>
      <c r="AE9" s="88">
        <f t="shared" si="4"/>
        <v>1.2574041855820994</v>
      </c>
      <c r="AF9" s="97">
        <f t="shared" si="17"/>
        <v>1.8074340693457651</v>
      </c>
      <c r="AH9" s="98">
        <f>IF(D9=0,0,T9*T9*(1-T9)/D9)</f>
        <v>0</v>
      </c>
      <c r="AI9" s="99">
        <f t="shared" si="18"/>
        <v>0</v>
      </c>
      <c r="AJ9" s="99">
        <f t="shared" ref="AJ9:AJ23" si="22">U9*U9*((1-O9)*5+AB10)^2*AH9</f>
        <v>0</v>
      </c>
      <c r="AK9" s="99">
        <f>SUM(AJ9:AJ$24)/U9/U9</f>
        <v>1.5551468171069909</v>
      </c>
      <c r="AL9" s="99">
        <f t="shared" ref="AL9:AL23" si="23">U9*U9*((1-O9)*5*(1-S9)+AC10)^2*AH9+V9*V9*AI9</f>
        <v>0</v>
      </c>
      <c r="AM9" s="99">
        <f>SUM(AL9:AL$24)/U9/U9</f>
        <v>1.3827773910649797</v>
      </c>
      <c r="AN9" s="99">
        <f t="shared" ref="AN9:AN23" si="24">U9*U9*((1-O9)*5*S9+AE10)^2*AH9+V9*V9*AI9</f>
        <v>0</v>
      </c>
      <c r="AO9" s="100">
        <f>SUM(AN9:AN$24)/U9/U9</f>
        <v>3.4131878976236728E-2</v>
      </c>
      <c r="AP9" s="87">
        <f t="shared" si="5"/>
        <v>67.124239330248571</v>
      </c>
      <c r="AQ9" s="88">
        <f t="shared" si="6"/>
        <v>72.012695942554018</v>
      </c>
      <c r="AR9" s="88">
        <f t="shared" si="7"/>
        <v>66.006268964207592</v>
      </c>
      <c r="AS9" s="88">
        <f t="shared" si="8"/>
        <v>70.615857937430789</v>
      </c>
      <c r="AT9" s="88">
        <f t="shared" si="9"/>
        <v>0.89529781132846797</v>
      </c>
      <c r="AU9" s="101">
        <f t="shared" si="10"/>
        <v>1.6195105598357309</v>
      </c>
    </row>
    <row r="10" spans="1:47" ht="14.45" customHeight="1" x14ac:dyDescent="0.15">
      <c r="A10" s="68"/>
      <c r="B10" s="86" t="s">
        <v>125</v>
      </c>
      <c r="C10" s="11">
        <v>233</v>
      </c>
      <c r="D10" s="11">
        <v>0</v>
      </c>
      <c r="E10" s="11">
        <v>60</v>
      </c>
      <c r="F10" s="12">
        <v>0</v>
      </c>
      <c r="G10" s="22" t="s">
        <v>65</v>
      </c>
      <c r="H10" s="3">
        <v>3073597</v>
      </c>
      <c r="I10" s="3">
        <v>836</v>
      </c>
      <c r="J10" s="18">
        <v>15</v>
      </c>
      <c r="K10" s="3">
        <v>99644</v>
      </c>
      <c r="L10" s="4">
        <v>6602054</v>
      </c>
      <c r="M10" s="70"/>
      <c r="N10" s="70"/>
      <c r="O10" s="87">
        <f t="shared" si="11"/>
        <v>0.58484848484848484</v>
      </c>
      <c r="P10" s="88">
        <f t="shared" si="12"/>
        <v>1.0260479822175776</v>
      </c>
      <c r="Q10" s="89">
        <f t="shared" si="13"/>
        <v>0</v>
      </c>
      <c r="R10" s="90">
        <f t="shared" si="14"/>
        <v>0</v>
      </c>
      <c r="S10" s="91">
        <f t="shared" si="15"/>
        <v>0</v>
      </c>
      <c r="T10" s="92">
        <f t="shared" si="19"/>
        <v>0</v>
      </c>
      <c r="U10" s="93">
        <f t="shared" si="20"/>
        <v>97000.371678495838</v>
      </c>
      <c r="V10" s="93">
        <f t="shared" si="21"/>
        <v>485001.85839247919</v>
      </c>
      <c r="W10" s="94">
        <f>SUM(V10:V$24)</f>
        <v>6263165.359441855</v>
      </c>
      <c r="X10" s="95">
        <f t="shared" si="0"/>
        <v>485001.85839247919</v>
      </c>
      <c r="Y10" s="93">
        <f>SUM(X10:X$24)</f>
        <v>6141196.6860902952</v>
      </c>
      <c r="Z10" s="93">
        <f t="shared" si="1"/>
        <v>0</v>
      </c>
      <c r="AA10" s="94">
        <f>SUM(Z10:Z$24)</f>
        <v>121968.67335156001</v>
      </c>
      <c r="AB10" s="87">
        <f t="shared" si="2"/>
        <v>64.568467636401294</v>
      </c>
      <c r="AC10" s="88">
        <f t="shared" si="3"/>
        <v>63.311063450819198</v>
      </c>
      <c r="AD10" s="96">
        <f t="shared" si="16"/>
        <v>98.052603334706959</v>
      </c>
      <c r="AE10" s="88">
        <f t="shared" si="4"/>
        <v>1.2574041855820994</v>
      </c>
      <c r="AF10" s="97">
        <f t="shared" si="17"/>
        <v>1.9473966652930477</v>
      </c>
      <c r="AH10" s="98">
        <f t="shared" ref="AH10:AH22" si="25">IF(D10=0,0,T10*T10*(1-T10)/D10)</f>
        <v>0</v>
      </c>
      <c r="AI10" s="99">
        <f t="shared" si="18"/>
        <v>0</v>
      </c>
      <c r="AJ10" s="99">
        <f t="shared" si="22"/>
        <v>0</v>
      </c>
      <c r="AK10" s="99">
        <f>SUM(AJ10:AJ$24)/U10/U10</f>
        <v>1.5551468171069909</v>
      </c>
      <c r="AL10" s="99">
        <f t="shared" si="23"/>
        <v>0</v>
      </c>
      <c r="AM10" s="99">
        <f>SUM(AL10:AL$24)/U10/U10</f>
        <v>1.3827773910649797</v>
      </c>
      <c r="AN10" s="99">
        <f t="shared" si="24"/>
        <v>0</v>
      </c>
      <c r="AO10" s="100">
        <f>SUM(AN10:AN$24)/U10/U10</f>
        <v>3.4131878976236728E-2</v>
      </c>
      <c r="AP10" s="87">
        <f t="shared" si="5"/>
        <v>62.124239330248571</v>
      </c>
      <c r="AQ10" s="88">
        <f t="shared" si="6"/>
        <v>67.012695942554018</v>
      </c>
      <c r="AR10" s="88">
        <f t="shared" si="7"/>
        <v>61.006268964207599</v>
      </c>
      <c r="AS10" s="88">
        <f t="shared" si="8"/>
        <v>65.615857937430803</v>
      </c>
      <c r="AT10" s="88">
        <f t="shared" si="9"/>
        <v>0.89529781132846797</v>
      </c>
      <c r="AU10" s="101">
        <f t="shared" si="10"/>
        <v>1.6195105598357309</v>
      </c>
    </row>
    <row r="11" spans="1:47" ht="14.45" customHeight="1" x14ac:dyDescent="0.15">
      <c r="A11" s="68"/>
      <c r="B11" s="86" t="s">
        <v>68</v>
      </c>
      <c r="C11" s="11">
        <v>101</v>
      </c>
      <c r="D11" s="11">
        <v>0</v>
      </c>
      <c r="E11" s="11">
        <v>37</v>
      </c>
      <c r="F11" s="12">
        <v>0</v>
      </c>
      <c r="G11" s="22" t="s">
        <v>67</v>
      </c>
      <c r="H11" s="3">
        <v>3014733</v>
      </c>
      <c r="I11" s="3">
        <v>1515</v>
      </c>
      <c r="J11" s="18">
        <v>20</v>
      </c>
      <c r="K11" s="3">
        <v>99512</v>
      </c>
      <c r="L11" s="4">
        <v>6104108</v>
      </c>
      <c r="M11" s="70"/>
      <c r="N11" s="70"/>
      <c r="O11" s="87">
        <f t="shared" si="11"/>
        <v>0.51311475409836071</v>
      </c>
      <c r="P11" s="88">
        <f t="shared" si="12"/>
        <v>1.0235301238894476</v>
      </c>
      <c r="Q11" s="89">
        <f t="shared" si="13"/>
        <v>0</v>
      </c>
      <c r="R11" s="90">
        <f t="shared" si="14"/>
        <v>0</v>
      </c>
      <c r="S11" s="91">
        <f t="shared" si="15"/>
        <v>0</v>
      </c>
      <c r="T11" s="92">
        <f t="shared" si="19"/>
        <v>0</v>
      </c>
      <c r="U11" s="93">
        <f t="shared" si="20"/>
        <v>97000.371678495838</v>
      </c>
      <c r="V11" s="93">
        <f t="shared" si="21"/>
        <v>485001.85839247919</v>
      </c>
      <c r="W11" s="94">
        <f>SUM(V11:V$24)</f>
        <v>5778163.5010493761</v>
      </c>
      <c r="X11" s="95">
        <f t="shared" si="0"/>
        <v>485001.85839247919</v>
      </c>
      <c r="Y11" s="93">
        <f>SUM(X11:X$24)</f>
        <v>5656194.8276978163</v>
      </c>
      <c r="Z11" s="93">
        <f t="shared" si="1"/>
        <v>0</v>
      </c>
      <c r="AA11" s="94">
        <f>SUM(Z11:Z$24)</f>
        <v>121968.67335156001</v>
      </c>
      <c r="AB11" s="87">
        <f t="shared" si="2"/>
        <v>59.568467636401294</v>
      </c>
      <c r="AC11" s="88">
        <f t="shared" si="3"/>
        <v>58.311063450819198</v>
      </c>
      <c r="AD11" s="96">
        <f t="shared" si="16"/>
        <v>97.889144650728397</v>
      </c>
      <c r="AE11" s="88">
        <f t="shared" si="4"/>
        <v>1.2574041855820994</v>
      </c>
      <c r="AF11" s="97">
        <f t="shared" si="17"/>
        <v>2.1108553492716018</v>
      </c>
      <c r="AH11" s="98">
        <f t="shared" si="25"/>
        <v>0</v>
      </c>
      <c r="AI11" s="99">
        <f t="shared" si="18"/>
        <v>0</v>
      </c>
      <c r="AJ11" s="99">
        <f t="shared" si="22"/>
        <v>0</v>
      </c>
      <c r="AK11" s="99">
        <f>SUM(AJ11:AJ$24)/U11/U11</f>
        <v>1.5551468171069909</v>
      </c>
      <c r="AL11" s="99">
        <f t="shared" si="23"/>
        <v>0</v>
      </c>
      <c r="AM11" s="99">
        <f>SUM(AL11:AL$24)/U11/U11</f>
        <v>1.3827773910649797</v>
      </c>
      <c r="AN11" s="99">
        <f t="shared" si="24"/>
        <v>0</v>
      </c>
      <c r="AO11" s="100">
        <f>SUM(AN11:AN$24)/U11/U11</f>
        <v>3.4131878976236728E-2</v>
      </c>
      <c r="AP11" s="87">
        <f t="shared" si="5"/>
        <v>57.124239330248571</v>
      </c>
      <c r="AQ11" s="88">
        <f t="shared" si="6"/>
        <v>62.012695942554018</v>
      </c>
      <c r="AR11" s="88">
        <f t="shared" si="7"/>
        <v>56.006268964207599</v>
      </c>
      <c r="AS11" s="88">
        <f t="shared" si="8"/>
        <v>60.615857937430796</v>
      </c>
      <c r="AT11" s="88">
        <f t="shared" si="9"/>
        <v>0.89529781132846797</v>
      </c>
      <c r="AU11" s="101">
        <f t="shared" si="10"/>
        <v>1.6195105598357309</v>
      </c>
    </row>
    <row r="12" spans="1:47" ht="14.45" customHeight="1" x14ac:dyDescent="0.15">
      <c r="A12" s="68"/>
      <c r="B12" s="86" t="s">
        <v>143</v>
      </c>
      <c r="C12" s="11">
        <v>139</v>
      </c>
      <c r="D12" s="11">
        <v>0</v>
      </c>
      <c r="E12" s="11">
        <v>47</v>
      </c>
      <c r="F12" s="12">
        <v>0</v>
      </c>
      <c r="G12" s="22" t="s">
        <v>69</v>
      </c>
      <c r="H12" s="3">
        <v>3210180</v>
      </c>
      <c r="I12" s="3">
        <v>1786</v>
      </c>
      <c r="J12" s="18">
        <v>25</v>
      </c>
      <c r="K12" s="3">
        <v>99268</v>
      </c>
      <c r="L12" s="4">
        <v>5607142</v>
      </c>
      <c r="M12" s="70"/>
      <c r="N12" s="70"/>
      <c r="O12" s="87">
        <f t="shared" si="11"/>
        <v>0.50820895522388054</v>
      </c>
      <c r="P12" s="88">
        <f t="shared" si="12"/>
        <v>1.0290098881329293</v>
      </c>
      <c r="Q12" s="89">
        <f t="shared" si="13"/>
        <v>0</v>
      </c>
      <c r="R12" s="90">
        <f t="shared" si="14"/>
        <v>0</v>
      </c>
      <c r="S12" s="91">
        <f t="shared" si="15"/>
        <v>0</v>
      </c>
      <c r="T12" s="92">
        <f t="shared" si="19"/>
        <v>0</v>
      </c>
      <c r="U12" s="93">
        <f t="shared" si="20"/>
        <v>97000.371678495838</v>
      </c>
      <c r="V12" s="93">
        <f t="shared" si="21"/>
        <v>485001.85839247919</v>
      </c>
      <c r="W12" s="94">
        <f>SUM(V12:V$24)</f>
        <v>5293161.6426568963</v>
      </c>
      <c r="X12" s="95">
        <f t="shared" si="0"/>
        <v>485001.85839247919</v>
      </c>
      <c r="Y12" s="93">
        <f>SUM(X12:X$24)</f>
        <v>5171192.9693053355</v>
      </c>
      <c r="Z12" s="93">
        <f t="shared" si="1"/>
        <v>0</v>
      </c>
      <c r="AA12" s="94">
        <f>SUM(Z12:Z$24)</f>
        <v>121968.67335156001</v>
      </c>
      <c r="AB12" s="87">
        <f t="shared" si="2"/>
        <v>54.568467636401287</v>
      </c>
      <c r="AC12" s="88">
        <f t="shared" si="3"/>
        <v>53.311063450819184</v>
      </c>
      <c r="AD12" s="96">
        <f t="shared" si="16"/>
        <v>97.695731179478244</v>
      </c>
      <c r="AE12" s="88">
        <f t="shared" si="4"/>
        <v>1.2574041855820994</v>
      </c>
      <c r="AF12" s="97">
        <f t="shared" si="17"/>
        <v>2.3042688205217545</v>
      </c>
      <c r="AH12" s="98">
        <f t="shared" si="25"/>
        <v>0</v>
      </c>
      <c r="AI12" s="99">
        <f t="shared" si="18"/>
        <v>0</v>
      </c>
      <c r="AJ12" s="99">
        <f t="shared" si="22"/>
        <v>0</v>
      </c>
      <c r="AK12" s="99">
        <f>SUM(AJ12:AJ$24)/U12/U12</f>
        <v>1.5551468171069909</v>
      </c>
      <c r="AL12" s="99">
        <f t="shared" si="23"/>
        <v>0</v>
      </c>
      <c r="AM12" s="99">
        <f>SUM(AL12:AL$24)/U12/U12</f>
        <v>1.3827773910649797</v>
      </c>
      <c r="AN12" s="99">
        <f t="shared" si="24"/>
        <v>0</v>
      </c>
      <c r="AO12" s="100">
        <f>SUM(AN12:AN$24)/U12/U12</f>
        <v>3.4131878976236728E-2</v>
      </c>
      <c r="AP12" s="87">
        <f t="shared" si="5"/>
        <v>52.124239330248564</v>
      </c>
      <c r="AQ12" s="88">
        <f t="shared" si="6"/>
        <v>57.012695942554011</v>
      </c>
      <c r="AR12" s="88">
        <f t="shared" si="7"/>
        <v>51.006268964207585</v>
      </c>
      <c r="AS12" s="88">
        <f t="shared" si="8"/>
        <v>55.615857937430782</v>
      </c>
      <c r="AT12" s="88">
        <f t="shared" si="9"/>
        <v>0.89529781132846797</v>
      </c>
      <c r="AU12" s="101">
        <f t="shared" si="10"/>
        <v>1.6195105598357309</v>
      </c>
    </row>
    <row r="13" spans="1:47" ht="14.45" customHeight="1" x14ac:dyDescent="0.15">
      <c r="A13" s="68"/>
      <c r="B13" s="86" t="s">
        <v>72</v>
      </c>
      <c r="C13" s="11">
        <v>188</v>
      </c>
      <c r="D13" s="11">
        <v>0</v>
      </c>
      <c r="E13" s="11">
        <v>63</v>
      </c>
      <c r="F13" s="12">
        <v>0</v>
      </c>
      <c r="G13" s="22" t="s">
        <v>71</v>
      </c>
      <c r="H13" s="3">
        <v>3652706</v>
      </c>
      <c r="I13" s="3">
        <v>2325</v>
      </c>
      <c r="J13" s="18">
        <v>30</v>
      </c>
      <c r="K13" s="3">
        <v>99000</v>
      </c>
      <c r="L13" s="4">
        <v>5111461</v>
      </c>
      <c r="M13" s="70"/>
      <c r="N13" s="70"/>
      <c r="O13" s="87">
        <f t="shared" si="11"/>
        <v>0.51578947368421058</v>
      </c>
      <c r="P13" s="88">
        <f t="shared" si="12"/>
        <v>1.0348886767638479</v>
      </c>
      <c r="Q13" s="89">
        <f t="shared" si="13"/>
        <v>0</v>
      </c>
      <c r="R13" s="90">
        <f t="shared" si="14"/>
        <v>0</v>
      </c>
      <c r="S13" s="91">
        <f t="shared" si="15"/>
        <v>0</v>
      </c>
      <c r="T13" s="92">
        <f t="shared" si="19"/>
        <v>0</v>
      </c>
      <c r="U13" s="93">
        <f t="shared" si="20"/>
        <v>97000.371678495838</v>
      </c>
      <c r="V13" s="93">
        <f t="shared" si="21"/>
        <v>485001.85839247919</v>
      </c>
      <c r="W13" s="94">
        <f>SUM(V13:V$24)</f>
        <v>4808159.7842644174</v>
      </c>
      <c r="X13" s="95">
        <f t="shared" si="0"/>
        <v>485001.85839247919</v>
      </c>
      <c r="Y13" s="93">
        <f>SUM(X13:X$24)</f>
        <v>4686191.1109128566</v>
      </c>
      <c r="Z13" s="93">
        <f t="shared" si="1"/>
        <v>0</v>
      </c>
      <c r="AA13" s="94">
        <f>SUM(Z13:Z$24)</f>
        <v>121968.67335156001</v>
      </c>
      <c r="AB13" s="87">
        <f t="shared" si="2"/>
        <v>49.568467636401294</v>
      </c>
      <c r="AC13" s="88">
        <f t="shared" si="3"/>
        <v>48.311063450819184</v>
      </c>
      <c r="AD13" s="96">
        <f t="shared" si="16"/>
        <v>97.463298250804272</v>
      </c>
      <c r="AE13" s="88">
        <f t="shared" si="4"/>
        <v>1.2574041855820994</v>
      </c>
      <c r="AF13" s="97">
        <f t="shared" si="17"/>
        <v>2.5367017491957067</v>
      </c>
      <c r="AH13" s="98">
        <f t="shared" si="25"/>
        <v>0</v>
      </c>
      <c r="AI13" s="99">
        <f t="shared" si="18"/>
        <v>0</v>
      </c>
      <c r="AJ13" s="99">
        <f t="shared" si="22"/>
        <v>0</v>
      </c>
      <c r="AK13" s="99">
        <f>SUM(AJ13:AJ$24)/U13/U13</f>
        <v>1.5551468171069909</v>
      </c>
      <c r="AL13" s="99">
        <f t="shared" si="23"/>
        <v>0</v>
      </c>
      <c r="AM13" s="99">
        <f>SUM(AL13:AL$24)/U13/U13</f>
        <v>1.3827773910649797</v>
      </c>
      <c r="AN13" s="99">
        <f t="shared" si="24"/>
        <v>0</v>
      </c>
      <c r="AO13" s="100">
        <f>SUM(AN13:AN$24)/U13/U13</f>
        <v>3.4131878976236728E-2</v>
      </c>
      <c r="AP13" s="87">
        <f t="shared" si="5"/>
        <v>47.124239330248571</v>
      </c>
      <c r="AQ13" s="88">
        <f t="shared" si="6"/>
        <v>52.012695942554018</v>
      </c>
      <c r="AR13" s="88">
        <f t="shared" si="7"/>
        <v>46.006268964207585</v>
      </c>
      <c r="AS13" s="88">
        <f t="shared" si="8"/>
        <v>50.615857937430782</v>
      </c>
      <c r="AT13" s="88">
        <f t="shared" si="9"/>
        <v>0.89529781132846797</v>
      </c>
      <c r="AU13" s="101">
        <f t="shared" si="10"/>
        <v>1.6195105598357309</v>
      </c>
    </row>
    <row r="14" spans="1:47" ht="14.45" customHeight="1" x14ac:dyDescent="0.15">
      <c r="A14" s="68"/>
      <c r="B14" s="86" t="s">
        <v>219</v>
      </c>
      <c r="C14" s="11">
        <v>241</v>
      </c>
      <c r="D14" s="11">
        <v>0</v>
      </c>
      <c r="E14" s="11">
        <v>80</v>
      </c>
      <c r="F14" s="12">
        <v>0</v>
      </c>
      <c r="G14" s="22" t="s">
        <v>73</v>
      </c>
      <c r="H14" s="3">
        <v>4191265</v>
      </c>
      <c r="I14" s="3">
        <v>3455</v>
      </c>
      <c r="J14" s="18">
        <v>35</v>
      </c>
      <c r="K14" s="3">
        <v>98696</v>
      </c>
      <c r="L14" s="4">
        <v>4617197</v>
      </c>
      <c r="M14" s="70"/>
      <c r="N14" s="70"/>
      <c r="O14" s="87">
        <f t="shared" si="11"/>
        <v>0.5252525252525253</v>
      </c>
      <c r="P14" s="88">
        <f t="shared" si="12"/>
        <v>1.0252959717918388</v>
      </c>
      <c r="Q14" s="89">
        <f t="shared" si="13"/>
        <v>0</v>
      </c>
      <c r="R14" s="90">
        <f t="shared" si="14"/>
        <v>0</v>
      </c>
      <c r="S14" s="91">
        <f t="shared" si="15"/>
        <v>0</v>
      </c>
      <c r="T14" s="92">
        <f t="shared" si="19"/>
        <v>0</v>
      </c>
      <c r="U14" s="93">
        <f t="shared" si="20"/>
        <v>97000.371678495838</v>
      </c>
      <c r="V14" s="93">
        <f t="shared" si="21"/>
        <v>485001.85839247919</v>
      </c>
      <c r="W14" s="94">
        <f>SUM(V14:V$24)</f>
        <v>4323157.9258719366</v>
      </c>
      <c r="X14" s="95">
        <f t="shared" si="0"/>
        <v>485001.85839247919</v>
      </c>
      <c r="Y14" s="93">
        <f>SUM(X14:X$24)</f>
        <v>4201189.2525203777</v>
      </c>
      <c r="Z14" s="93">
        <f t="shared" si="1"/>
        <v>0</v>
      </c>
      <c r="AA14" s="94">
        <f>SUM(Z14:Z$24)</f>
        <v>121968.67335156001</v>
      </c>
      <c r="AB14" s="87">
        <f t="shared" si="2"/>
        <v>44.568467636401273</v>
      </c>
      <c r="AC14" s="88">
        <f t="shared" si="3"/>
        <v>43.311063450819191</v>
      </c>
      <c r="AD14" s="96">
        <f t="shared" si="16"/>
        <v>97.178713444132185</v>
      </c>
      <c r="AE14" s="88">
        <f t="shared" si="4"/>
        <v>1.2574041855820994</v>
      </c>
      <c r="AF14" s="97">
        <f t="shared" si="17"/>
        <v>2.8212865558678422</v>
      </c>
      <c r="AH14" s="98">
        <f t="shared" si="25"/>
        <v>0</v>
      </c>
      <c r="AI14" s="99">
        <f t="shared" si="18"/>
        <v>0</v>
      </c>
      <c r="AJ14" s="99">
        <f t="shared" si="22"/>
        <v>0</v>
      </c>
      <c r="AK14" s="99">
        <f>SUM(AJ14:AJ$24)/U14/U14</f>
        <v>1.5551468171069909</v>
      </c>
      <c r="AL14" s="99">
        <f t="shared" si="23"/>
        <v>0</v>
      </c>
      <c r="AM14" s="99">
        <f>SUM(AL14:AL$24)/U14/U14</f>
        <v>1.3827773910649797</v>
      </c>
      <c r="AN14" s="99">
        <f t="shared" si="24"/>
        <v>0</v>
      </c>
      <c r="AO14" s="100">
        <f>SUM(AN14:AN$24)/U14/U14</f>
        <v>3.4131878976236728E-2</v>
      </c>
      <c r="AP14" s="87">
        <f t="shared" si="5"/>
        <v>42.12423933024855</v>
      </c>
      <c r="AQ14" s="88">
        <f t="shared" si="6"/>
        <v>47.012695942553997</v>
      </c>
      <c r="AR14" s="88">
        <f t="shared" si="7"/>
        <v>41.006268964207592</v>
      </c>
      <c r="AS14" s="88">
        <f t="shared" si="8"/>
        <v>45.615857937430789</v>
      </c>
      <c r="AT14" s="88">
        <f t="shared" si="9"/>
        <v>0.89529781132846797</v>
      </c>
      <c r="AU14" s="101">
        <f t="shared" si="10"/>
        <v>1.6195105598357309</v>
      </c>
    </row>
    <row r="15" spans="1:47" ht="14.45" customHeight="1" x14ac:dyDescent="0.15">
      <c r="A15" s="68"/>
      <c r="B15" s="86" t="s">
        <v>333</v>
      </c>
      <c r="C15" s="11">
        <v>234</v>
      </c>
      <c r="D15" s="11">
        <v>0</v>
      </c>
      <c r="E15" s="11">
        <v>77</v>
      </c>
      <c r="F15" s="12">
        <v>0</v>
      </c>
      <c r="G15" s="22" t="s">
        <v>75</v>
      </c>
      <c r="H15" s="3">
        <v>4922423</v>
      </c>
      <c r="I15" s="3">
        <v>6214</v>
      </c>
      <c r="J15" s="18">
        <v>40</v>
      </c>
      <c r="K15" s="3">
        <v>98300</v>
      </c>
      <c r="L15" s="4">
        <v>4124657</v>
      </c>
      <c r="M15" s="70"/>
      <c r="N15" s="70"/>
      <c r="O15" s="87">
        <f t="shared" si="11"/>
        <v>0.53822525597269621</v>
      </c>
      <c r="P15" s="88">
        <f t="shared" si="12"/>
        <v>1.0558957708401631</v>
      </c>
      <c r="Q15" s="89">
        <f t="shared" si="13"/>
        <v>0</v>
      </c>
      <c r="R15" s="90">
        <f t="shared" si="14"/>
        <v>0</v>
      </c>
      <c r="S15" s="91">
        <f t="shared" si="15"/>
        <v>0</v>
      </c>
      <c r="T15" s="92">
        <f t="shared" si="19"/>
        <v>0</v>
      </c>
      <c r="U15" s="93">
        <f t="shared" si="20"/>
        <v>97000.371678495838</v>
      </c>
      <c r="V15" s="93">
        <f t="shared" si="21"/>
        <v>485001.85839247919</v>
      </c>
      <c r="W15" s="94">
        <f>SUM(V15:V$24)</f>
        <v>3838156.0674794582</v>
      </c>
      <c r="X15" s="95">
        <f t="shared" si="0"/>
        <v>485001.85839247919</v>
      </c>
      <c r="Y15" s="93">
        <f>SUM(X15:X$24)</f>
        <v>3716187.3941278988</v>
      </c>
      <c r="Z15" s="93">
        <f t="shared" si="1"/>
        <v>0</v>
      </c>
      <c r="AA15" s="94">
        <f>SUM(Z15:Z$24)</f>
        <v>121968.67335156001</v>
      </c>
      <c r="AB15" s="87">
        <f t="shared" si="2"/>
        <v>39.56846763640128</v>
      </c>
      <c r="AC15" s="88">
        <f t="shared" si="3"/>
        <v>38.311063450819191</v>
      </c>
      <c r="AD15" s="96">
        <f t="shared" si="16"/>
        <v>96.822206517734003</v>
      </c>
      <c r="AE15" s="88">
        <f t="shared" si="4"/>
        <v>1.2574041855820994</v>
      </c>
      <c r="AF15" s="97">
        <f t="shared" si="17"/>
        <v>3.1777934822660203</v>
      </c>
      <c r="AH15" s="98">
        <f t="shared" si="25"/>
        <v>0</v>
      </c>
      <c r="AI15" s="99">
        <f t="shared" si="18"/>
        <v>0</v>
      </c>
      <c r="AJ15" s="99">
        <f t="shared" si="22"/>
        <v>0</v>
      </c>
      <c r="AK15" s="99">
        <f>SUM(AJ15:AJ$24)/U15/U15</f>
        <v>1.5551468171069909</v>
      </c>
      <c r="AL15" s="99">
        <f t="shared" si="23"/>
        <v>0</v>
      </c>
      <c r="AM15" s="99">
        <f>SUM(AL15:AL$24)/U15/U15</f>
        <v>1.3827773910649797</v>
      </c>
      <c r="AN15" s="99">
        <f t="shared" si="24"/>
        <v>0</v>
      </c>
      <c r="AO15" s="100">
        <f>SUM(AN15:AN$24)/U15/U15</f>
        <v>3.4131878976236728E-2</v>
      </c>
      <c r="AP15" s="87">
        <f t="shared" si="5"/>
        <v>37.124239330248557</v>
      </c>
      <c r="AQ15" s="88">
        <f t="shared" si="6"/>
        <v>42.012695942554004</v>
      </c>
      <c r="AR15" s="88">
        <f t="shared" si="7"/>
        <v>36.006268964207592</v>
      </c>
      <c r="AS15" s="88">
        <f t="shared" si="8"/>
        <v>40.615857937430789</v>
      </c>
      <c r="AT15" s="88">
        <f t="shared" si="9"/>
        <v>0.89529781132846797</v>
      </c>
      <c r="AU15" s="101">
        <f t="shared" si="10"/>
        <v>1.6195105598357309</v>
      </c>
    </row>
    <row r="16" spans="1:47" ht="14.45" customHeight="1" x14ac:dyDescent="0.15">
      <c r="A16" s="68"/>
      <c r="B16" s="86" t="s">
        <v>78</v>
      </c>
      <c r="C16" s="11">
        <v>252</v>
      </c>
      <c r="D16" s="11">
        <v>1</v>
      </c>
      <c r="E16" s="11">
        <v>84</v>
      </c>
      <c r="F16" s="12">
        <v>0.4</v>
      </c>
      <c r="G16" s="22" t="s">
        <v>77</v>
      </c>
      <c r="H16" s="3">
        <v>4365334</v>
      </c>
      <c r="I16" s="3">
        <v>8656</v>
      </c>
      <c r="J16" s="18">
        <v>45</v>
      </c>
      <c r="K16" s="3">
        <v>97714</v>
      </c>
      <c r="L16" s="4">
        <v>3634510</v>
      </c>
      <c r="M16" s="70"/>
      <c r="N16" s="70"/>
      <c r="O16" s="87">
        <f t="shared" si="11"/>
        <v>0.54229166666666673</v>
      </c>
      <c r="P16" s="88">
        <f t="shared" si="12"/>
        <v>1.0046111515560245</v>
      </c>
      <c r="Q16" s="89">
        <f t="shared" si="13"/>
        <v>3.968253968253968E-3</v>
      </c>
      <c r="R16" s="90">
        <f t="shared" si="14"/>
        <v>3.9500397363772134E-3</v>
      </c>
      <c r="S16" s="91">
        <f t="shared" si="15"/>
        <v>4.7619047619047623E-3</v>
      </c>
      <c r="T16" s="92">
        <f t="shared" si="19"/>
        <v>1.9573259731159396E-2</v>
      </c>
      <c r="U16" s="93">
        <f t="shared" si="20"/>
        <v>97000.371678495838</v>
      </c>
      <c r="V16" s="93">
        <f t="shared" si="21"/>
        <v>480656.8023600477</v>
      </c>
      <c r="W16" s="94">
        <f>SUM(V16:V$24)</f>
        <v>3353154.2090869788</v>
      </c>
      <c r="X16" s="95">
        <f t="shared" si="0"/>
        <v>478367.96044404746</v>
      </c>
      <c r="Y16" s="93">
        <f>SUM(X16:X$24)</f>
        <v>3231185.535735419</v>
      </c>
      <c r="Z16" s="93">
        <f t="shared" si="1"/>
        <v>2288.8419160002272</v>
      </c>
      <c r="AA16" s="94">
        <f>SUM(Z16:Z$24)</f>
        <v>121968.67335156001</v>
      </c>
      <c r="AB16" s="87">
        <f t="shared" si="2"/>
        <v>34.56846763640128</v>
      </c>
      <c r="AC16" s="88">
        <f t="shared" si="3"/>
        <v>33.311063450819184</v>
      </c>
      <c r="AD16" s="96">
        <f t="shared" si="16"/>
        <v>96.362568920301158</v>
      </c>
      <c r="AE16" s="88">
        <f t="shared" si="4"/>
        <v>1.2574041855820994</v>
      </c>
      <c r="AF16" s="97">
        <f t="shared" si="17"/>
        <v>3.6374310796988523</v>
      </c>
      <c r="AH16" s="98">
        <f t="shared" si="25"/>
        <v>3.7561373610311153E-4</v>
      </c>
      <c r="AI16" s="99">
        <f t="shared" si="18"/>
        <v>5.6419393154087041E-5</v>
      </c>
      <c r="AJ16" s="99">
        <f t="shared" si="22"/>
        <v>3731367047.5681605</v>
      </c>
      <c r="AK16" s="99">
        <f>SUM(AJ16:AJ$24)/U16/U16</f>
        <v>1.5551468171069909</v>
      </c>
      <c r="AL16" s="99">
        <f t="shared" si="23"/>
        <v>3458564667.6098127</v>
      </c>
      <c r="AM16" s="99">
        <f>SUM(AL16:AL$24)/U16/U16</f>
        <v>1.3827773910649797</v>
      </c>
      <c r="AN16" s="99">
        <f t="shared" si="24"/>
        <v>18728955.188596025</v>
      </c>
      <c r="AO16" s="100">
        <f>SUM(AN16:AN$24)/U16/U16</f>
        <v>3.4131878976236728E-2</v>
      </c>
      <c r="AP16" s="87">
        <f t="shared" si="5"/>
        <v>32.124239330248557</v>
      </c>
      <c r="AQ16" s="88">
        <f t="shared" si="6"/>
        <v>37.012695942554004</v>
      </c>
      <c r="AR16" s="88">
        <f t="shared" si="7"/>
        <v>31.006268964207585</v>
      </c>
      <c r="AS16" s="88">
        <f t="shared" si="8"/>
        <v>35.615857937430782</v>
      </c>
      <c r="AT16" s="88">
        <f t="shared" si="9"/>
        <v>0.89529781132846797</v>
      </c>
      <c r="AU16" s="101">
        <f t="shared" si="10"/>
        <v>1.6195105598357309</v>
      </c>
    </row>
    <row r="17" spans="1:47" ht="14.45" customHeight="1" x14ac:dyDescent="0.15">
      <c r="A17" s="68"/>
      <c r="B17" s="86" t="s">
        <v>233</v>
      </c>
      <c r="C17" s="11">
        <v>428</v>
      </c>
      <c r="D17" s="11">
        <v>3</v>
      </c>
      <c r="E17" s="11">
        <v>145</v>
      </c>
      <c r="F17" s="12">
        <v>0.4</v>
      </c>
      <c r="G17" s="22" t="s">
        <v>79</v>
      </c>
      <c r="H17" s="3">
        <v>3982000</v>
      </c>
      <c r="I17" s="3">
        <v>12838</v>
      </c>
      <c r="J17" s="18">
        <v>50</v>
      </c>
      <c r="K17" s="3">
        <v>96754</v>
      </c>
      <c r="L17" s="4">
        <v>3148137</v>
      </c>
      <c r="M17" s="70"/>
      <c r="N17" s="70"/>
      <c r="O17" s="87">
        <f t="shared" si="11"/>
        <v>0.53543307086614178</v>
      </c>
      <c r="P17" s="88">
        <f t="shared" si="12"/>
        <v>1.0159221648336147</v>
      </c>
      <c r="Q17" s="89">
        <f t="shared" si="13"/>
        <v>7.0093457943925233E-3</v>
      </c>
      <c r="R17" s="90">
        <f t="shared" si="14"/>
        <v>6.8994909620270928E-3</v>
      </c>
      <c r="S17" s="91">
        <f t="shared" si="15"/>
        <v>2.7586206896551726E-3</v>
      </c>
      <c r="T17" s="92">
        <f t="shared" si="19"/>
        <v>3.3953306334506869E-2</v>
      </c>
      <c r="U17" s="93">
        <f t="shared" si="20"/>
        <v>95101.758209613632</v>
      </c>
      <c r="V17" s="93">
        <f t="shared" si="21"/>
        <v>468008.31354267319</v>
      </c>
      <c r="W17" s="94">
        <f>SUM(V17:V$24)</f>
        <v>2872497.4067269317</v>
      </c>
      <c r="X17" s="95">
        <f t="shared" si="0"/>
        <v>466717.25612600375</v>
      </c>
      <c r="Y17" s="93">
        <f>SUM(X17:X$24)</f>
        <v>2752817.5752913719</v>
      </c>
      <c r="Z17" s="93">
        <f t="shared" si="1"/>
        <v>1291.0574166694435</v>
      </c>
      <c r="AA17" s="94">
        <f>SUM(Z17:Z$24)</f>
        <v>119679.83143555978</v>
      </c>
      <c r="AB17" s="87">
        <f t="shared" si="2"/>
        <v>30.204461629359837</v>
      </c>
      <c r="AC17" s="88">
        <f t="shared" si="3"/>
        <v>28.946021893978987</v>
      </c>
      <c r="AD17" s="96">
        <f t="shared" si="16"/>
        <v>95.833596536752694</v>
      </c>
      <c r="AE17" s="88">
        <f t="shared" si="4"/>
        <v>1.2584397353808503</v>
      </c>
      <c r="AF17" s="97">
        <f t="shared" si="17"/>
        <v>4.1664034632473008</v>
      </c>
      <c r="AH17" s="98">
        <f t="shared" si="25"/>
        <v>3.7122824079605473E-4</v>
      </c>
      <c r="AI17" s="99">
        <f t="shared" si="18"/>
        <v>1.8972487596867444E-5</v>
      </c>
      <c r="AJ17" s="99">
        <f t="shared" si="22"/>
        <v>2726145158.7920403</v>
      </c>
      <c r="AK17" s="99">
        <f>SUM(AJ17:AJ$24)/U17/U17</f>
        <v>1.2052970331487634</v>
      </c>
      <c r="AL17" s="99">
        <f t="shared" si="23"/>
        <v>2488137110.5607543</v>
      </c>
      <c r="AM17" s="99">
        <f>SUM(AL17:AL$24)/U17/U17</f>
        <v>1.0561392925027098</v>
      </c>
      <c r="AN17" s="99">
        <f t="shared" si="24"/>
        <v>9786432.0301447641</v>
      </c>
      <c r="AO17" s="100">
        <f>SUM(AN17:AN$24)/U17/U17</f>
        <v>3.3437509822963125E-2</v>
      </c>
      <c r="AP17" s="87">
        <f t="shared" si="5"/>
        <v>28.052655624501526</v>
      </c>
      <c r="AQ17" s="88">
        <f t="shared" si="6"/>
        <v>32.356267634218149</v>
      </c>
      <c r="AR17" s="88">
        <f t="shared" si="7"/>
        <v>26.931756592168323</v>
      </c>
      <c r="AS17" s="88">
        <f t="shared" si="8"/>
        <v>30.96028719578965</v>
      </c>
      <c r="AT17" s="88">
        <f t="shared" si="9"/>
        <v>0.90003558119748273</v>
      </c>
      <c r="AU17" s="101">
        <f t="shared" si="10"/>
        <v>1.6168438895642179</v>
      </c>
    </row>
    <row r="18" spans="1:47" ht="14.45" customHeight="1" x14ac:dyDescent="0.15">
      <c r="A18" s="68"/>
      <c r="B18" s="86" t="s">
        <v>82</v>
      </c>
      <c r="C18" s="11">
        <v>545</v>
      </c>
      <c r="D18" s="11">
        <v>6</v>
      </c>
      <c r="E18" s="11">
        <v>185</v>
      </c>
      <c r="F18" s="12">
        <v>0.8</v>
      </c>
      <c r="G18" s="22" t="s">
        <v>81</v>
      </c>
      <c r="H18" s="3">
        <v>3749854</v>
      </c>
      <c r="I18" s="3">
        <v>19460</v>
      </c>
      <c r="J18" s="18">
        <v>55</v>
      </c>
      <c r="K18" s="3">
        <v>95230</v>
      </c>
      <c r="L18" s="4">
        <v>2667907</v>
      </c>
      <c r="M18" s="70"/>
      <c r="N18" s="70"/>
      <c r="O18" s="87">
        <f t="shared" si="11"/>
        <v>0.53868552412645587</v>
      </c>
      <c r="P18" s="88">
        <f t="shared" si="12"/>
        <v>1.0158990420753615</v>
      </c>
      <c r="Q18" s="89">
        <f t="shared" si="13"/>
        <v>1.1009174311926606E-2</v>
      </c>
      <c r="R18" s="90">
        <f t="shared" si="14"/>
        <v>1.0836878327433172E-2</v>
      </c>
      <c r="S18" s="91">
        <f t="shared" si="15"/>
        <v>4.3243243243243244E-3</v>
      </c>
      <c r="T18" s="92">
        <f t="shared" si="19"/>
        <v>5.2863025123129154E-2</v>
      </c>
      <c r="U18" s="93">
        <f t="shared" si="20"/>
        <v>91872.73908017241</v>
      </c>
      <c r="V18" s="93">
        <f t="shared" si="21"/>
        <v>448161.43241466075</v>
      </c>
      <c r="W18" s="94">
        <f>SUM(V18:V$24)</f>
        <v>2404489.0931842583</v>
      </c>
      <c r="X18" s="95">
        <f t="shared" si="0"/>
        <v>446223.43703124602</v>
      </c>
      <c r="Y18" s="93">
        <f>SUM(X18:X$24)</f>
        <v>2286100.3191653676</v>
      </c>
      <c r="Z18" s="93">
        <f t="shared" si="1"/>
        <v>1937.9953834147493</v>
      </c>
      <c r="AA18" s="94">
        <f>SUM(Z18:Z$24)</f>
        <v>118388.77401889034</v>
      </c>
      <c r="AB18" s="87">
        <f t="shared" si="2"/>
        <v>26.171953914272542</v>
      </c>
      <c r="AC18" s="88">
        <f t="shared" si="3"/>
        <v>24.883336907702411</v>
      </c>
      <c r="AD18" s="96">
        <f t="shared" si="16"/>
        <v>95.076343895488051</v>
      </c>
      <c r="AE18" s="88">
        <f t="shared" si="4"/>
        <v>1.2886170065701297</v>
      </c>
      <c r="AF18" s="97">
        <f t="shared" si="17"/>
        <v>4.9236561045119327</v>
      </c>
      <c r="AH18" s="98">
        <f t="shared" si="25"/>
        <v>4.4112895530822125E-4</v>
      </c>
      <c r="AI18" s="99">
        <f t="shared" si="18"/>
        <v>2.3273646180877739E-5</v>
      </c>
      <c r="AJ18" s="99">
        <f t="shared" si="22"/>
        <v>2287994516.1701584</v>
      </c>
      <c r="AK18" s="99">
        <f>SUM(AJ18:AJ$24)/U18/U18</f>
        <v>0.96853021711908793</v>
      </c>
      <c r="AL18" s="99">
        <f t="shared" si="23"/>
        <v>2050554494.0477257</v>
      </c>
      <c r="AM18" s="99">
        <f>SUM(AL18:AL$24)/U18/U18</f>
        <v>0.83690143412096507</v>
      </c>
      <c r="AN18" s="99">
        <f t="shared" si="24"/>
        <v>11442701.889919715</v>
      </c>
      <c r="AO18" s="100">
        <f>SUM(AN18:AN$24)/U18/U18</f>
        <v>3.4669800336722303E-2</v>
      </c>
      <c r="AP18" s="87">
        <f t="shared" si="5"/>
        <v>24.243040831190598</v>
      </c>
      <c r="AQ18" s="88">
        <f t="shared" si="6"/>
        <v>28.100866997354487</v>
      </c>
      <c r="AR18" s="88">
        <f t="shared" si="7"/>
        <v>23.090283492625463</v>
      </c>
      <c r="AS18" s="88">
        <f t="shared" si="8"/>
        <v>26.676390322779358</v>
      </c>
      <c r="AT18" s="88">
        <f t="shared" si="9"/>
        <v>0.92366837323448836</v>
      </c>
      <c r="AU18" s="101">
        <f t="shared" si="10"/>
        <v>1.653565639905771</v>
      </c>
    </row>
    <row r="19" spans="1:47" ht="14.45" customHeight="1" x14ac:dyDescent="0.15">
      <c r="A19" s="68"/>
      <c r="B19" s="86" t="s">
        <v>148</v>
      </c>
      <c r="C19" s="11">
        <v>600</v>
      </c>
      <c r="D19" s="11">
        <v>10</v>
      </c>
      <c r="E19" s="11">
        <v>201</v>
      </c>
      <c r="F19" s="12">
        <v>2.4</v>
      </c>
      <c r="G19" s="22" t="s">
        <v>83</v>
      </c>
      <c r="H19" s="3">
        <v>4181397</v>
      </c>
      <c r="I19" s="3">
        <v>36141</v>
      </c>
      <c r="J19" s="18">
        <v>60</v>
      </c>
      <c r="K19" s="3">
        <v>92826</v>
      </c>
      <c r="L19" s="4">
        <v>2197302</v>
      </c>
      <c r="M19" s="70"/>
      <c r="N19" s="70"/>
      <c r="O19" s="87">
        <f t="shared" si="11"/>
        <v>0.53726956986374563</v>
      </c>
      <c r="P19" s="88">
        <f t="shared" si="12"/>
        <v>1.051764992985494</v>
      </c>
      <c r="Q19" s="89">
        <f t="shared" si="13"/>
        <v>1.6666666666666666E-2</v>
      </c>
      <c r="R19" s="90">
        <f t="shared" si="14"/>
        <v>1.5846378970417525E-2</v>
      </c>
      <c r="S19" s="91">
        <f t="shared" si="15"/>
        <v>1.1940298507462687E-2</v>
      </c>
      <c r="T19" s="92">
        <f t="shared" si="19"/>
        <v>7.6429750247303502E-2</v>
      </c>
      <c r="U19" s="93">
        <f t="shared" si="20"/>
        <v>87016.068166046563</v>
      </c>
      <c r="V19" s="93">
        <f t="shared" si="21"/>
        <v>419693.1279915013</v>
      </c>
      <c r="W19" s="94">
        <f>SUM(V19:V$24)</f>
        <v>1956327.6607695976</v>
      </c>
      <c r="X19" s="95">
        <f t="shared" si="0"/>
        <v>414681.866761752</v>
      </c>
      <c r="Y19" s="93">
        <f>SUM(X19:X$24)</f>
        <v>1839876.8821341216</v>
      </c>
      <c r="Z19" s="93">
        <f t="shared" si="1"/>
        <v>5011.2612297492697</v>
      </c>
      <c r="AA19" s="94">
        <f>SUM(Z19:Z$24)</f>
        <v>116450.77863547558</v>
      </c>
      <c r="AB19" s="87">
        <f t="shared" si="2"/>
        <v>22.482372531892349</v>
      </c>
      <c r="AC19" s="88">
        <f t="shared" si="3"/>
        <v>21.144105001655735</v>
      </c>
      <c r="AD19" s="96">
        <f t="shared" si="16"/>
        <v>94.047480850438646</v>
      </c>
      <c r="AE19" s="88">
        <f t="shared" si="4"/>
        <v>1.3382675302366094</v>
      </c>
      <c r="AF19" s="97">
        <f t="shared" si="17"/>
        <v>5.9525191495613337</v>
      </c>
      <c r="AH19" s="98">
        <f t="shared" si="25"/>
        <v>5.3950418229686587E-4</v>
      </c>
      <c r="AI19" s="99">
        <f t="shared" si="18"/>
        <v>5.8695163079678457E-5</v>
      </c>
      <c r="AJ19" s="99">
        <f t="shared" si="22"/>
        <v>1876764719.4602828</v>
      </c>
      <c r="AK19" s="99">
        <f>SUM(AJ19:AJ$24)/U19/U19</f>
        <v>0.77748815764457357</v>
      </c>
      <c r="AL19" s="99">
        <f t="shared" si="23"/>
        <v>1647606922.9227788</v>
      </c>
      <c r="AM19" s="99">
        <f>SUM(AL19:AL$24)/U19/U19</f>
        <v>0.66211448746007528</v>
      </c>
      <c r="AN19" s="99">
        <f t="shared" si="24"/>
        <v>18509561.373576932</v>
      </c>
      <c r="AO19" s="100">
        <f>SUM(AN19:AN$24)/U19/U19</f>
        <v>3.7136660425330974E-2</v>
      </c>
      <c r="AP19" s="87">
        <f t="shared" si="5"/>
        <v>20.754136869024755</v>
      </c>
      <c r="AQ19" s="88">
        <f t="shared" si="6"/>
        <v>24.210608194759942</v>
      </c>
      <c r="AR19" s="88">
        <f t="shared" si="7"/>
        <v>19.549244814985247</v>
      </c>
      <c r="AS19" s="88">
        <f t="shared" si="8"/>
        <v>22.738965188326222</v>
      </c>
      <c r="AT19" s="88">
        <f t="shared" si="9"/>
        <v>0.96055838990512166</v>
      </c>
      <c r="AU19" s="101">
        <f t="shared" si="10"/>
        <v>1.715976670568097</v>
      </c>
    </row>
    <row r="20" spans="1:47" ht="14.45" customHeight="1" x14ac:dyDescent="0.15">
      <c r="A20" s="68"/>
      <c r="B20" s="86" t="s">
        <v>130</v>
      </c>
      <c r="C20" s="11">
        <v>551</v>
      </c>
      <c r="D20" s="11">
        <v>8</v>
      </c>
      <c r="E20" s="11">
        <v>179</v>
      </c>
      <c r="F20" s="12">
        <v>5</v>
      </c>
      <c r="G20" s="22" t="s">
        <v>85</v>
      </c>
      <c r="H20" s="3">
        <v>4699236</v>
      </c>
      <c r="I20" s="3">
        <v>61424</v>
      </c>
      <c r="J20" s="18">
        <v>65</v>
      </c>
      <c r="K20" s="3">
        <v>89083</v>
      </c>
      <c r="L20" s="4">
        <v>1741832</v>
      </c>
      <c r="M20" s="70"/>
      <c r="N20" s="70"/>
      <c r="O20" s="87">
        <f t="shared" si="11"/>
        <v>0.53169541732009062</v>
      </c>
      <c r="P20" s="88">
        <f t="shared" si="12"/>
        <v>0.98386438054770797</v>
      </c>
      <c r="Q20" s="89">
        <f t="shared" si="13"/>
        <v>1.4519056261343012E-2</v>
      </c>
      <c r="R20" s="90">
        <f t="shared" si="14"/>
        <v>1.4757172379043127E-2</v>
      </c>
      <c r="S20" s="91">
        <f t="shared" si="15"/>
        <v>2.7932960893854747E-2</v>
      </c>
      <c r="T20" s="92">
        <f t="shared" si="19"/>
        <v>7.1321403761323066E-2</v>
      </c>
      <c r="U20" s="93">
        <f t="shared" si="20"/>
        <v>80365.451808613288</v>
      </c>
      <c r="V20" s="93">
        <f t="shared" si="21"/>
        <v>388406.17224496463</v>
      </c>
      <c r="W20" s="94">
        <f>SUM(V20:V$24)</f>
        <v>1536634.5327780964</v>
      </c>
      <c r="X20" s="95">
        <f t="shared" si="0"/>
        <v>377556.8378247142</v>
      </c>
      <c r="Y20" s="93">
        <f>SUM(X20:X$24)</f>
        <v>1425195.0153723699</v>
      </c>
      <c r="Z20" s="93">
        <f t="shared" si="1"/>
        <v>10849.334420250409</v>
      </c>
      <c r="AA20" s="94">
        <f>SUM(Z20:Z$24)</f>
        <v>111439.51740572632</v>
      </c>
      <c r="AB20" s="87">
        <f t="shared" si="2"/>
        <v>19.120586000530707</v>
      </c>
      <c r="AC20" s="88">
        <f t="shared" si="3"/>
        <v>17.733926498247129</v>
      </c>
      <c r="AD20" s="96">
        <f t="shared" si="16"/>
        <v>92.747819014306927</v>
      </c>
      <c r="AE20" s="88">
        <f t="shared" si="4"/>
        <v>1.3866595022835748</v>
      </c>
      <c r="AF20" s="97">
        <f t="shared" si="17"/>
        <v>7.2521809856930481</v>
      </c>
      <c r="AH20" s="98">
        <f t="shared" si="25"/>
        <v>5.9049362615269749E-4</v>
      </c>
      <c r="AI20" s="99">
        <f t="shared" si="18"/>
        <v>1.5169112061205099E-4</v>
      </c>
      <c r="AJ20" s="99">
        <f t="shared" si="22"/>
        <v>1198378653.0572786</v>
      </c>
      <c r="AK20" s="99">
        <f>SUM(AJ20:AJ$24)/U20/U20</f>
        <v>0.62091064106312843</v>
      </c>
      <c r="AL20" s="99">
        <f t="shared" si="23"/>
        <v>1037803715.9507812</v>
      </c>
      <c r="AM20" s="99">
        <f>SUM(AL20:AL$24)/U20/U20</f>
        <v>0.52113243394931663</v>
      </c>
      <c r="AN20" s="99">
        <f t="shared" si="24"/>
        <v>30500530.908668939</v>
      </c>
      <c r="AO20" s="100">
        <f>SUM(AN20:AN$24)/U20/U20</f>
        <v>4.0671573128761421E-2</v>
      </c>
      <c r="AP20" s="87">
        <f t="shared" si="5"/>
        <v>17.57614748809063</v>
      </c>
      <c r="AQ20" s="88">
        <f t="shared" si="6"/>
        <v>20.665024512970785</v>
      </c>
      <c r="AR20" s="88">
        <f t="shared" si="7"/>
        <v>16.319012239975734</v>
      </c>
      <c r="AS20" s="88">
        <f t="shared" si="8"/>
        <v>19.148840756518524</v>
      </c>
      <c r="AT20" s="88">
        <f t="shared" si="9"/>
        <v>0.99138249140202883</v>
      </c>
      <c r="AU20" s="101">
        <f t="shared" si="10"/>
        <v>1.7819365131651208</v>
      </c>
    </row>
    <row r="21" spans="1:47" ht="14.45" customHeight="1" x14ac:dyDescent="0.15">
      <c r="A21" s="68"/>
      <c r="B21" s="86" t="s">
        <v>88</v>
      </c>
      <c r="C21" s="11">
        <v>367</v>
      </c>
      <c r="D21" s="11">
        <v>8</v>
      </c>
      <c r="E21" s="11">
        <v>128</v>
      </c>
      <c r="F21" s="12">
        <v>4</v>
      </c>
      <c r="G21" s="22" t="s">
        <v>87</v>
      </c>
      <c r="H21" s="3">
        <v>3608735</v>
      </c>
      <c r="I21" s="3">
        <v>76916</v>
      </c>
      <c r="J21" s="18">
        <v>70</v>
      </c>
      <c r="K21" s="3">
        <v>83344</v>
      </c>
      <c r="L21" s="4">
        <v>1309855</v>
      </c>
      <c r="M21" s="70"/>
      <c r="N21" s="70"/>
      <c r="O21" s="87">
        <f t="shared" si="11"/>
        <v>0.5290487804878049</v>
      </c>
      <c r="P21" s="88">
        <f t="shared" si="12"/>
        <v>1.0329700518325673</v>
      </c>
      <c r="Q21" s="89">
        <f t="shared" si="13"/>
        <v>2.1798365122615803E-2</v>
      </c>
      <c r="R21" s="90">
        <f t="shared" si="14"/>
        <v>2.1102610945926116E-2</v>
      </c>
      <c r="S21" s="91">
        <f t="shared" si="15"/>
        <v>3.125E-2</v>
      </c>
      <c r="T21" s="92">
        <f t="shared" si="19"/>
        <v>0.10051815657148845</v>
      </c>
      <c r="U21" s="93">
        <f t="shared" si="20"/>
        <v>74633.674971710032</v>
      </c>
      <c r="V21" s="93">
        <f t="shared" si="21"/>
        <v>355502.90177529928</v>
      </c>
      <c r="W21" s="94">
        <f>SUM(V21:V$24)</f>
        <v>1148228.3605331318</v>
      </c>
      <c r="X21" s="95">
        <f t="shared" si="0"/>
        <v>344393.4360948212</v>
      </c>
      <c r="Y21" s="93">
        <f>SUM(X21:X$24)</f>
        <v>1047638.1775476558</v>
      </c>
      <c r="Z21" s="93">
        <f t="shared" si="1"/>
        <v>11109.465680478103</v>
      </c>
      <c r="AA21" s="94">
        <f>SUM(Z21:Z$24)</f>
        <v>100590.18298547591</v>
      </c>
      <c r="AB21" s="87">
        <f t="shared" si="2"/>
        <v>15.384856245767997</v>
      </c>
      <c r="AC21" s="88">
        <f t="shared" si="3"/>
        <v>14.037070771937254</v>
      </c>
      <c r="AD21" s="96">
        <f t="shared" si="16"/>
        <v>91.23953157377413</v>
      </c>
      <c r="AE21" s="88">
        <f t="shared" si="4"/>
        <v>1.3477854738307435</v>
      </c>
      <c r="AF21" s="97">
        <f t="shared" si="17"/>
        <v>8.7604684262258665</v>
      </c>
      <c r="AH21" s="98">
        <f t="shared" si="25"/>
        <v>1.1360343022997418E-3</v>
      </c>
      <c r="AI21" s="99">
        <f t="shared" si="18"/>
        <v>2.3651123046875E-4</v>
      </c>
      <c r="AJ21" s="99">
        <f t="shared" si="22"/>
        <v>1269371437.9826496</v>
      </c>
      <c r="AK21" s="99">
        <f>SUM(AJ21:AJ$24)/U21/U21</f>
        <v>0.50480158561370758</v>
      </c>
      <c r="AL21" s="99">
        <f t="shared" si="23"/>
        <v>1059667713.6526079</v>
      </c>
      <c r="AM21" s="99">
        <f>SUM(AL21:AL$24)/U21/U21</f>
        <v>0.41793676221895237</v>
      </c>
      <c r="AN21" s="99">
        <f t="shared" si="24"/>
        <v>42409006.218097895</v>
      </c>
      <c r="AO21" s="100">
        <f>SUM(AN21:AN$24)/U21/U21</f>
        <v>4.1682836507297004E-2</v>
      </c>
      <c r="AP21" s="87">
        <f t="shared" si="5"/>
        <v>13.992288196696922</v>
      </c>
      <c r="AQ21" s="88">
        <f t="shared" si="6"/>
        <v>16.777424294839072</v>
      </c>
      <c r="AR21" s="88">
        <f t="shared" si="7"/>
        <v>12.769969408296472</v>
      </c>
      <c r="AS21" s="88">
        <f t="shared" si="8"/>
        <v>15.304172135578035</v>
      </c>
      <c r="AT21" s="88">
        <f t="shared" si="9"/>
        <v>0.94762452530323893</v>
      </c>
      <c r="AU21" s="101">
        <f t="shared" si="10"/>
        <v>1.7479464223582482</v>
      </c>
    </row>
    <row r="22" spans="1:47" ht="14.45" customHeight="1" x14ac:dyDescent="0.15">
      <c r="A22" s="68"/>
      <c r="B22" s="86" t="s">
        <v>235</v>
      </c>
      <c r="C22" s="11">
        <v>413</v>
      </c>
      <c r="D22" s="11">
        <v>17</v>
      </c>
      <c r="E22" s="11">
        <v>136</v>
      </c>
      <c r="F22" s="12">
        <v>7</v>
      </c>
      <c r="G22" s="22" t="s">
        <v>89</v>
      </c>
      <c r="H22" s="3">
        <v>2806665</v>
      </c>
      <c r="I22" s="3">
        <v>96964</v>
      </c>
      <c r="J22" s="18">
        <v>75</v>
      </c>
      <c r="K22" s="3">
        <v>75144</v>
      </c>
      <c r="L22" s="4">
        <v>912444</v>
      </c>
      <c r="M22" s="70"/>
      <c r="N22" s="70"/>
      <c r="O22" s="87">
        <f t="shared" si="11"/>
        <v>0.53289495869162029</v>
      </c>
      <c r="P22" s="88">
        <f t="shared" si="12"/>
        <v>1.0135874751634408</v>
      </c>
      <c r="Q22" s="89">
        <f t="shared" si="13"/>
        <v>4.1162227602905568E-2</v>
      </c>
      <c r="R22" s="90">
        <f t="shared" si="14"/>
        <v>4.061043433500218E-2</v>
      </c>
      <c r="S22" s="91">
        <f t="shared" si="15"/>
        <v>5.1470588235294115E-2</v>
      </c>
      <c r="T22" s="92">
        <f t="shared" si="19"/>
        <v>0.18546173904181584</v>
      </c>
      <c r="U22" s="93">
        <f t="shared" si="20"/>
        <v>67131.635545398109</v>
      </c>
      <c r="V22" s="93">
        <f t="shared" si="21"/>
        <v>306580.07176840125</v>
      </c>
      <c r="W22" s="94">
        <f>SUM(V22:V$24)</f>
        <v>792725.45875783241</v>
      </c>
      <c r="X22" s="95">
        <f t="shared" si="0"/>
        <v>290800.21513326291</v>
      </c>
      <c r="Y22" s="93">
        <f>SUM(X22:X$24)</f>
        <v>703244.74145283457</v>
      </c>
      <c r="Z22" s="93">
        <f t="shared" si="1"/>
        <v>15779.8566351383</v>
      </c>
      <c r="AA22" s="94">
        <f>SUM(Z22:Z$24)</f>
        <v>89480.717304997816</v>
      </c>
      <c r="AB22" s="87">
        <f t="shared" si="2"/>
        <v>11.808522946260528</v>
      </c>
      <c r="AC22" s="88">
        <f t="shared" si="3"/>
        <v>10.475608641729901</v>
      </c>
      <c r="AD22" s="96">
        <f t="shared" si="16"/>
        <v>88.712269006067956</v>
      </c>
      <c r="AE22" s="88">
        <f t="shared" si="4"/>
        <v>1.3329143045306266</v>
      </c>
      <c r="AF22" s="97">
        <f t="shared" si="17"/>
        <v>11.28773099393204</v>
      </c>
      <c r="AH22" s="98">
        <f t="shared" si="25"/>
        <v>1.6480531862481658E-3</v>
      </c>
      <c r="AI22" s="99">
        <f t="shared" si="18"/>
        <v>3.58980638102992E-4</v>
      </c>
      <c r="AJ22" s="99">
        <f t="shared" si="22"/>
        <v>936008322.31345439</v>
      </c>
      <c r="AK22" s="99">
        <f>SUM(AJ22:AJ$24)/U22/U22</f>
        <v>0.34226416130504878</v>
      </c>
      <c r="AL22" s="99">
        <f t="shared" si="23"/>
        <v>740951364.17077792</v>
      </c>
      <c r="AM22" s="99">
        <f>SUM(AL22:AL$24)/U22/U22</f>
        <v>0.28143204536272826</v>
      </c>
      <c r="AN22" s="99">
        <f t="shared" si="24"/>
        <v>49747690.828632221</v>
      </c>
      <c r="AO22" s="100">
        <f>SUM(AN22:AN$24)/U22/U22</f>
        <v>4.2109293921707626E-2</v>
      </c>
      <c r="AP22" s="87">
        <f t="shared" si="5"/>
        <v>10.66185734458344</v>
      </c>
      <c r="AQ22" s="88">
        <f t="shared" si="6"/>
        <v>12.955188547937615</v>
      </c>
      <c r="AR22" s="88">
        <f t="shared" si="7"/>
        <v>9.4358253251367472</v>
      </c>
      <c r="AS22" s="88">
        <f t="shared" si="8"/>
        <v>11.515391958323054</v>
      </c>
      <c r="AT22" s="88">
        <f t="shared" si="9"/>
        <v>0.93071154033123427</v>
      </c>
      <c r="AU22" s="101">
        <f t="shared" si="10"/>
        <v>1.735117068730019</v>
      </c>
    </row>
    <row r="23" spans="1:47" ht="14.45" customHeight="1" x14ac:dyDescent="0.15">
      <c r="A23" s="68"/>
      <c r="B23" s="86" t="s">
        <v>236</v>
      </c>
      <c r="C23" s="11">
        <v>388</v>
      </c>
      <c r="D23" s="11">
        <v>30</v>
      </c>
      <c r="E23" s="11">
        <v>121</v>
      </c>
      <c r="F23" s="12">
        <v>10</v>
      </c>
      <c r="G23" s="22" t="s">
        <v>90</v>
      </c>
      <c r="H23" s="3">
        <v>2009820</v>
      </c>
      <c r="I23" s="3">
        <v>126762</v>
      </c>
      <c r="J23" s="18">
        <v>80</v>
      </c>
      <c r="K23" s="3">
        <v>63282</v>
      </c>
      <c r="L23" s="4">
        <v>564428</v>
      </c>
      <c r="M23" s="70"/>
      <c r="N23" s="70"/>
      <c r="O23" s="87">
        <f>IF(K23&lt;0.5,0.5,((L23-L24)-5*K24)/5/(K23-K24))</f>
        <v>0.5270425643110157</v>
      </c>
      <c r="P23" s="88">
        <f t="shared" si="12"/>
        <v>1.0096904869525449</v>
      </c>
      <c r="Q23" s="89">
        <f t="shared" si="13"/>
        <v>7.7319587628865982E-2</v>
      </c>
      <c r="R23" s="90">
        <f t="shared" si="14"/>
        <v>7.6577514226396762E-2</v>
      </c>
      <c r="S23" s="91">
        <f t="shared" si="15"/>
        <v>8.2644628099173556E-2</v>
      </c>
      <c r="T23" s="92">
        <f>5*R23/(1+5*(1-O23)*R23)</f>
        <v>0.32418166736435783</v>
      </c>
      <c r="U23" s="93">
        <f t="shared" si="20"/>
        <v>54681.285672427199</v>
      </c>
      <c r="V23" s="93">
        <f>5*U23*((1-T23)+O23*T23)</f>
        <v>231486.62557139687</v>
      </c>
      <c r="W23" s="94">
        <f>SUM(V23:V$24)</f>
        <v>486145.38698943116</v>
      </c>
      <c r="X23" s="95">
        <f t="shared" si="0"/>
        <v>212355.49949111615</v>
      </c>
      <c r="Y23" s="93">
        <f>SUM(X23:X$24)</f>
        <v>412444.52631957165</v>
      </c>
      <c r="Z23" s="93">
        <f t="shared" si="1"/>
        <v>19131.126080280734</v>
      </c>
      <c r="AA23" s="94">
        <f>SUM(Z23:Z$24)</f>
        <v>73700.86066985951</v>
      </c>
      <c r="AB23" s="87">
        <f t="shared" si="2"/>
        <v>8.890525908657775</v>
      </c>
      <c r="AC23" s="88">
        <f t="shared" si="3"/>
        <v>7.5426998697571772</v>
      </c>
      <c r="AD23" s="96">
        <f t="shared" si="16"/>
        <v>84.839749045801014</v>
      </c>
      <c r="AE23" s="88">
        <f t="shared" si="4"/>
        <v>1.3478260389005969</v>
      </c>
      <c r="AF23" s="97">
        <f t="shared" si="17"/>
        <v>15.16025095419897</v>
      </c>
      <c r="AH23" s="98">
        <f>IF(D23=0,0,T23*T23*(1-T23)/D23)</f>
        <v>2.3674761743490229E-3</v>
      </c>
      <c r="AI23" s="99">
        <f t="shared" si="18"/>
        <v>6.265660623596931E-4</v>
      </c>
      <c r="AJ23" s="99">
        <f t="shared" si="22"/>
        <v>606458681.86866903</v>
      </c>
      <c r="AK23" s="99">
        <f>SUM(AJ23:AJ$24)/U23/U23</f>
        <v>0.2028260735055874</v>
      </c>
      <c r="AL23" s="99">
        <f t="shared" si="23"/>
        <v>440709006.59800994</v>
      </c>
      <c r="AM23" s="99">
        <f>SUM(AL23:AL$24)/U23/U23</f>
        <v>0.17637411547144999</v>
      </c>
      <c r="AN23" s="99">
        <f t="shared" si="24"/>
        <v>53367248.714462385</v>
      </c>
      <c r="AO23" s="100">
        <f>SUM(AN23:AN$24)/U23/U23</f>
        <v>4.6830240175284324E-2</v>
      </c>
      <c r="AP23" s="87">
        <f t="shared" si="5"/>
        <v>8.0078160786575285</v>
      </c>
      <c r="AQ23" s="88">
        <f t="shared" si="6"/>
        <v>9.7732357386580215</v>
      </c>
      <c r="AR23" s="88">
        <f t="shared" si="7"/>
        <v>6.7195602692062604</v>
      </c>
      <c r="AS23" s="88">
        <f t="shared" si="8"/>
        <v>8.3658394703080941</v>
      </c>
      <c r="AT23" s="88">
        <f t="shared" si="9"/>
        <v>0.92367624147358862</v>
      </c>
      <c r="AU23" s="101">
        <f t="shared" si="10"/>
        <v>1.7719758363276052</v>
      </c>
    </row>
    <row r="24" spans="1:47" ht="14.45" customHeight="1" x14ac:dyDescent="0.15">
      <c r="A24" s="44"/>
      <c r="B24" s="102" t="s">
        <v>237</v>
      </c>
      <c r="C24" s="13">
        <v>364</v>
      </c>
      <c r="D24" s="13">
        <v>47</v>
      </c>
      <c r="E24" s="13">
        <v>126</v>
      </c>
      <c r="F24" s="14">
        <v>27</v>
      </c>
      <c r="G24" s="23" t="s">
        <v>91</v>
      </c>
      <c r="H24" s="5">
        <v>1472880</v>
      </c>
      <c r="I24" s="5">
        <v>209063</v>
      </c>
      <c r="J24" s="19">
        <v>85</v>
      </c>
      <c r="K24" s="5">
        <v>46061</v>
      </c>
      <c r="L24" s="6">
        <v>288742</v>
      </c>
      <c r="M24" s="70"/>
      <c r="N24" s="70"/>
      <c r="O24" s="103">
        <v>1</v>
      </c>
      <c r="P24" s="104">
        <f>IF(H24&lt;0.5,1,(I24/H24)/(K24/L24))</f>
        <v>0.88978772677593732</v>
      </c>
      <c r="Q24" s="105">
        <f t="shared" si="13"/>
        <v>0.12912087912087913</v>
      </c>
      <c r="R24" s="106">
        <f t="shared" si="14"/>
        <v>0.14511425055134955</v>
      </c>
      <c r="S24" s="107">
        <f t="shared" si="15"/>
        <v>0.21428571428571427</v>
      </c>
      <c r="T24" s="103">
        <v>1</v>
      </c>
      <c r="U24" s="108">
        <f>U23*(1-T23)</f>
        <v>36954.615309512978</v>
      </c>
      <c r="V24" s="108">
        <f>U24/R24</f>
        <v>254658.76141803429</v>
      </c>
      <c r="W24" s="109">
        <f>SUM(V24:V$24)</f>
        <v>254658.76141803429</v>
      </c>
      <c r="X24" s="103">
        <f t="shared" si="0"/>
        <v>200089.02682845551</v>
      </c>
      <c r="Y24" s="108">
        <f>SUM(X24:X$24)</f>
        <v>200089.02682845551</v>
      </c>
      <c r="Z24" s="108">
        <f t="shared" si="1"/>
        <v>54569.734589578773</v>
      </c>
      <c r="AA24" s="109">
        <f>SUM(Z24:Z$24)</f>
        <v>54569.734589578773</v>
      </c>
      <c r="AB24" s="110">
        <f t="shared" si="2"/>
        <v>6.8911219690732164</v>
      </c>
      <c r="AC24" s="104">
        <f t="shared" si="3"/>
        <v>5.4144529757003843</v>
      </c>
      <c r="AD24" s="111">
        <f t="shared" si="16"/>
        <v>78.571428571428569</v>
      </c>
      <c r="AE24" s="104">
        <f t="shared" si="4"/>
        <v>1.4766689933728319</v>
      </c>
      <c r="AF24" s="112">
        <f t="shared" si="17"/>
        <v>21.428571428571423</v>
      </c>
      <c r="AH24" s="113">
        <f>0</f>
        <v>0</v>
      </c>
      <c r="AI24" s="114">
        <f t="shared" si="18"/>
        <v>1.3362487852283771E-3</v>
      </c>
      <c r="AJ24" s="114">
        <v>0</v>
      </c>
      <c r="AK24" s="114">
        <f>(1-R24)/R24/R24/D24</f>
        <v>0.86375404305468739</v>
      </c>
      <c r="AL24" s="114">
        <f>V24*V24*AI24</f>
        <v>86657183.240602568</v>
      </c>
      <c r="AM24" s="114">
        <f>(1-S24)*(1-S24)*(1-R24)/R24/R24/D24+AI24/R24/R24</f>
        <v>0.59669111136090869</v>
      </c>
      <c r="AN24" s="114">
        <f>V24*V24*AI24</f>
        <v>86657183.240602568</v>
      </c>
      <c r="AO24" s="115">
        <f>S24*S24*(1-R24)/R24/R24/D24+AI24/R24/R24</f>
        <v>0.10311737247251584</v>
      </c>
      <c r="AP24" s="110">
        <f t="shared" si="5"/>
        <v>5.0695299368665294</v>
      </c>
      <c r="AQ24" s="104">
        <f t="shared" si="6"/>
        <v>8.7127140012799025</v>
      </c>
      <c r="AR24" s="104">
        <f t="shared" si="7"/>
        <v>3.9004356133811582</v>
      </c>
      <c r="AS24" s="104">
        <f t="shared" si="8"/>
        <v>6.9284703380196104</v>
      </c>
      <c r="AT24" s="104">
        <f t="shared" si="9"/>
        <v>0.8472758744952763</v>
      </c>
      <c r="AU24" s="116">
        <f t="shared" si="10"/>
        <v>2.1060621122503873</v>
      </c>
    </row>
    <row r="25" spans="1:47" ht="14.45" customHeight="1" x14ac:dyDescent="0.15">
      <c r="A25" s="68" t="s">
        <v>6</v>
      </c>
      <c r="B25" s="69" t="s">
        <v>59</v>
      </c>
      <c r="C25" s="9">
        <v>160</v>
      </c>
      <c r="D25" s="9">
        <v>0</v>
      </c>
      <c r="E25" s="9">
        <v>52</v>
      </c>
      <c r="F25" s="10">
        <v>0</v>
      </c>
      <c r="G25" s="21" t="s">
        <v>59</v>
      </c>
      <c r="H25" s="1">
        <v>2414909</v>
      </c>
      <c r="I25" s="1">
        <v>1219</v>
      </c>
      <c r="J25" s="17">
        <v>0</v>
      </c>
      <c r="K25" s="1">
        <v>100000</v>
      </c>
      <c r="L25" s="2">
        <v>8713724</v>
      </c>
      <c r="M25" s="70"/>
      <c r="N25" s="70"/>
      <c r="O25" s="117">
        <f t="shared" ref="O25:O40" si="26">IF(K25&lt;0.5,0.5,((L25-L26)-5*K26)/5/(K25-K26))</f>
        <v>0.16090225563909774</v>
      </c>
      <c r="P25" s="118">
        <f t="shared" ref="P25:P40" si="27">IF(H25&lt;0.5,1,(I25/H25)/((K25-K26)/(L25-L26)))</f>
        <v>0.94671852343370566</v>
      </c>
      <c r="Q25" s="73">
        <f t="shared" si="13"/>
        <v>0</v>
      </c>
      <c r="R25" s="119">
        <f t="shared" si="14"/>
        <v>0</v>
      </c>
      <c r="S25" s="120">
        <f t="shared" si="15"/>
        <v>0</v>
      </c>
      <c r="T25" s="121">
        <f>5*R25/(1+5*(1-O25)*R25)</f>
        <v>0</v>
      </c>
      <c r="U25" s="122">
        <v>100000</v>
      </c>
      <c r="V25" s="122">
        <f>5*U25*((1-T25)+O25*T25)</f>
        <v>500000</v>
      </c>
      <c r="W25" s="123">
        <f>SUM(V25:V$42)</f>
        <v>8503102.2543464694</v>
      </c>
      <c r="X25" s="124">
        <f t="shared" si="0"/>
        <v>500000</v>
      </c>
      <c r="Y25" s="122">
        <f>SUM(X25:X$42)</f>
        <v>8215554.7275896287</v>
      </c>
      <c r="Z25" s="122">
        <f t="shared" si="1"/>
        <v>0</v>
      </c>
      <c r="AA25" s="123">
        <f>SUM(Z25:Z$42)</f>
        <v>287547.52675684216</v>
      </c>
      <c r="AB25" s="117">
        <f t="shared" si="2"/>
        <v>85.031022543464701</v>
      </c>
      <c r="AC25" s="118">
        <f t="shared" si="3"/>
        <v>82.155547275896282</v>
      </c>
      <c r="AD25" s="80">
        <f t="shared" si="16"/>
        <v>96.618322135196493</v>
      </c>
      <c r="AE25" s="118">
        <f t="shared" si="4"/>
        <v>2.8754752675684214</v>
      </c>
      <c r="AF25" s="81">
        <f t="shared" si="17"/>
        <v>3.381677864803502</v>
      </c>
      <c r="AH25" s="82">
        <f>IF(D25=0,0,T25*T25*(1-T25)/D25)</f>
        <v>0</v>
      </c>
      <c r="AI25" s="83">
        <f t="shared" si="18"/>
        <v>0</v>
      </c>
      <c r="AJ25" s="83">
        <f>U25*U25*((1-O25)*5+AB26)^2*AH25</f>
        <v>0</v>
      </c>
      <c r="AK25" s="83">
        <f>SUM(AJ25:AJ$42)/U25/U25</f>
        <v>4.7241415089947001</v>
      </c>
      <c r="AL25" s="83">
        <f>U25*U25*((1-O25)*5*(1-S25)+AC26)^2*AH25+V25*V25*AI25</f>
        <v>0</v>
      </c>
      <c r="AM25" s="83">
        <f>SUM(AL25:AL$42)/U25/U25</f>
        <v>4.1885417663110278</v>
      </c>
      <c r="AN25" s="83">
        <f>U25*U25*((1-O25)*5*S25+AE26)^2*AH25+V25*V25*AI25</f>
        <v>0</v>
      </c>
      <c r="AO25" s="84">
        <f>SUM(AN25:AN$42)/U25/U25</f>
        <v>6.5768556400102207E-2</v>
      </c>
      <c r="AP25" s="117">
        <f t="shared" si="5"/>
        <v>80.770944842183411</v>
      </c>
      <c r="AQ25" s="118">
        <f t="shared" si="6"/>
        <v>89.291100244745991</v>
      </c>
      <c r="AR25" s="118">
        <f t="shared" si="7"/>
        <v>78.144225542419846</v>
      </c>
      <c r="AS25" s="118">
        <f t="shared" si="8"/>
        <v>86.166869009372718</v>
      </c>
      <c r="AT25" s="118">
        <f t="shared" si="9"/>
        <v>2.3728258009750185</v>
      </c>
      <c r="AU25" s="125">
        <f t="shared" si="10"/>
        <v>3.3781247341618243</v>
      </c>
    </row>
    <row r="26" spans="1:47" ht="14.45" customHeight="1" x14ac:dyDescent="0.15">
      <c r="A26" s="126"/>
      <c r="B26" s="86" t="s">
        <v>61</v>
      </c>
      <c r="C26" s="11">
        <v>234</v>
      </c>
      <c r="D26" s="11">
        <v>0</v>
      </c>
      <c r="E26" s="11">
        <v>81</v>
      </c>
      <c r="F26" s="12">
        <v>0</v>
      </c>
      <c r="G26" s="22" t="s">
        <v>61</v>
      </c>
      <c r="H26" s="3">
        <v>2569226</v>
      </c>
      <c r="I26" s="3">
        <v>199</v>
      </c>
      <c r="J26" s="18">
        <v>5</v>
      </c>
      <c r="K26" s="3">
        <v>99734</v>
      </c>
      <c r="L26" s="4">
        <v>8214840</v>
      </c>
      <c r="M26" s="70"/>
      <c r="N26" s="70"/>
      <c r="O26" s="87">
        <f t="shared" si="26"/>
        <v>0.45806451612903226</v>
      </c>
      <c r="P26" s="88">
        <f t="shared" si="27"/>
        <v>1.2457450032083215</v>
      </c>
      <c r="Q26" s="89">
        <f t="shared" si="13"/>
        <v>0</v>
      </c>
      <c r="R26" s="90">
        <f t="shared" si="14"/>
        <v>0</v>
      </c>
      <c r="S26" s="91">
        <f t="shared" si="15"/>
        <v>0</v>
      </c>
      <c r="T26" s="92">
        <f>5*R26/(1+5*(1-O26)*R26)</f>
        <v>0</v>
      </c>
      <c r="U26" s="93">
        <f>U25*(1-T25)</f>
        <v>100000</v>
      </c>
      <c r="V26" s="93">
        <f>5*U26*((1-T26)+O26*T26)</f>
        <v>500000</v>
      </c>
      <c r="W26" s="94">
        <f>SUM(V26:V$42)</f>
        <v>8003102.2543464703</v>
      </c>
      <c r="X26" s="95">
        <f t="shared" si="0"/>
        <v>500000</v>
      </c>
      <c r="Y26" s="93">
        <f>SUM(X26:X$42)</f>
        <v>7715554.7275896287</v>
      </c>
      <c r="Z26" s="93">
        <f t="shared" si="1"/>
        <v>0</v>
      </c>
      <c r="AA26" s="94">
        <f>SUM(Z26:Z$42)</f>
        <v>287547.52675684216</v>
      </c>
      <c r="AB26" s="87">
        <f t="shared" si="2"/>
        <v>80.031022543464701</v>
      </c>
      <c r="AC26" s="88">
        <f t="shared" si="3"/>
        <v>77.155547275896282</v>
      </c>
      <c r="AD26" s="96">
        <f t="shared" si="16"/>
        <v>96.407049196445342</v>
      </c>
      <c r="AE26" s="88">
        <f t="shared" si="4"/>
        <v>2.8754752675684214</v>
      </c>
      <c r="AF26" s="97">
        <f t="shared" si="17"/>
        <v>3.5929508035546545</v>
      </c>
      <c r="AH26" s="98">
        <f>IF(D26=0,0,T26*T26*(1-T26)/D26)</f>
        <v>0</v>
      </c>
      <c r="AI26" s="99">
        <f t="shared" si="18"/>
        <v>0</v>
      </c>
      <c r="AJ26" s="99">
        <f>U26*U26*((1-O26)*5+AB27)^2*AH26</f>
        <v>0</v>
      </c>
      <c r="AK26" s="99">
        <f>SUM(AJ26:AJ$42)/U26/U26</f>
        <v>4.7241415089947001</v>
      </c>
      <c r="AL26" s="99">
        <f>U26*U26*((1-O26)*5*(1-S26)+AC27)^2*AH26+V26*V26*AI26</f>
        <v>0</v>
      </c>
      <c r="AM26" s="99">
        <f>SUM(AL26:AL$42)/U26/U26</f>
        <v>4.1885417663110278</v>
      </c>
      <c r="AN26" s="99">
        <f>U26*U26*((1-O26)*5*S26+AE27)^2*AH26+V26*V26*AI26</f>
        <v>0</v>
      </c>
      <c r="AO26" s="100">
        <f>SUM(AN26:AN$42)/U26/U26</f>
        <v>6.5768556400102207E-2</v>
      </c>
      <c r="AP26" s="87">
        <f t="shared" si="5"/>
        <v>75.770944842183411</v>
      </c>
      <c r="AQ26" s="88">
        <f t="shared" si="6"/>
        <v>84.291100244745991</v>
      </c>
      <c r="AR26" s="88">
        <f t="shared" si="7"/>
        <v>73.144225542419846</v>
      </c>
      <c r="AS26" s="88">
        <f t="shared" si="8"/>
        <v>81.166869009372718</v>
      </c>
      <c r="AT26" s="88">
        <f t="shared" si="9"/>
        <v>2.3728258009750185</v>
      </c>
      <c r="AU26" s="101">
        <f t="shared" si="10"/>
        <v>3.3781247341618243</v>
      </c>
    </row>
    <row r="27" spans="1:47" ht="14.45" customHeight="1" x14ac:dyDescent="0.15">
      <c r="A27" s="126"/>
      <c r="B27" s="86" t="s">
        <v>63</v>
      </c>
      <c r="C27" s="11">
        <v>236</v>
      </c>
      <c r="D27" s="11">
        <v>0</v>
      </c>
      <c r="E27" s="11">
        <v>79</v>
      </c>
      <c r="F27" s="12">
        <v>0</v>
      </c>
      <c r="G27" s="22" t="s">
        <v>63</v>
      </c>
      <c r="H27" s="3">
        <v>2718493</v>
      </c>
      <c r="I27" s="3">
        <v>203</v>
      </c>
      <c r="J27" s="18">
        <v>10</v>
      </c>
      <c r="K27" s="3">
        <v>99703</v>
      </c>
      <c r="L27" s="4">
        <v>7716254</v>
      </c>
      <c r="M27" s="70"/>
      <c r="N27" s="70"/>
      <c r="O27" s="87">
        <f t="shared" si="26"/>
        <v>0.52</v>
      </c>
      <c r="P27" s="88">
        <f t="shared" si="27"/>
        <v>1.0634199904138066</v>
      </c>
      <c r="Q27" s="89">
        <f t="shared" si="13"/>
        <v>0</v>
      </c>
      <c r="R27" s="90">
        <f t="shared" si="14"/>
        <v>0</v>
      </c>
      <c r="S27" s="91">
        <f t="shared" si="15"/>
        <v>0</v>
      </c>
      <c r="T27" s="92">
        <f t="shared" ref="T27:T40" si="28">5*R27/(1+5*(1-O27)*R27)</f>
        <v>0</v>
      </c>
      <c r="U27" s="93">
        <f t="shared" ref="U27:U41" si="29">U26*(1-T26)</f>
        <v>100000</v>
      </c>
      <c r="V27" s="93">
        <f t="shared" ref="V27:V40" si="30">5*U27*((1-T27)+O27*T27)</f>
        <v>500000</v>
      </c>
      <c r="W27" s="94">
        <f>SUM(V27:V$42)</f>
        <v>7503102.2543464703</v>
      </c>
      <c r="X27" s="95">
        <f t="shared" si="0"/>
        <v>500000</v>
      </c>
      <c r="Y27" s="93">
        <f>SUM(X27:X$42)</f>
        <v>7215554.7275896287</v>
      </c>
      <c r="Z27" s="93">
        <f t="shared" si="1"/>
        <v>0</v>
      </c>
      <c r="AA27" s="94">
        <f>SUM(Z27:Z$42)</f>
        <v>287547.52675684216</v>
      </c>
      <c r="AB27" s="87">
        <f t="shared" si="2"/>
        <v>75.031022543464701</v>
      </c>
      <c r="AC27" s="88">
        <f t="shared" si="3"/>
        <v>72.155547275896282</v>
      </c>
      <c r="AD27" s="96">
        <f t="shared" si="16"/>
        <v>96.167618179663378</v>
      </c>
      <c r="AE27" s="88">
        <f t="shared" si="4"/>
        <v>2.8754752675684214</v>
      </c>
      <c r="AF27" s="97">
        <f t="shared" si="17"/>
        <v>3.8323818203366318</v>
      </c>
      <c r="AH27" s="98">
        <f t="shared" ref="AH27:AH40" si="31">IF(D27=0,0,T27*T27*(1-T27)/D27)</f>
        <v>0</v>
      </c>
      <c r="AI27" s="99">
        <f t="shared" si="18"/>
        <v>0</v>
      </c>
      <c r="AJ27" s="99">
        <f t="shared" ref="AJ27:AJ40" si="32">U27*U27*((1-O27)*5+AB28)^2*AH27</f>
        <v>0</v>
      </c>
      <c r="AK27" s="99">
        <f>SUM(AJ27:AJ$42)/U27/U27</f>
        <v>4.7241415089947001</v>
      </c>
      <c r="AL27" s="99">
        <f t="shared" ref="AL27:AL40" si="33">U27*U27*((1-O27)*5*(1-S27)+AC28)^2*AH27+V27*V27*AI27</f>
        <v>0</v>
      </c>
      <c r="AM27" s="99">
        <f>SUM(AL27:AL$42)/U27/U27</f>
        <v>4.1885417663110278</v>
      </c>
      <c r="AN27" s="99">
        <f t="shared" ref="AN27:AN40" si="34">U27*U27*((1-O27)*5*S27+AE28)^2*AH27+V27*V27*AI27</f>
        <v>0</v>
      </c>
      <c r="AO27" s="100">
        <f>SUM(AN27:AN$42)/U27/U27</f>
        <v>6.5768556400102207E-2</v>
      </c>
      <c r="AP27" s="87">
        <f t="shared" si="5"/>
        <v>70.770944842183411</v>
      </c>
      <c r="AQ27" s="88">
        <f t="shared" si="6"/>
        <v>79.291100244745991</v>
      </c>
      <c r="AR27" s="88">
        <f t="shared" si="7"/>
        <v>68.144225542419846</v>
      </c>
      <c r="AS27" s="88">
        <f t="shared" si="8"/>
        <v>76.166869009372718</v>
      </c>
      <c r="AT27" s="88">
        <f t="shared" si="9"/>
        <v>2.3728258009750185</v>
      </c>
      <c r="AU27" s="101">
        <f t="shared" si="10"/>
        <v>3.3781247341618243</v>
      </c>
    </row>
    <row r="28" spans="1:47" ht="14.45" customHeight="1" x14ac:dyDescent="0.15">
      <c r="A28" s="126"/>
      <c r="B28" s="86" t="s">
        <v>65</v>
      </c>
      <c r="C28" s="11">
        <v>174</v>
      </c>
      <c r="D28" s="11">
        <v>0</v>
      </c>
      <c r="E28" s="11">
        <v>43</v>
      </c>
      <c r="F28" s="12">
        <v>0</v>
      </c>
      <c r="G28" s="22" t="s">
        <v>65</v>
      </c>
      <c r="H28" s="3">
        <v>2904186</v>
      </c>
      <c r="I28" s="3">
        <v>384</v>
      </c>
      <c r="J28" s="18">
        <v>15</v>
      </c>
      <c r="K28" s="3">
        <v>99668</v>
      </c>
      <c r="L28" s="4">
        <v>7217823</v>
      </c>
      <c r="M28" s="70"/>
      <c r="N28" s="70"/>
      <c r="O28" s="87">
        <f t="shared" si="26"/>
        <v>0.53898305084745768</v>
      </c>
      <c r="P28" s="88">
        <f t="shared" si="27"/>
        <v>1.1165084012513697</v>
      </c>
      <c r="Q28" s="89">
        <f t="shared" si="13"/>
        <v>0</v>
      </c>
      <c r="R28" s="90">
        <f t="shared" si="14"/>
        <v>0</v>
      </c>
      <c r="S28" s="91">
        <f t="shared" si="15"/>
        <v>0</v>
      </c>
      <c r="T28" s="92">
        <f t="shared" si="28"/>
        <v>0</v>
      </c>
      <c r="U28" s="93">
        <f t="shared" si="29"/>
        <v>100000</v>
      </c>
      <c r="V28" s="93">
        <f t="shared" si="30"/>
        <v>500000</v>
      </c>
      <c r="W28" s="94">
        <f>SUM(V28:V$42)</f>
        <v>7003102.2543464713</v>
      </c>
      <c r="X28" s="95">
        <f t="shared" si="0"/>
        <v>500000</v>
      </c>
      <c r="Y28" s="93">
        <f>SUM(X28:X$42)</f>
        <v>6715554.7275896287</v>
      </c>
      <c r="Z28" s="93">
        <f t="shared" si="1"/>
        <v>0</v>
      </c>
      <c r="AA28" s="94">
        <f>SUM(Z28:Z$42)</f>
        <v>287547.52675684216</v>
      </c>
      <c r="AB28" s="87">
        <f t="shared" si="2"/>
        <v>70.031022543464715</v>
      </c>
      <c r="AC28" s="88">
        <f t="shared" si="3"/>
        <v>67.155547275896282</v>
      </c>
      <c r="AD28" s="96">
        <f t="shared" si="16"/>
        <v>95.893997883889568</v>
      </c>
      <c r="AE28" s="88">
        <f t="shared" si="4"/>
        <v>2.8754752675684214</v>
      </c>
      <c r="AF28" s="97">
        <f t="shared" si="17"/>
        <v>4.1060021161104121</v>
      </c>
      <c r="AH28" s="98">
        <f t="shared" si="31"/>
        <v>0</v>
      </c>
      <c r="AI28" s="99">
        <f t="shared" si="18"/>
        <v>0</v>
      </c>
      <c r="AJ28" s="99">
        <f t="shared" si="32"/>
        <v>0</v>
      </c>
      <c r="AK28" s="99">
        <f>SUM(AJ28:AJ$42)/U28/U28</f>
        <v>4.7241415089947001</v>
      </c>
      <c r="AL28" s="99">
        <f t="shared" si="33"/>
        <v>0</v>
      </c>
      <c r="AM28" s="99">
        <f>SUM(AL28:AL$42)/U28/U28</f>
        <v>4.1885417663110278</v>
      </c>
      <c r="AN28" s="99">
        <f t="shared" si="34"/>
        <v>0</v>
      </c>
      <c r="AO28" s="100">
        <f>SUM(AN28:AN$42)/U28/U28</f>
        <v>6.5768556400102207E-2</v>
      </c>
      <c r="AP28" s="87">
        <f t="shared" si="5"/>
        <v>65.770944842183425</v>
      </c>
      <c r="AQ28" s="88">
        <f t="shared" si="6"/>
        <v>74.291100244746005</v>
      </c>
      <c r="AR28" s="88">
        <f t="shared" si="7"/>
        <v>63.144225542419839</v>
      </c>
      <c r="AS28" s="88">
        <f t="shared" si="8"/>
        <v>71.166869009372718</v>
      </c>
      <c r="AT28" s="88">
        <f t="shared" si="9"/>
        <v>2.3728258009750185</v>
      </c>
      <c r="AU28" s="101">
        <f t="shared" si="10"/>
        <v>3.3781247341618243</v>
      </c>
    </row>
    <row r="29" spans="1:47" ht="14.45" customHeight="1" x14ac:dyDescent="0.15">
      <c r="A29" s="126"/>
      <c r="B29" s="86" t="s">
        <v>67</v>
      </c>
      <c r="C29" s="11">
        <v>53</v>
      </c>
      <c r="D29" s="11">
        <v>0</v>
      </c>
      <c r="E29" s="11">
        <v>29</v>
      </c>
      <c r="F29" s="12">
        <v>0</v>
      </c>
      <c r="G29" s="22" t="s">
        <v>67</v>
      </c>
      <c r="H29" s="3">
        <v>2868752</v>
      </c>
      <c r="I29" s="3">
        <v>586</v>
      </c>
      <c r="J29" s="18">
        <v>20</v>
      </c>
      <c r="K29" s="3">
        <v>99609</v>
      </c>
      <c r="L29" s="4">
        <v>6719619</v>
      </c>
      <c r="M29" s="70"/>
      <c r="N29" s="70"/>
      <c r="O29" s="87">
        <f t="shared" si="26"/>
        <v>0.54579439252336448</v>
      </c>
      <c r="P29" s="88">
        <f t="shared" si="27"/>
        <v>0.950336631451423</v>
      </c>
      <c r="Q29" s="89">
        <f t="shared" si="13"/>
        <v>0</v>
      </c>
      <c r="R29" s="90">
        <f t="shared" si="14"/>
        <v>0</v>
      </c>
      <c r="S29" s="91">
        <f t="shared" si="15"/>
        <v>0</v>
      </c>
      <c r="T29" s="92">
        <f t="shared" si="28"/>
        <v>0</v>
      </c>
      <c r="U29" s="93">
        <f t="shared" si="29"/>
        <v>100000</v>
      </c>
      <c r="V29" s="93">
        <f t="shared" si="30"/>
        <v>500000</v>
      </c>
      <c r="W29" s="94">
        <f>SUM(V29:V$42)</f>
        <v>6503102.2543464713</v>
      </c>
      <c r="X29" s="95">
        <f t="shared" si="0"/>
        <v>500000</v>
      </c>
      <c r="Y29" s="93">
        <f>SUM(X29:X$42)</f>
        <v>6215554.7275896296</v>
      </c>
      <c r="Z29" s="93">
        <f t="shared" si="1"/>
        <v>0</v>
      </c>
      <c r="AA29" s="94">
        <f>SUM(Z29:Z$42)</f>
        <v>287547.52675684216</v>
      </c>
      <c r="AB29" s="87">
        <f t="shared" si="2"/>
        <v>65.031022543464715</v>
      </c>
      <c r="AC29" s="88">
        <f t="shared" si="3"/>
        <v>62.155547275896296</v>
      </c>
      <c r="AD29" s="96">
        <f t="shared" si="16"/>
        <v>95.57830223929426</v>
      </c>
      <c r="AE29" s="88">
        <f t="shared" si="4"/>
        <v>2.8754752675684214</v>
      </c>
      <c r="AF29" s="97">
        <f t="shared" si="17"/>
        <v>4.4216977607057357</v>
      </c>
      <c r="AH29" s="98">
        <f t="shared" si="31"/>
        <v>0</v>
      </c>
      <c r="AI29" s="99">
        <f t="shared" si="18"/>
        <v>0</v>
      </c>
      <c r="AJ29" s="99">
        <f t="shared" si="32"/>
        <v>0</v>
      </c>
      <c r="AK29" s="99">
        <f>SUM(AJ29:AJ$42)/U29/U29</f>
        <v>4.7241415089947001</v>
      </c>
      <c r="AL29" s="99">
        <f t="shared" si="33"/>
        <v>0</v>
      </c>
      <c r="AM29" s="99">
        <f>SUM(AL29:AL$42)/U29/U29</f>
        <v>4.1885417663110278</v>
      </c>
      <c r="AN29" s="99">
        <f t="shared" si="34"/>
        <v>0</v>
      </c>
      <c r="AO29" s="100">
        <f>SUM(AN29:AN$42)/U29/U29</f>
        <v>6.5768556400102207E-2</v>
      </c>
      <c r="AP29" s="87">
        <f t="shared" si="5"/>
        <v>60.770944842183432</v>
      </c>
      <c r="AQ29" s="88">
        <f t="shared" si="6"/>
        <v>69.291100244746005</v>
      </c>
      <c r="AR29" s="88">
        <f t="shared" si="7"/>
        <v>58.144225542419854</v>
      </c>
      <c r="AS29" s="88">
        <f t="shared" si="8"/>
        <v>66.166869009372732</v>
      </c>
      <c r="AT29" s="88">
        <f t="shared" si="9"/>
        <v>2.3728258009750185</v>
      </c>
      <c r="AU29" s="101">
        <f t="shared" si="10"/>
        <v>3.3781247341618243</v>
      </c>
    </row>
    <row r="30" spans="1:47" ht="14.45" customHeight="1" x14ac:dyDescent="0.15">
      <c r="A30" s="126"/>
      <c r="B30" s="86" t="s">
        <v>69</v>
      </c>
      <c r="C30" s="11">
        <v>131</v>
      </c>
      <c r="D30" s="11">
        <v>1</v>
      </c>
      <c r="E30" s="11">
        <v>46</v>
      </c>
      <c r="F30" s="12">
        <v>0</v>
      </c>
      <c r="G30" s="22" t="s">
        <v>69</v>
      </c>
      <c r="H30" s="3">
        <v>3082677</v>
      </c>
      <c r="I30" s="3">
        <v>830</v>
      </c>
      <c r="J30" s="18">
        <v>25</v>
      </c>
      <c r="K30" s="3">
        <v>99502</v>
      </c>
      <c r="L30" s="4">
        <v>6221817</v>
      </c>
      <c r="M30" s="70"/>
      <c r="N30" s="70"/>
      <c r="O30" s="87">
        <f t="shared" si="26"/>
        <v>0.50317460317460316</v>
      </c>
      <c r="P30" s="88">
        <f t="shared" si="27"/>
        <v>1.0624488349903631</v>
      </c>
      <c r="Q30" s="89">
        <f t="shared" si="13"/>
        <v>7.6335877862595417E-3</v>
      </c>
      <c r="R30" s="90">
        <f t="shared" si="14"/>
        <v>7.1848992015966411E-3</v>
      </c>
      <c r="S30" s="91">
        <f t="shared" si="15"/>
        <v>0</v>
      </c>
      <c r="T30" s="92">
        <f t="shared" si="28"/>
        <v>3.529455171991893E-2</v>
      </c>
      <c r="U30" s="93">
        <f t="shared" si="29"/>
        <v>100000</v>
      </c>
      <c r="V30" s="93">
        <f t="shared" si="30"/>
        <v>491232.38516798837</v>
      </c>
      <c r="W30" s="94">
        <f>SUM(V30:V$42)</f>
        <v>6003102.2543464713</v>
      </c>
      <c r="X30" s="95">
        <f t="shared" si="0"/>
        <v>491232.38516798837</v>
      </c>
      <c r="Y30" s="93">
        <f>SUM(X30:X$42)</f>
        <v>5715554.7275896296</v>
      </c>
      <c r="Z30" s="93">
        <f t="shared" si="1"/>
        <v>0</v>
      </c>
      <c r="AA30" s="94">
        <f>SUM(Z30:Z$42)</f>
        <v>287547.52675684216</v>
      </c>
      <c r="AB30" s="87">
        <f t="shared" si="2"/>
        <v>60.031022543464715</v>
      </c>
      <c r="AC30" s="88">
        <f t="shared" si="3"/>
        <v>57.155547275896296</v>
      </c>
      <c r="AD30" s="96">
        <f t="shared" si="16"/>
        <v>95.210017844546186</v>
      </c>
      <c r="AE30" s="88">
        <f t="shared" si="4"/>
        <v>2.8754752675684214</v>
      </c>
      <c r="AF30" s="97">
        <f t="shared" si="17"/>
        <v>4.7899821554538233</v>
      </c>
      <c r="AH30" s="98">
        <f t="shared" si="31"/>
        <v>1.201738768108663E-3</v>
      </c>
      <c r="AI30" s="99">
        <f t="shared" si="18"/>
        <v>0</v>
      </c>
      <c r="AJ30" s="99">
        <f t="shared" si="32"/>
        <v>42715462756.701538</v>
      </c>
      <c r="AK30" s="99">
        <f>SUM(AJ30:AJ$42)/U30/U30</f>
        <v>4.7241415089947001</v>
      </c>
      <c r="AL30" s="99">
        <f t="shared" si="33"/>
        <v>38551103362.586823</v>
      </c>
      <c r="AM30" s="99">
        <f>SUM(AL30:AL$42)/U30/U30</f>
        <v>4.1885417663110278</v>
      </c>
      <c r="AN30" s="99">
        <f t="shared" si="34"/>
        <v>106767698.78145333</v>
      </c>
      <c r="AO30" s="100">
        <f>SUM(AN30:AN$42)/U30/U30</f>
        <v>6.5768556400102207E-2</v>
      </c>
      <c r="AP30" s="87">
        <f t="shared" si="5"/>
        <v>55.770944842183432</v>
      </c>
      <c r="AQ30" s="88">
        <f t="shared" si="6"/>
        <v>64.291100244746005</v>
      </c>
      <c r="AR30" s="88">
        <f t="shared" si="7"/>
        <v>53.144225542419854</v>
      </c>
      <c r="AS30" s="88">
        <f t="shared" si="8"/>
        <v>61.166869009372739</v>
      </c>
      <c r="AT30" s="88">
        <f t="shared" si="9"/>
        <v>2.3728258009750185</v>
      </c>
      <c r="AU30" s="101">
        <f t="shared" si="10"/>
        <v>3.3781247341618243</v>
      </c>
    </row>
    <row r="31" spans="1:47" ht="14.45" customHeight="1" x14ac:dyDescent="0.15">
      <c r="A31" s="126"/>
      <c r="B31" s="86" t="s">
        <v>71</v>
      </c>
      <c r="C31" s="11">
        <v>215</v>
      </c>
      <c r="D31" s="11">
        <v>0</v>
      </c>
      <c r="E31" s="11">
        <v>70</v>
      </c>
      <c r="F31" s="12">
        <v>0</v>
      </c>
      <c r="G31" s="22" t="s">
        <v>71</v>
      </c>
      <c r="H31" s="3">
        <v>3531534</v>
      </c>
      <c r="I31" s="3">
        <v>1224</v>
      </c>
      <c r="J31" s="18">
        <v>30</v>
      </c>
      <c r="K31" s="3">
        <v>99376</v>
      </c>
      <c r="L31" s="4">
        <v>5724620</v>
      </c>
      <c r="M31" s="70"/>
      <c r="N31" s="70"/>
      <c r="O31" s="87">
        <f t="shared" si="26"/>
        <v>0.52874999999999994</v>
      </c>
      <c r="P31" s="88">
        <f t="shared" si="27"/>
        <v>1.0755235401952805</v>
      </c>
      <c r="Q31" s="89">
        <f t="shared" si="13"/>
        <v>0</v>
      </c>
      <c r="R31" s="90">
        <f t="shared" si="14"/>
        <v>0</v>
      </c>
      <c r="S31" s="91">
        <f t="shared" si="15"/>
        <v>0</v>
      </c>
      <c r="T31" s="92">
        <f t="shared" si="28"/>
        <v>0</v>
      </c>
      <c r="U31" s="93">
        <f t="shared" si="29"/>
        <v>96470.544828008104</v>
      </c>
      <c r="V31" s="93">
        <f t="shared" si="30"/>
        <v>482352.72414004052</v>
      </c>
      <c r="W31" s="94">
        <f>SUM(V31:V$42)</f>
        <v>5511869.8691784833</v>
      </c>
      <c r="X31" s="95">
        <f t="shared" si="0"/>
        <v>482352.72414004052</v>
      </c>
      <c r="Y31" s="93">
        <f>SUM(X31:X$42)</f>
        <v>5224322.3424216406</v>
      </c>
      <c r="Z31" s="93">
        <f t="shared" si="1"/>
        <v>0</v>
      </c>
      <c r="AA31" s="94">
        <f>SUM(Z31:Z$42)</f>
        <v>287547.52675684216</v>
      </c>
      <c r="AB31" s="87">
        <f t="shared" si="2"/>
        <v>57.13526215701679</v>
      </c>
      <c r="AC31" s="88">
        <f t="shared" si="3"/>
        <v>54.154585233614988</v>
      </c>
      <c r="AD31" s="96">
        <f t="shared" si="16"/>
        <v>94.783121997041988</v>
      </c>
      <c r="AE31" s="88">
        <f t="shared" si="4"/>
        <v>2.9806769234017954</v>
      </c>
      <c r="AF31" s="97">
        <f t="shared" si="17"/>
        <v>5.2168780029579995</v>
      </c>
      <c r="AH31" s="98">
        <f t="shared" si="31"/>
        <v>0</v>
      </c>
      <c r="AI31" s="99">
        <f t="shared" si="18"/>
        <v>0</v>
      </c>
      <c r="AJ31" s="99">
        <f t="shared" si="32"/>
        <v>0</v>
      </c>
      <c r="AK31" s="99">
        <f>SUM(AJ31:AJ$42)/U31/U31</f>
        <v>0.48631818909409846</v>
      </c>
      <c r="AL31" s="99">
        <f t="shared" si="33"/>
        <v>0</v>
      </c>
      <c r="AM31" s="99">
        <f>SUM(AL31:AL$42)/U31/U31</f>
        <v>0.35827546847766911</v>
      </c>
      <c r="AN31" s="99">
        <f t="shared" si="34"/>
        <v>0</v>
      </c>
      <c r="AO31" s="100">
        <f>SUM(AN31:AN$42)/U31/U31</f>
        <v>5.9196685874295628E-2</v>
      </c>
      <c r="AP31" s="87">
        <f t="shared" si="5"/>
        <v>55.768426411499469</v>
      </c>
      <c r="AQ31" s="88">
        <f t="shared" si="6"/>
        <v>58.502097902534111</v>
      </c>
      <c r="AR31" s="88">
        <f t="shared" si="7"/>
        <v>52.981405349835946</v>
      </c>
      <c r="AS31" s="88">
        <f t="shared" si="8"/>
        <v>55.32776511739403</v>
      </c>
      <c r="AT31" s="88">
        <f t="shared" si="9"/>
        <v>2.5038016897665245</v>
      </c>
      <c r="AU31" s="101">
        <f t="shared" si="10"/>
        <v>3.4575521570370662</v>
      </c>
    </row>
    <row r="32" spans="1:47" ht="14.45" customHeight="1" x14ac:dyDescent="0.15">
      <c r="A32" s="126"/>
      <c r="B32" s="86" t="s">
        <v>73</v>
      </c>
      <c r="C32" s="11">
        <v>208</v>
      </c>
      <c r="D32" s="11">
        <v>0</v>
      </c>
      <c r="E32" s="11">
        <v>72</v>
      </c>
      <c r="F32" s="12">
        <v>0</v>
      </c>
      <c r="G32" s="22" t="s">
        <v>73</v>
      </c>
      <c r="H32" s="3">
        <v>4046870</v>
      </c>
      <c r="I32" s="3">
        <v>1947</v>
      </c>
      <c r="J32" s="18">
        <v>35</v>
      </c>
      <c r="K32" s="3">
        <v>99216</v>
      </c>
      <c r="L32" s="4">
        <v>5228117</v>
      </c>
      <c r="M32" s="70"/>
      <c r="N32" s="70"/>
      <c r="O32" s="87">
        <f t="shared" si="26"/>
        <v>0.52719665271966532</v>
      </c>
      <c r="P32" s="88">
        <f t="shared" si="27"/>
        <v>0.99748322979463022</v>
      </c>
      <c r="Q32" s="89">
        <f t="shared" si="13"/>
        <v>0</v>
      </c>
      <c r="R32" s="90">
        <f t="shared" si="14"/>
        <v>0</v>
      </c>
      <c r="S32" s="91">
        <f t="shared" si="15"/>
        <v>0</v>
      </c>
      <c r="T32" s="92">
        <f t="shared" si="28"/>
        <v>0</v>
      </c>
      <c r="U32" s="93">
        <f t="shared" si="29"/>
        <v>96470.544828008104</v>
      </c>
      <c r="V32" s="93">
        <f t="shared" si="30"/>
        <v>482352.72414004052</v>
      </c>
      <c r="W32" s="94">
        <f>SUM(V32:V$42)</f>
        <v>5029517.1450384427</v>
      </c>
      <c r="X32" s="95">
        <f t="shared" si="0"/>
        <v>482352.72414004052</v>
      </c>
      <c r="Y32" s="93">
        <f>SUM(X32:X$42)</f>
        <v>4741969.6182816001</v>
      </c>
      <c r="Z32" s="93">
        <f t="shared" si="1"/>
        <v>0</v>
      </c>
      <c r="AA32" s="94">
        <f>SUM(Z32:Z$42)</f>
        <v>287547.52675684216</v>
      </c>
      <c r="AB32" s="87">
        <f t="shared" si="2"/>
        <v>52.13526215701679</v>
      </c>
      <c r="AC32" s="88">
        <f t="shared" si="3"/>
        <v>49.154585233614988</v>
      </c>
      <c r="AD32" s="96">
        <f t="shared" si="16"/>
        <v>94.282800545962857</v>
      </c>
      <c r="AE32" s="88">
        <f t="shared" si="4"/>
        <v>2.9806769234017954</v>
      </c>
      <c r="AF32" s="97">
        <f t="shared" si="17"/>
        <v>5.7171994540371394</v>
      </c>
      <c r="AH32" s="98">
        <f t="shared" si="31"/>
        <v>0</v>
      </c>
      <c r="AI32" s="99">
        <f t="shared" si="18"/>
        <v>0</v>
      </c>
      <c r="AJ32" s="99">
        <f t="shared" si="32"/>
        <v>0</v>
      </c>
      <c r="AK32" s="99">
        <f>SUM(AJ32:AJ$42)/U32/U32</f>
        <v>0.48631818909409846</v>
      </c>
      <c r="AL32" s="99">
        <f t="shared" si="33"/>
        <v>0</v>
      </c>
      <c r="AM32" s="99">
        <f>SUM(AL32:AL$42)/U32/U32</f>
        <v>0.35827546847766911</v>
      </c>
      <c r="AN32" s="99">
        <f t="shared" si="34"/>
        <v>0</v>
      </c>
      <c r="AO32" s="100">
        <f>SUM(AN32:AN$42)/U32/U32</f>
        <v>5.9196685874295628E-2</v>
      </c>
      <c r="AP32" s="87">
        <f t="shared" si="5"/>
        <v>50.768426411499469</v>
      </c>
      <c r="AQ32" s="88">
        <f t="shared" si="6"/>
        <v>53.502097902534111</v>
      </c>
      <c r="AR32" s="88">
        <f t="shared" si="7"/>
        <v>47.981405349835946</v>
      </c>
      <c r="AS32" s="88">
        <f t="shared" si="8"/>
        <v>50.32776511739403</v>
      </c>
      <c r="AT32" s="88">
        <f t="shared" si="9"/>
        <v>2.5038016897665245</v>
      </c>
      <c r="AU32" s="101">
        <f t="shared" si="10"/>
        <v>3.4575521570370662</v>
      </c>
    </row>
    <row r="33" spans="1:47" ht="14.45" customHeight="1" x14ac:dyDescent="0.15">
      <c r="A33" s="126"/>
      <c r="B33" s="86" t="s">
        <v>75</v>
      </c>
      <c r="C33" s="11">
        <v>208</v>
      </c>
      <c r="D33" s="11">
        <v>0</v>
      </c>
      <c r="E33" s="11">
        <v>68</v>
      </c>
      <c r="F33" s="12">
        <v>0</v>
      </c>
      <c r="G33" s="22" t="s">
        <v>75</v>
      </c>
      <c r="H33" s="3">
        <v>4763673</v>
      </c>
      <c r="I33" s="3">
        <v>3556</v>
      </c>
      <c r="J33" s="18">
        <v>40</v>
      </c>
      <c r="K33" s="3">
        <v>98977</v>
      </c>
      <c r="L33" s="4">
        <v>4732602</v>
      </c>
      <c r="M33" s="70"/>
      <c r="N33" s="70"/>
      <c r="O33" s="87">
        <f t="shared" si="26"/>
        <v>0.53649025069637879</v>
      </c>
      <c r="P33" s="88">
        <f t="shared" si="27"/>
        <v>1.0273038189609276</v>
      </c>
      <c r="Q33" s="89">
        <f t="shared" si="13"/>
        <v>0</v>
      </c>
      <c r="R33" s="90">
        <f t="shared" si="14"/>
        <v>0</v>
      </c>
      <c r="S33" s="91">
        <f t="shared" si="15"/>
        <v>0</v>
      </c>
      <c r="T33" s="92">
        <f t="shared" si="28"/>
        <v>0</v>
      </c>
      <c r="U33" s="93">
        <f t="shared" si="29"/>
        <v>96470.544828008104</v>
      </c>
      <c r="V33" s="93">
        <f t="shared" si="30"/>
        <v>482352.72414004052</v>
      </c>
      <c r="W33" s="94">
        <f>SUM(V33:V$42)</f>
        <v>4547164.4208984021</v>
      </c>
      <c r="X33" s="95">
        <f t="shared" si="0"/>
        <v>482352.72414004052</v>
      </c>
      <c r="Y33" s="93">
        <f>SUM(X33:X$42)</f>
        <v>4259616.8941415595</v>
      </c>
      <c r="Z33" s="93">
        <f t="shared" si="1"/>
        <v>0</v>
      </c>
      <c r="AA33" s="94">
        <f>SUM(Z33:Z$42)</f>
        <v>287547.52675684216</v>
      </c>
      <c r="AB33" s="87">
        <f t="shared" si="2"/>
        <v>47.13526215701679</v>
      </c>
      <c r="AC33" s="88">
        <f t="shared" si="3"/>
        <v>44.154585233614988</v>
      </c>
      <c r="AD33" s="96">
        <f t="shared" si="16"/>
        <v>93.676333201515703</v>
      </c>
      <c r="AE33" s="88">
        <f t="shared" si="4"/>
        <v>2.9806769234017954</v>
      </c>
      <c r="AF33" s="97">
        <f t="shared" si="17"/>
        <v>6.3236667984842789</v>
      </c>
      <c r="AH33" s="98">
        <f t="shared" si="31"/>
        <v>0</v>
      </c>
      <c r="AI33" s="99">
        <f t="shared" si="18"/>
        <v>0</v>
      </c>
      <c r="AJ33" s="99">
        <f t="shared" si="32"/>
        <v>0</v>
      </c>
      <c r="AK33" s="99">
        <f>SUM(AJ33:AJ$42)/U33/U33</f>
        <v>0.48631818909409846</v>
      </c>
      <c r="AL33" s="99">
        <f t="shared" si="33"/>
        <v>0</v>
      </c>
      <c r="AM33" s="99">
        <f>SUM(AL33:AL$42)/U33/U33</f>
        <v>0.35827546847766911</v>
      </c>
      <c r="AN33" s="99">
        <f t="shared" si="34"/>
        <v>0</v>
      </c>
      <c r="AO33" s="100">
        <f>SUM(AN33:AN$42)/U33/U33</f>
        <v>5.9196685874295628E-2</v>
      </c>
      <c r="AP33" s="87">
        <f t="shared" si="5"/>
        <v>45.768426411499469</v>
      </c>
      <c r="AQ33" s="88">
        <f t="shared" si="6"/>
        <v>48.502097902534111</v>
      </c>
      <c r="AR33" s="88">
        <f t="shared" si="7"/>
        <v>42.981405349835946</v>
      </c>
      <c r="AS33" s="88">
        <f t="shared" si="8"/>
        <v>45.32776511739403</v>
      </c>
      <c r="AT33" s="88">
        <f t="shared" si="9"/>
        <v>2.5038016897665245</v>
      </c>
      <c r="AU33" s="101">
        <f t="shared" si="10"/>
        <v>3.4575521570370662</v>
      </c>
    </row>
    <row r="34" spans="1:47" ht="14.45" customHeight="1" x14ac:dyDescent="0.15">
      <c r="A34" s="126"/>
      <c r="B34" s="86" t="s">
        <v>77</v>
      </c>
      <c r="C34" s="11">
        <v>236</v>
      </c>
      <c r="D34" s="11">
        <v>0</v>
      </c>
      <c r="E34" s="11">
        <v>76</v>
      </c>
      <c r="F34" s="12">
        <v>0.1</v>
      </c>
      <c r="G34" s="22" t="s">
        <v>77</v>
      </c>
      <c r="H34" s="3">
        <v>4254117</v>
      </c>
      <c r="I34" s="3">
        <v>4884</v>
      </c>
      <c r="J34" s="18">
        <v>45</v>
      </c>
      <c r="K34" s="3">
        <v>98618</v>
      </c>
      <c r="L34" s="4">
        <v>4238549</v>
      </c>
      <c r="M34" s="70"/>
      <c r="N34" s="70"/>
      <c r="O34" s="87">
        <f t="shared" si="26"/>
        <v>0.54067495559502665</v>
      </c>
      <c r="P34" s="88">
        <f t="shared" si="27"/>
        <v>1.0028678423201143</v>
      </c>
      <c r="Q34" s="89">
        <f t="shared" si="13"/>
        <v>0</v>
      </c>
      <c r="R34" s="90">
        <f t="shared" si="14"/>
        <v>0</v>
      </c>
      <c r="S34" s="91">
        <f t="shared" si="15"/>
        <v>1.3157894736842105E-3</v>
      </c>
      <c r="T34" s="92">
        <f t="shared" si="28"/>
        <v>0</v>
      </c>
      <c r="U34" s="93">
        <f t="shared" si="29"/>
        <v>96470.544828008104</v>
      </c>
      <c r="V34" s="93">
        <f t="shared" si="30"/>
        <v>482352.72414004052</v>
      </c>
      <c r="W34" s="94">
        <f>SUM(V34:V$42)</f>
        <v>4064811.6967583615</v>
      </c>
      <c r="X34" s="95">
        <f t="shared" si="0"/>
        <v>481718.04950301419</v>
      </c>
      <c r="Y34" s="93">
        <f>SUM(X34:X$42)</f>
        <v>3777264.1700015194</v>
      </c>
      <c r="Z34" s="93">
        <f t="shared" si="1"/>
        <v>634.67463702636906</v>
      </c>
      <c r="AA34" s="94">
        <f>SUM(Z34:Z$42)</f>
        <v>287547.52675684216</v>
      </c>
      <c r="AB34" s="87">
        <f t="shared" si="2"/>
        <v>42.13526215701679</v>
      </c>
      <c r="AC34" s="88">
        <f t="shared" si="3"/>
        <v>39.154585233614995</v>
      </c>
      <c r="AD34" s="96">
        <f t="shared" si="16"/>
        <v>92.925932411920627</v>
      </c>
      <c r="AE34" s="88">
        <f t="shared" si="4"/>
        <v>2.9806769234017954</v>
      </c>
      <c r="AF34" s="97">
        <f t="shared" si="17"/>
        <v>7.074067588079366</v>
      </c>
      <c r="AH34" s="98">
        <f t="shared" si="31"/>
        <v>0</v>
      </c>
      <c r="AI34" s="99">
        <f t="shared" si="18"/>
        <v>1.7290239101909901E-5</v>
      </c>
      <c r="AJ34" s="99">
        <f t="shared" si="32"/>
        <v>0</v>
      </c>
      <c r="AK34" s="99">
        <f>SUM(AJ34:AJ$42)/U34/U34</f>
        <v>0.48631818909409846</v>
      </c>
      <c r="AL34" s="99">
        <f t="shared" si="33"/>
        <v>4022818.7923338953</v>
      </c>
      <c r="AM34" s="99">
        <f>SUM(AL34:AL$42)/U34/U34</f>
        <v>0.35827546847766911</v>
      </c>
      <c r="AN34" s="99">
        <f t="shared" si="34"/>
        <v>4022818.7923338953</v>
      </c>
      <c r="AO34" s="100">
        <f>SUM(AN34:AN$42)/U34/U34</f>
        <v>5.9196685874295628E-2</v>
      </c>
      <c r="AP34" s="87">
        <f t="shared" si="5"/>
        <v>40.768426411499469</v>
      </c>
      <c r="AQ34" s="88">
        <f t="shared" si="6"/>
        <v>43.502097902534111</v>
      </c>
      <c r="AR34" s="88">
        <f t="shared" si="7"/>
        <v>37.981405349835953</v>
      </c>
      <c r="AS34" s="88">
        <f t="shared" si="8"/>
        <v>40.327765117394037</v>
      </c>
      <c r="AT34" s="88">
        <f t="shared" si="9"/>
        <v>2.5038016897665245</v>
      </c>
      <c r="AU34" s="101">
        <f t="shared" si="10"/>
        <v>3.4575521570370662</v>
      </c>
    </row>
    <row r="35" spans="1:47" ht="14.45" customHeight="1" x14ac:dyDescent="0.15">
      <c r="A35" s="126"/>
      <c r="B35" s="86" t="s">
        <v>79</v>
      </c>
      <c r="C35" s="11">
        <v>387</v>
      </c>
      <c r="D35" s="11">
        <v>0</v>
      </c>
      <c r="E35" s="11">
        <v>126</v>
      </c>
      <c r="F35" s="12">
        <v>0.1</v>
      </c>
      <c r="G35" s="22" t="s">
        <v>79</v>
      </c>
      <c r="H35" s="3">
        <v>3926558</v>
      </c>
      <c r="I35" s="3">
        <v>6879</v>
      </c>
      <c r="J35" s="18">
        <v>50</v>
      </c>
      <c r="K35" s="3">
        <v>98055</v>
      </c>
      <c r="L35" s="4">
        <v>3746752</v>
      </c>
      <c r="M35" s="70"/>
      <c r="N35" s="70"/>
      <c r="O35" s="87">
        <f t="shared" si="26"/>
        <v>0.52857142857142858</v>
      </c>
      <c r="P35" s="88">
        <f t="shared" si="27"/>
        <v>0.98541039571569933</v>
      </c>
      <c r="Q35" s="89">
        <f t="shared" si="13"/>
        <v>0</v>
      </c>
      <c r="R35" s="90">
        <f t="shared" si="14"/>
        <v>0</v>
      </c>
      <c r="S35" s="91">
        <f t="shared" si="15"/>
        <v>7.9365079365079365E-4</v>
      </c>
      <c r="T35" s="92">
        <f t="shared" si="28"/>
        <v>0</v>
      </c>
      <c r="U35" s="93">
        <f t="shared" si="29"/>
        <v>96470.544828008104</v>
      </c>
      <c r="V35" s="93">
        <f t="shared" si="30"/>
        <v>482352.72414004052</v>
      </c>
      <c r="W35" s="94">
        <f>SUM(V35:V$42)</f>
        <v>3582458.972618321</v>
      </c>
      <c r="X35" s="95">
        <f t="shared" si="0"/>
        <v>481969.90451770718</v>
      </c>
      <c r="Y35" s="93">
        <f>SUM(X35:X$42)</f>
        <v>3295546.120498505</v>
      </c>
      <c r="Z35" s="93">
        <f t="shared" si="1"/>
        <v>382.81962233336549</v>
      </c>
      <c r="AA35" s="94">
        <f>SUM(Z35:Z$42)</f>
        <v>286912.85211981577</v>
      </c>
      <c r="AB35" s="87">
        <f t="shared" si="2"/>
        <v>37.13526215701679</v>
      </c>
      <c r="AC35" s="88">
        <f t="shared" si="3"/>
        <v>34.161164180983413</v>
      </c>
      <c r="AD35" s="96">
        <f t="shared" si="16"/>
        <v>91.991175493906098</v>
      </c>
      <c r="AE35" s="88">
        <f t="shared" si="4"/>
        <v>2.9740979760333741</v>
      </c>
      <c r="AF35" s="97">
        <f t="shared" si="17"/>
        <v>8.0088245060938981</v>
      </c>
      <c r="AH35" s="98">
        <f t="shared" si="31"/>
        <v>0</v>
      </c>
      <c r="AI35" s="99">
        <f t="shared" si="18"/>
        <v>6.29381676244866E-6</v>
      </c>
      <c r="AJ35" s="99">
        <f t="shared" si="32"/>
        <v>0</v>
      </c>
      <c r="AK35" s="99">
        <f>SUM(AJ35:AJ$42)/U35/U35</f>
        <v>0.48631818909409846</v>
      </c>
      <c r="AL35" s="99">
        <f t="shared" si="33"/>
        <v>1464345.5303453722</v>
      </c>
      <c r="AM35" s="99">
        <f>SUM(AL35:AL$42)/U35/U35</f>
        <v>0.35784321250012124</v>
      </c>
      <c r="AN35" s="99">
        <f t="shared" si="34"/>
        <v>1464345.5303453722</v>
      </c>
      <c r="AO35" s="100">
        <f>SUM(AN35:AN$42)/U35/U35</f>
        <v>5.8764429896747884E-2</v>
      </c>
      <c r="AP35" s="87">
        <f t="shared" si="5"/>
        <v>35.768426411499469</v>
      </c>
      <c r="AQ35" s="88">
        <f t="shared" si="6"/>
        <v>38.502097902534111</v>
      </c>
      <c r="AR35" s="88">
        <f t="shared" si="7"/>
        <v>32.988692226035035</v>
      </c>
      <c r="AS35" s="88">
        <f t="shared" si="8"/>
        <v>35.333636135931791</v>
      </c>
      <c r="AT35" s="88">
        <f t="shared" si="9"/>
        <v>2.4989670110444075</v>
      </c>
      <c r="AU35" s="101">
        <f t="shared" si="10"/>
        <v>3.4492289410223407</v>
      </c>
    </row>
    <row r="36" spans="1:47" ht="14.45" customHeight="1" x14ac:dyDescent="0.15">
      <c r="A36" s="126"/>
      <c r="B36" s="86" t="s">
        <v>81</v>
      </c>
      <c r="C36" s="11">
        <v>482</v>
      </c>
      <c r="D36" s="11">
        <v>1</v>
      </c>
      <c r="E36" s="11">
        <v>167</v>
      </c>
      <c r="F36" s="12">
        <v>0.2</v>
      </c>
      <c r="G36" s="22" t="s">
        <v>81</v>
      </c>
      <c r="H36" s="3">
        <v>3770396</v>
      </c>
      <c r="I36" s="3">
        <v>9275</v>
      </c>
      <c r="J36" s="18">
        <v>55</v>
      </c>
      <c r="K36" s="3">
        <v>97187</v>
      </c>
      <c r="L36" s="4">
        <v>3258523</v>
      </c>
      <c r="M36" s="70"/>
      <c r="N36" s="70"/>
      <c r="O36" s="87">
        <f t="shared" si="26"/>
        <v>0.52993311036789292</v>
      </c>
      <c r="P36" s="88">
        <f t="shared" si="27"/>
        <v>0.99369792960650705</v>
      </c>
      <c r="Q36" s="89">
        <f t="shared" si="13"/>
        <v>2.0746887966804979E-3</v>
      </c>
      <c r="R36" s="90">
        <f t="shared" si="14"/>
        <v>2.0878465526259584E-3</v>
      </c>
      <c r="S36" s="91">
        <f t="shared" si="15"/>
        <v>1.1976047904191617E-3</v>
      </c>
      <c r="T36" s="92">
        <f t="shared" si="28"/>
        <v>1.0388256159948615E-2</v>
      </c>
      <c r="U36" s="93">
        <f t="shared" si="29"/>
        <v>96470.544828008104</v>
      </c>
      <c r="V36" s="93">
        <f t="shared" si="30"/>
        <v>479997.31125005381</v>
      </c>
      <c r="W36" s="94">
        <f>SUM(V36:V$42)</f>
        <v>3100106.2484782804</v>
      </c>
      <c r="X36" s="95">
        <f t="shared" si="0"/>
        <v>479422.4641707124</v>
      </c>
      <c r="Y36" s="93">
        <f>SUM(X36:X$42)</f>
        <v>2813576.2159807975</v>
      </c>
      <c r="Z36" s="93">
        <f t="shared" si="1"/>
        <v>574.8470793413818</v>
      </c>
      <c r="AA36" s="94">
        <f>SUM(Z36:Z$42)</f>
        <v>286530.03249748243</v>
      </c>
      <c r="AB36" s="87">
        <f t="shared" si="2"/>
        <v>32.13526215701679</v>
      </c>
      <c r="AC36" s="88">
        <f t="shared" si="3"/>
        <v>29.165132434951662</v>
      </c>
      <c r="AD36" s="96">
        <f t="shared" si="16"/>
        <v>90.757412503583396</v>
      </c>
      <c r="AE36" s="88">
        <f t="shared" si="4"/>
        <v>2.9701297220651202</v>
      </c>
      <c r="AF36" s="97">
        <f t="shared" si="17"/>
        <v>9.2425874964165722</v>
      </c>
      <c r="AH36" s="98">
        <f t="shared" si="31"/>
        <v>1.0679480838451519E-4</v>
      </c>
      <c r="AI36" s="99">
        <f t="shared" si="18"/>
        <v>7.1626978035037532E-6</v>
      </c>
      <c r="AJ36" s="99">
        <f t="shared" si="32"/>
        <v>882327390.94145393</v>
      </c>
      <c r="AK36" s="99">
        <f>SUM(AJ36:AJ$42)/U36/U36</f>
        <v>0.48631818909409846</v>
      </c>
      <c r="AL36" s="99">
        <f t="shared" si="33"/>
        <v>715344885.75241697</v>
      </c>
      <c r="AM36" s="99">
        <f>SUM(AL36:AL$42)/U36/U36</f>
        <v>0.35768586708106009</v>
      </c>
      <c r="AN36" s="99">
        <f t="shared" si="34"/>
        <v>10583985.744400807</v>
      </c>
      <c r="AO36" s="100">
        <f>SUM(AN36:AN$42)/U36/U36</f>
        <v>5.8607084477686679E-2</v>
      </c>
      <c r="AP36" s="87">
        <f t="shared" si="5"/>
        <v>30.768426411499469</v>
      </c>
      <c r="AQ36" s="88">
        <f t="shared" si="6"/>
        <v>33.502097902534111</v>
      </c>
      <c r="AR36" s="88">
        <f t="shared" si="7"/>
        <v>27.992918279185488</v>
      </c>
      <c r="AS36" s="88">
        <f t="shared" si="8"/>
        <v>30.337346590717836</v>
      </c>
      <c r="AT36" s="88">
        <f t="shared" si="9"/>
        <v>2.4956352798115979</v>
      </c>
      <c r="AU36" s="101">
        <f t="shared" si="10"/>
        <v>3.4446241643186424</v>
      </c>
    </row>
    <row r="37" spans="1:47" ht="14.45" customHeight="1" x14ac:dyDescent="0.15">
      <c r="A37" s="126"/>
      <c r="B37" s="86" t="s">
        <v>83</v>
      </c>
      <c r="C37" s="11">
        <v>535</v>
      </c>
      <c r="D37" s="11">
        <v>1</v>
      </c>
      <c r="E37" s="11">
        <v>176</v>
      </c>
      <c r="F37" s="12">
        <v>0.6</v>
      </c>
      <c r="G37" s="22" t="s">
        <v>83</v>
      </c>
      <c r="H37" s="3">
        <v>4308137</v>
      </c>
      <c r="I37" s="3">
        <v>16076</v>
      </c>
      <c r="J37" s="18">
        <v>60</v>
      </c>
      <c r="K37" s="3">
        <v>95991</v>
      </c>
      <c r="L37" s="4">
        <v>2775399</v>
      </c>
      <c r="M37" s="70"/>
      <c r="N37" s="70"/>
      <c r="O37" s="87">
        <f t="shared" si="26"/>
        <v>0.52923076923076917</v>
      </c>
      <c r="P37" s="88">
        <f t="shared" si="27"/>
        <v>1.0509637941181051</v>
      </c>
      <c r="Q37" s="89">
        <f t="shared" si="13"/>
        <v>1.869158878504673E-3</v>
      </c>
      <c r="R37" s="90">
        <f t="shared" si="14"/>
        <v>1.7785188119378932E-3</v>
      </c>
      <c r="S37" s="91">
        <f t="shared" si="15"/>
        <v>3.4090909090909089E-3</v>
      </c>
      <c r="T37" s="92">
        <f t="shared" si="28"/>
        <v>8.855521660995137E-3</v>
      </c>
      <c r="U37" s="93">
        <f t="shared" si="29"/>
        <v>95468.384096444948</v>
      </c>
      <c r="V37" s="93">
        <f t="shared" si="30"/>
        <v>475351.92635105766</v>
      </c>
      <c r="W37" s="94">
        <f>SUM(V37:V$42)</f>
        <v>2620108.9372282266</v>
      </c>
      <c r="X37" s="95">
        <f t="shared" si="0"/>
        <v>473731.40842031542</v>
      </c>
      <c r="Y37" s="93">
        <f>SUM(X37:X$42)</f>
        <v>2334153.7518100855</v>
      </c>
      <c r="Z37" s="93">
        <f t="shared" si="1"/>
        <v>1620.517930742242</v>
      </c>
      <c r="AA37" s="94">
        <f>SUM(Z37:Z$42)</f>
        <v>285955.18541814107</v>
      </c>
      <c r="AB37" s="87">
        <f t="shared" si="2"/>
        <v>27.444781453316693</v>
      </c>
      <c r="AC37" s="88">
        <f t="shared" si="3"/>
        <v>24.449494708657216</v>
      </c>
      <c r="AD37" s="96">
        <f t="shared" si="16"/>
        <v>89.086133734551936</v>
      </c>
      <c r="AE37" s="88">
        <f t="shared" si="4"/>
        <v>2.995286744659476</v>
      </c>
      <c r="AF37" s="97">
        <f t="shared" si="17"/>
        <v>10.913866265448057</v>
      </c>
      <c r="AH37" s="98">
        <f t="shared" si="31"/>
        <v>7.7725811542829796E-5</v>
      </c>
      <c r="AI37" s="99">
        <f t="shared" si="18"/>
        <v>1.9303801183320809E-5</v>
      </c>
      <c r="AJ37" s="99">
        <f t="shared" si="32"/>
        <v>443471557.33207232</v>
      </c>
      <c r="AK37" s="99">
        <f>SUM(AJ37:AJ$42)/U37/U37</f>
        <v>0.39977397909893825</v>
      </c>
      <c r="AL37" s="99">
        <f t="shared" si="33"/>
        <v>347458041.62310165</v>
      </c>
      <c r="AM37" s="99">
        <f>SUM(AL37:AL$42)/U37/U37</f>
        <v>0.2867480092244386</v>
      </c>
      <c r="AN37" s="99">
        <f t="shared" si="34"/>
        <v>10792711.689890694</v>
      </c>
      <c r="AO37" s="100">
        <f>SUM(AN37:AN$42)/U37/U37</f>
        <v>5.8682713756290486E-2</v>
      </c>
      <c r="AP37" s="87">
        <f t="shared" si="5"/>
        <v>26.205518883032866</v>
      </c>
      <c r="AQ37" s="88">
        <f t="shared" si="6"/>
        <v>28.684044023600521</v>
      </c>
      <c r="AR37" s="88">
        <f t="shared" si="7"/>
        <v>23.399937110315609</v>
      </c>
      <c r="AS37" s="88">
        <f t="shared" si="8"/>
        <v>25.499052306998824</v>
      </c>
      <c r="AT37" s="88">
        <f t="shared" si="9"/>
        <v>2.5204862463802877</v>
      </c>
      <c r="AU37" s="101">
        <f t="shared" si="10"/>
        <v>3.4700872429386642</v>
      </c>
    </row>
    <row r="38" spans="1:47" ht="14.45" customHeight="1" x14ac:dyDescent="0.15">
      <c r="A38" s="126"/>
      <c r="B38" s="86" t="s">
        <v>85</v>
      </c>
      <c r="C38" s="11">
        <v>482</v>
      </c>
      <c r="D38" s="11">
        <v>2</v>
      </c>
      <c r="E38" s="11">
        <v>158</v>
      </c>
      <c r="F38" s="12">
        <v>0</v>
      </c>
      <c r="G38" s="22" t="s">
        <v>85</v>
      </c>
      <c r="H38" s="3">
        <v>5011036</v>
      </c>
      <c r="I38" s="3">
        <v>26863</v>
      </c>
      <c r="J38" s="18">
        <v>65</v>
      </c>
      <c r="K38" s="3">
        <v>94301</v>
      </c>
      <c r="L38" s="4">
        <v>2299422</v>
      </c>
      <c r="M38" s="70"/>
      <c r="N38" s="70"/>
      <c r="O38" s="87">
        <f t="shared" si="26"/>
        <v>0.53530805687203797</v>
      </c>
      <c r="P38" s="88">
        <f t="shared" si="27"/>
        <v>0.98581808226563206</v>
      </c>
      <c r="Q38" s="89">
        <f t="shared" si="13"/>
        <v>4.1493775933609959E-3</v>
      </c>
      <c r="R38" s="90">
        <f t="shared" si="14"/>
        <v>4.2090702818361695E-3</v>
      </c>
      <c r="S38" s="91">
        <f t="shared" si="15"/>
        <v>0</v>
      </c>
      <c r="T38" s="92">
        <f t="shared" si="28"/>
        <v>2.0841529478282439E-2</v>
      </c>
      <c r="U38" s="93">
        <f t="shared" si="29"/>
        <v>94622.961753138676</v>
      </c>
      <c r="V38" s="93">
        <f t="shared" si="30"/>
        <v>468532.7434922579</v>
      </c>
      <c r="W38" s="94">
        <f>SUM(V38:V$42)</f>
        <v>2144757.0108771687</v>
      </c>
      <c r="X38" s="95">
        <f t="shared" si="0"/>
        <v>468532.7434922579</v>
      </c>
      <c r="Y38" s="93">
        <f>SUM(X38:X$42)</f>
        <v>1860422.34338977</v>
      </c>
      <c r="Z38" s="93">
        <f t="shared" si="1"/>
        <v>0</v>
      </c>
      <c r="AA38" s="94">
        <f>SUM(Z38:Z$42)</f>
        <v>284334.66748739884</v>
      </c>
      <c r="AB38" s="87">
        <f t="shared" si="2"/>
        <v>22.66634832750864</v>
      </c>
      <c r="AC38" s="88">
        <f t="shared" si="3"/>
        <v>19.661425820124038</v>
      </c>
      <c r="AD38" s="96">
        <f t="shared" si="16"/>
        <v>86.742802748964522</v>
      </c>
      <c r="AE38" s="88">
        <f t="shared" si="4"/>
        <v>3.0049225073846029</v>
      </c>
      <c r="AF38" s="97">
        <f t="shared" si="17"/>
        <v>13.257197251035485</v>
      </c>
      <c r="AH38" s="98">
        <f t="shared" si="31"/>
        <v>2.1265821468045479E-4</v>
      </c>
      <c r="AI38" s="99">
        <f t="shared" si="18"/>
        <v>0</v>
      </c>
      <c r="AJ38" s="99">
        <f t="shared" si="32"/>
        <v>793572328.26850092</v>
      </c>
      <c r="AK38" s="99">
        <f>SUM(AJ38:AJ$42)/U38/U38</f>
        <v>0.35741906928666639</v>
      </c>
      <c r="AL38" s="99">
        <f t="shared" si="33"/>
        <v>572920704.17614579</v>
      </c>
      <c r="AM38" s="99">
        <f>SUM(AL38:AL$42)/U38/U38</f>
        <v>0.25308795119096361</v>
      </c>
      <c r="AN38" s="99">
        <f t="shared" si="34"/>
        <v>17932292.802129839</v>
      </c>
      <c r="AO38" s="100">
        <f>SUM(AN38:AN$42)/U38/U38</f>
        <v>5.8530598893526332E-2</v>
      </c>
      <c r="AP38" s="87">
        <f t="shared" si="5"/>
        <v>21.49457143041105</v>
      </c>
      <c r="AQ38" s="88">
        <f t="shared" si="6"/>
        <v>23.83812522460623</v>
      </c>
      <c r="AR38" s="88">
        <f t="shared" si="7"/>
        <v>18.675392010716266</v>
      </c>
      <c r="AS38" s="88">
        <f t="shared" si="8"/>
        <v>20.647459629531809</v>
      </c>
      <c r="AT38" s="88">
        <f t="shared" si="9"/>
        <v>2.5307377873551919</v>
      </c>
      <c r="AU38" s="101">
        <f t="shared" si="10"/>
        <v>3.4791072274140138</v>
      </c>
    </row>
    <row r="39" spans="1:47" ht="14.45" customHeight="1" x14ac:dyDescent="0.15">
      <c r="A39" s="126"/>
      <c r="B39" s="86" t="s">
        <v>87</v>
      </c>
      <c r="C39" s="11">
        <v>529</v>
      </c>
      <c r="D39" s="11">
        <v>6</v>
      </c>
      <c r="E39" s="11">
        <v>177</v>
      </c>
      <c r="F39" s="12">
        <v>5</v>
      </c>
      <c r="G39" s="22" t="s">
        <v>87</v>
      </c>
      <c r="H39" s="3">
        <v>4142913</v>
      </c>
      <c r="I39" s="3">
        <v>37407</v>
      </c>
      <c r="J39" s="18">
        <v>70</v>
      </c>
      <c r="K39" s="3">
        <v>91769</v>
      </c>
      <c r="L39" s="4">
        <v>1833800</v>
      </c>
      <c r="M39" s="70"/>
      <c r="N39" s="70"/>
      <c r="O39" s="87">
        <f t="shared" si="26"/>
        <v>0.53873185637891519</v>
      </c>
      <c r="P39" s="88">
        <f t="shared" si="27"/>
        <v>1.0341749873183577</v>
      </c>
      <c r="Q39" s="89">
        <f t="shared" si="13"/>
        <v>1.1342155009451797E-2</v>
      </c>
      <c r="R39" s="90">
        <f t="shared" si="14"/>
        <v>1.0967346095714706E-2</v>
      </c>
      <c r="S39" s="91">
        <f t="shared" si="15"/>
        <v>2.8248587570621469E-2</v>
      </c>
      <c r="T39" s="92">
        <f t="shared" si="28"/>
        <v>5.3483885707965674E-2</v>
      </c>
      <c r="U39" s="93">
        <f t="shared" si="29"/>
        <v>92650.874506438238</v>
      </c>
      <c r="V39" s="93">
        <f t="shared" si="30"/>
        <v>451825.69598871504</v>
      </c>
      <c r="W39" s="94">
        <f>SUM(V39:V$42)</f>
        <v>1676224.2673849112</v>
      </c>
      <c r="X39" s="95">
        <f t="shared" si="0"/>
        <v>439062.25824892084</v>
      </c>
      <c r="Y39" s="93">
        <f>SUM(X39:X$42)</f>
        <v>1391889.5998975122</v>
      </c>
      <c r="Z39" s="93">
        <f t="shared" si="1"/>
        <v>12763.43773979421</v>
      </c>
      <c r="AA39" s="94">
        <f>SUM(Z39:Z$42)</f>
        <v>284334.66748739884</v>
      </c>
      <c r="AB39" s="87">
        <f t="shared" si="2"/>
        <v>18.091834279107982</v>
      </c>
      <c r="AC39" s="88">
        <f t="shared" si="3"/>
        <v>15.022951562111709</v>
      </c>
      <c r="AD39" s="96">
        <f t="shared" si="16"/>
        <v>83.037194185776158</v>
      </c>
      <c r="AE39" s="88">
        <f t="shared" si="4"/>
        <v>3.0688827169962725</v>
      </c>
      <c r="AF39" s="97">
        <f t="shared" si="17"/>
        <v>16.962805814223852</v>
      </c>
      <c r="AH39" s="98">
        <f t="shared" si="31"/>
        <v>4.5125566385782414E-4</v>
      </c>
      <c r="AI39" s="99">
        <f t="shared" si="18"/>
        <v>1.5508816311235254E-4</v>
      </c>
      <c r="AJ39" s="99">
        <f t="shared" si="32"/>
        <v>1025189594.0013072</v>
      </c>
      <c r="AK39" s="99">
        <f>SUM(AJ39:AJ$42)/U39/U39</f>
        <v>0.28035057303123623</v>
      </c>
      <c r="AL39" s="99">
        <f t="shared" si="33"/>
        <v>697065816.04766822</v>
      </c>
      <c r="AM39" s="99">
        <f>SUM(AL39:AL$42)/U39/U39</f>
        <v>0.19723521732518265</v>
      </c>
      <c r="AN39" s="99">
        <f t="shared" si="34"/>
        <v>70388101.378486782</v>
      </c>
      <c r="AO39" s="100">
        <f>SUM(AN39:AN$42)/U39/U39</f>
        <v>5.8959789121574929E-2</v>
      </c>
      <c r="AP39" s="87">
        <f t="shared" si="5"/>
        <v>17.054050697932794</v>
      </c>
      <c r="AQ39" s="88">
        <f t="shared" si="6"/>
        <v>19.129617860283169</v>
      </c>
      <c r="AR39" s="88">
        <f t="shared" si="7"/>
        <v>14.152492596464032</v>
      </c>
      <c r="AS39" s="88">
        <f t="shared" si="8"/>
        <v>15.893410527759386</v>
      </c>
      <c r="AT39" s="88">
        <f t="shared" si="9"/>
        <v>2.5929626334849312</v>
      </c>
      <c r="AU39" s="101">
        <f t="shared" si="10"/>
        <v>3.5448028005076138</v>
      </c>
    </row>
    <row r="40" spans="1:47" ht="14.45" customHeight="1" x14ac:dyDescent="0.15">
      <c r="A40" s="126"/>
      <c r="B40" s="86" t="s">
        <v>89</v>
      </c>
      <c r="C40" s="11">
        <v>594</v>
      </c>
      <c r="D40" s="11">
        <v>14</v>
      </c>
      <c r="E40" s="11">
        <v>200</v>
      </c>
      <c r="F40" s="12">
        <v>10</v>
      </c>
      <c r="G40" s="22" t="s">
        <v>89</v>
      </c>
      <c r="H40" s="3">
        <v>3522767</v>
      </c>
      <c r="I40" s="3">
        <v>56501</v>
      </c>
      <c r="J40" s="18">
        <v>75</v>
      </c>
      <c r="K40" s="3">
        <v>87842</v>
      </c>
      <c r="L40" s="4">
        <v>1384012</v>
      </c>
      <c r="M40" s="70"/>
      <c r="N40" s="70"/>
      <c r="O40" s="87">
        <f t="shared" si="26"/>
        <v>0.54889656207776605</v>
      </c>
      <c r="P40" s="88">
        <f t="shared" si="27"/>
        <v>1.021384145334415</v>
      </c>
      <c r="Q40" s="89">
        <f t="shared" si="13"/>
        <v>2.3569023569023569E-2</v>
      </c>
      <c r="R40" s="90">
        <f t="shared" si="14"/>
        <v>2.3075572179854772E-2</v>
      </c>
      <c r="S40" s="91">
        <f t="shared" si="15"/>
        <v>0.05</v>
      </c>
      <c r="T40" s="92">
        <f t="shared" si="28"/>
        <v>0.10966983656285373</v>
      </c>
      <c r="U40" s="93">
        <f t="shared" si="29"/>
        <v>87695.545723592819</v>
      </c>
      <c r="V40" s="93">
        <f t="shared" si="30"/>
        <v>416785.16536170326</v>
      </c>
      <c r="W40" s="94">
        <f>SUM(V40:V$42)</f>
        <v>1224398.571396196</v>
      </c>
      <c r="X40" s="95">
        <f t="shared" si="0"/>
        <v>395945.90709361807</v>
      </c>
      <c r="Y40" s="93">
        <f>SUM(X40:X$42)</f>
        <v>952827.34164859133</v>
      </c>
      <c r="Z40" s="93">
        <f t="shared" si="1"/>
        <v>20839.258268085163</v>
      </c>
      <c r="AA40" s="94">
        <f>SUM(Z40:Z$42)</f>
        <v>271571.22974760458</v>
      </c>
      <c r="AB40" s="87">
        <f t="shared" si="2"/>
        <v>13.961924306342448</v>
      </c>
      <c r="AC40" s="88">
        <f t="shared" si="3"/>
        <v>10.865173752972623</v>
      </c>
      <c r="AD40" s="96">
        <f t="shared" si="16"/>
        <v>77.820030495631102</v>
      </c>
      <c r="AE40" s="88">
        <f t="shared" si="4"/>
        <v>3.0967505533698221</v>
      </c>
      <c r="AF40" s="97">
        <f t="shared" si="17"/>
        <v>22.179969504368884</v>
      </c>
      <c r="AH40" s="98">
        <f t="shared" si="31"/>
        <v>7.6488728913403248E-4</v>
      </c>
      <c r="AI40" s="99">
        <f t="shared" si="18"/>
        <v>2.375E-4</v>
      </c>
      <c r="AJ40" s="99">
        <f t="shared" si="32"/>
        <v>933765805.78207731</v>
      </c>
      <c r="AK40" s="99">
        <f>SUM(AJ40:AJ$42)/U40/U40</f>
        <v>0.17962289745027524</v>
      </c>
      <c r="AL40" s="99">
        <f t="shared" si="33"/>
        <v>547303456.99461198</v>
      </c>
      <c r="AM40" s="99">
        <f>SUM(AL40:AL$42)/U40/U40</f>
        <v>0.12951518843637394</v>
      </c>
      <c r="AN40" s="99">
        <f t="shared" si="34"/>
        <v>106253314.87352818</v>
      </c>
      <c r="AO40" s="100">
        <f>SUM(AN40:AN$42)/U40/U40</f>
        <v>5.6658619608518875E-2</v>
      </c>
      <c r="AP40" s="87">
        <f t="shared" si="5"/>
        <v>13.131238250816669</v>
      </c>
      <c r="AQ40" s="88">
        <f t="shared" si="6"/>
        <v>14.792610361868228</v>
      </c>
      <c r="AR40" s="88">
        <f t="shared" si="7"/>
        <v>10.159804666680083</v>
      </c>
      <c r="AS40" s="88">
        <f t="shared" si="8"/>
        <v>11.570542839265164</v>
      </c>
      <c r="AT40" s="88">
        <f t="shared" si="9"/>
        <v>2.6302103588655479</v>
      </c>
      <c r="AU40" s="101">
        <f t="shared" si="10"/>
        <v>3.5632907478740963</v>
      </c>
    </row>
    <row r="41" spans="1:47" ht="14.45" customHeight="1" x14ac:dyDescent="0.15">
      <c r="A41" s="126"/>
      <c r="B41" s="86" t="s">
        <v>90</v>
      </c>
      <c r="C41" s="11">
        <v>578</v>
      </c>
      <c r="D41" s="11">
        <v>17</v>
      </c>
      <c r="E41" s="11">
        <v>182</v>
      </c>
      <c r="F41" s="12">
        <v>28</v>
      </c>
      <c r="G41" s="22" t="s">
        <v>90</v>
      </c>
      <c r="H41" s="3">
        <v>3002215</v>
      </c>
      <c r="I41" s="3">
        <v>95693</v>
      </c>
      <c r="J41" s="18">
        <v>80</v>
      </c>
      <c r="K41" s="3">
        <v>81181</v>
      </c>
      <c r="L41" s="4">
        <v>959826</v>
      </c>
      <c r="M41" s="70"/>
      <c r="N41" s="70"/>
      <c r="O41" s="87">
        <f>IF(K41&lt;0.5,0.5,((L41-L42)-5*K42)/5/(K41-K42))</f>
        <v>0.54725826705734615</v>
      </c>
      <c r="P41" s="88">
        <f>IF(H41&lt;0.5,1,(I41/H41)/((K41-K42)/(L41-L42)))</f>
        <v>1.0109663769967436</v>
      </c>
      <c r="Q41" s="89">
        <f t="shared" si="13"/>
        <v>2.9411764705882353E-2</v>
      </c>
      <c r="R41" s="90">
        <f t="shared" si="14"/>
        <v>2.9092722938279369E-2</v>
      </c>
      <c r="S41" s="91">
        <f t="shared" si="15"/>
        <v>0.15384615384615385</v>
      </c>
      <c r="T41" s="92">
        <f>5*R41/(1+5*(1-O41)*R41)</f>
        <v>0.13647567489300622</v>
      </c>
      <c r="U41" s="93">
        <f t="shared" si="29"/>
        <v>78077.989556796136</v>
      </c>
      <c r="V41" s="93">
        <f>5*U41*((1-T41)+O41*T41)</f>
        <v>366268.44251255423</v>
      </c>
      <c r="W41" s="94">
        <f>SUM(V41:V$42)</f>
        <v>807613.40603449265</v>
      </c>
      <c r="X41" s="95">
        <f t="shared" si="0"/>
        <v>309919.45135677664</v>
      </c>
      <c r="Y41" s="93">
        <f>SUM(X41:X$42)</f>
        <v>556881.43455497327</v>
      </c>
      <c r="Z41" s="93">
        <f t="shared" si="1"/>
        <v>56348.991155777578</v>
      </c>
      <c r="AA41" s="94">
        <f>SUM(Z41:Z$42)</f>
        <v>250731.97147951944</v>
      </c>
      <c r="AB41" s="87">
        <f t="shared" si="2"/>
        <v>10.343675735234088</v>
      </c>
      <c r="AC41" s="88">
        <f t="shared" si="3"/>
        <v>7.1323741519994179</v>
      </c>
      <c r="AD41" s="96">
        <f t="shared" si="16"/>
        <v>68.953961189097583</v>
      </c>
      <c r="AE41" s="88">
        <f t="shared" si="4"/>
        <v>3.2113015832346696</v>
      </c>
      <c r="AF41" s="97">
        <f t="shared" si="17"/>
        <v>31.046038810902406</v>
      </c>
      <c r="AH41" s="98">
        <f>IF(D41=0,0,T41*T41*(1-T41)/D41)</f>
        <v>9.46098068507923E-4</v>
      </c>
      <c r="AI41" s="99">
        <f t="shared" si="18"/>
        <v>7.1526107029065613E-4</v>
      </c>
      <c r="AJ41" s="99">
        <f>U41*U41*((1-O41)*5+AB42)^2*AH41</f>
        <v>447625656.92005557</v>
      </c>
      <c r="AK41" s="99">
        <f>SUM(AJ41:AJ$42)/U41/U41</f>
        <v>7.3427328435041184E-2</v>
      </c>
      <c r="AL41" s="99">
        <f>U41*U41*((1-O41)*5*(1-S41)+AC42)^2*AH41+V41*V41*AI41</f>
        <v>275430237.66918069</v>
      </c>
      <c r="AM41" s="99">
        <f>SUM(AL41:AL$42)/U41/U41</f>
        <v>7.3609176093596393E-2</v>
      </c>
      <c r="AN41" s="99">
        <f>U41*U41*((1-O41)*5*S41+AE42)^2*AH41+V41*V41*AI41</f>
        <v>156176300.47080946</v>
      </c>
      <c r="AO41" s="100">
        <f>SUM(AN41:AN$42)/U41/U41</f>
        <v>5.4047075757152861E-2</v>
      </c>
      <c r="AP41" s="87">
        <f t="shared" si="5"/>
        <v>9.8125651771427869</v>
      </c>
      <c r="AQ41" s="88">
        <f t="shared" si="6"/>
        <v>10.874786293325389</v>
      </c>
      <c r="AR41" s="88">
        <f t="shared" si="7"/>
        <v>6.6006063352963382</v>
      </c>
      <c r="AS41" s="88">
        <f t="shared" si="8"/>
        <v>7.6641419687024976</v>
      </c>
      <c r="AT41" s="88">
        <f t="shared" si="9"/>
        <v>2.7556402548023806</v>
      </c>
      <c r="AU41" s="101">
        <f t="shared" si="10"/>
        <v>3.6669629116669586</v>
      </c>
    </row>
    <row r="42" spans="1:47" ht="14.45" customHeight="1" thickBot="1" x14ac:dyDescent="0.2">
      <c r="A42" s="127"/>
      <c r="B42" s="128" t="s">
        <v>91</v>
      </c>
      <c r="C42" s="15">
        <v>817</v>
      </c>
      <c r="D42" s="15">
        <v>109</v>
      </c>
      <c r="E42" s="15">
        <v>277</v>
      </c>
      <c r="F42" s="16">
        <v>122</v>
      </c>
      <c r="G42" s="24" t="s">
        <v>91</v>
      </c>
      <c r="H42" s="7">
        <v>3458084</v>
      </c>
      <c r="I42" s="7">
        <v>359915</v>
      </c>
      <c r="J42" s="20">
        <v>85</v>
      </c>
      <c r="K42" s="7">
        <v>69236</v>
      </c>
      <c r="L42" s="8">
        <v>580961</v>
      </c>
      <c r="M42" s="70"/>
      <c r="N42" s="70"/>
      <c r="O42" s="129">
        <v>1</v>
      </c>
      <c r="P42" s="130">
        <f>IF(H42&lt;0.5,1,(I42/H42)/(K42/L42))</f>
        <v>0.87333208996837031</v>
      </c>
      <c r="Q42" s="131">
        <f t="shared" si="13"/>
        <v>0.13341493268053856</v>
      </c>
      <c r="R42" s="132">
        <f t="shared" si="14"/>
        <v>0.15276540758438234</v>
      </c>
      <c r="S42" s="133">
        <f t="shared" si="15"/>
        <v>0.44043321299638988</v>
      </c>
      <c r="T42" s="129">
        <v>1</v>
      </c>
      <c r="U42" s="134">
        <f>U41*(1-T41)</f>
        <v>67422.243237743285</v>
      </c>
      <c r="V42" s="134">
        <f>U42/R42</f>
        <v>441344.96352193848</v>
      </c>
      <c r="W42" s="135">
        <f>SUM(V42:V$42)</f>
        <v>441344.96352193848</v>
      </c>
      <c r="X42" s="129">
        <f t="shared" si="0"/>
        <v>246961.9831981966</v>
      </c>
      <c r="Y42" s="134">
        <f>SUM(X42:X$42)</f>
        <v>246961.9831981966</v>
      </c>
      <c r="Z42" s="134">
        <f t="shared" si="1"/>
        <v>194382.98032374185</v>
      </c>
      <c r="AA42" s="135">
        <f>SUM(Z42:Z$42)</f>
        <v>194382.98032374185</v>
      </c>
      <c r="AB42" s="136">
        <f t="shared" si="2"/>
        <v>6.5459845642583359</v>
      </c>
      <c r="AC42" s="130">
        <f t="shared" si="3"/>
        <v>3.6629155503972632</v>
      </c>
      <c r="AD42" s="137">
        <f t="shared" si="16"/>
        <v>55.95667870036101</v>
      </c>
      <c r="AE42" s="130">
        <f t="shared" si="4"/>
        <v>2.8830690138610717</v>
      </c>
      <c r="AF42" s="138">
        <f t="shared" si="17"/>
        <v>44.043321299638983</v>
      </c>
      <c r="AH42" s="139">
        <f>0</f>
        <v>0</v>
      </c>
      <c r="AI42" s="140">
        <f t="shared" si="18"/>
        <v>8.8971768189915709E-4</v>
      </c>
      <c r="AJ42" s="140">
        <v>0</v>
      </c>
      <c r="AK42" s="140">
        <f>(1-R42)/R42/R42/D42</f>
        <v>0.33306357202981701</v>
      </c>
      <c r="AL42" s="140">
        <f>V42*V42*AI42</f>
        <v>173303993.93764374</v>
      </c>
      <c r="AM42" s="140">
        <f>(1-S42)*(1-S42)*(1-R42)/R42/R42/D42+AI42/R42/R42</f>
        <v>0.14241152281005087</v>
      </c>
      <c r="AN42" s="140">
        <f>V42*V42*AI42</f>
        <v>173303993.93764374</v>
      </c>
      <c r="AO42" s="141">
        <f>S42*S42*(1-R42)/R42/R42/D42+AI42/R42/R42</f>
        <v>0.10273246910252756</v>
      </c>
      <c r="AP42" s="136">
        <f t="shared" si="5"/>
        <v>5.4148360248039697</v>
      </c>
      <c r="AQ42" s="130">
        <f t="shared" si="6"/>
        <v>7.677133103712702</v>
      </c>
      <c r="AR42" s="130">
        <f t="shared" si="7"/>
        <v>2.9232615055715141</v>
      </c>
      <c r="AS42" s="130">
        <f t="shared" si="8"/>
        <v>4.4025695952230128</v>
      </c>
      <c r="AT42" s="130">
        <f t="shared" si="9"/>
        <v>2.2548516523497315</v>
      </c>
      <c r="AU42" s="142">
        <f t="shared" si="10"/>
        <v>3.5112863753724119</v>
      </c>
    </row>
    <row r="43" spans="1:47" ht="14.45" customHeight="1" thickTop="1" x14ac:dyDescent="0.15">
      <c r="G43" s="143"/>
      <c r="H43" s="143"/>
      <c r="I43" s="143"/>
      <c r="J43" s="143"/>
      <c r="K43" s="143"/>
      <c r="L43" s="143"/>
    </row>
    <row r="44" spans="1:47" ht="14.45" customHeight="1" thickBot="1" x14ac:dyDescent="0.2">
      <c r="A44" s="25" t="s">
        <v>36</v>
      </c>
      <c r="G44" s="143"/>
      <c r="H44" s="143"/>
      <c r="I44" s="143"/>
      <c r="J44" s="183" t="s">
        <v>32</v>
      </c>
      <c r="K44" s="184"/>
      <c r="L44" s="184"/>
      <c r="M44" s="184"/>
    </row>
    <row r="45" spans="1:47" ht="14.45" customHeight="1" thickTop="1" x14ac:dyDescent="0.15">
      <c r="A45" s="195" t="s">
        <v>11</v>
      </c>
      <c r="B45" s="197" t="s">
        <v>53</v>
      </c>
      <c r="C45" s="179" t="s">
        <v>5</v>
      </c>
      <c r="D45" s="180"/>
      <c r="E45" s="180"/>
      <c r="F45" s="181" t="s">
        <v>96</v>
      </c>
      <c r="G45" s="180"/>
      <c r="H45" s="180"/>
      <c r="I45" s="180"/>
      <c r="J45" s="181" t="s">
        <v>97</v>
      </c>
      <c r="K45" s="180"/>
      <c r="L45" s="180"/>
      <c r="M45" s="182"/>
    </row>
    <row r="46" spans="1:47" ht="14.45" customHeight="1" x14ac:dyDescent="0.15">
      <c r="A46" s="196"/>
      <c r="B46" s="198"/>
      <c r="C46" s="42" t="s">
        <v>23</v>
      </c>
      <c r="D46" s="204" t="s">
        <v>28</v>
      </c>
      <c r="E46" s="205"/>
      <c r="F46" s="44" t="s">
        <v>23</v>
      </c>
      <c r="G46" s="204" t="s">
        <v>28</v>
      </c>
      <c r="H46" s="206"/>
      <c r="I46" s="144" t="s">
        <v>133</v>
      </c>
      <c r="J46" s="44" t="s">
        <v>23</v>
      </c>
      <c r="K46" s="204" t="s">
        <v>28</v>
      </c>
      <c r="L46" s="206"/>
      <c r="M46" s="145" t="s">
        <v>133</v>
      </c>
    </row>
    <row r="47" spans="1:47" ht="14.45" customHeight="1" x14ac:dyDescent="0.15">
      <c r="A47" s="68" t="s">
        <v>1</v>
      </c>
      <c r="B47" s="69">
        <v>0</v>
      </c>
      <c r="C47" s="146">
        <f>AB7</f>
        <v>77.20803941701503</v>
      </c>
      <c r="D47" s="146">
        <f t="shared" ref="D47:E82" si="35">AP7</f>
        <v>72.07158939596799</v>
      </c>
      <c r="E47" s="147">
        <f t="shared" si="35"/>
        <v>82.34448943806207</v>
      </c>
      <c r="F47" s="148">
        <f>AC7</f>
        <v>75.988352683499414</v>
      </c>
      <c r="G47" s="146">
        <f t="shared" ref="G47:H82" si="36">AR7</f>
        <v>70.978176691828779</v>
      </c>
      <c r="H47" s="146">
        <f t="shared" si="36"/>
        <v>80.99852867517005</v>
      </c>
      <c r="I47" s="149">
        <f t="shared" ref="I47:J82" si="37">AD7</f>
        <v>98.420259415048918</v>
      </c>
      <c r="J47" s="148">
        <f t="shared" si="37"/>
        <v>1.2196867335156001</v>
      </c>
      <c r="K47" s="146">
        <f t="shared" ref="K47:L82" si="38">AT7</f>
        <v>0.86097533027370532</v>
      </c>
      <c r="L47" s="146">
        <f t="shared" si="38"/>
        <v>1.5783981367574949</v>
      </c>
      <c r="M47" s="150">
        <f>AF7</f>
        <v>1.5797405849510626</v>
      </c>
    </row>
    <row r="48" spans="1:47" ht="14.45" customHeight="1" x14ac:dyDescent="0.15">
      <c r="A48" s="68"/>
      <c r="B48" s="86">
        <v>5</v>
      </c>
      <c r="C48" s="151">
        <f>AB8</f>
        <v>74.568467636401309</v>
      </c>
      <c r="D48" s="151">
        <f t="shared" si="35"/>
        <v>72.124239330248585</v>
      </c>
      <c r="E48" s="152">
        <f t="shared" si="35"/>
        <v>77.012695942554032</v>
      </c>
      <c r="F48" s="153">
        <f>AC8</f>
        <v>73.311063450819191</v>
      </c>
      <c r="G48" s="151">
        <f t="shared" si="36"/>
        <v>71.006268964207592</v>
      </c>
      <c r="H48" s="151">
        <f t="shared" si="36"/>
        <v>75.615857937430789</v>
      </c>
      <c r="I48" s="154">
        <f t="shared" si="37"/>
        <v>98.313758850841253</v>
      </c>
      <c r="J48" s="153">
        <f t="shared" si="37"/>
        <v>1.2574041855820994</v>
      </c>
      <c r="K48" s="151">
        <f t="shared" si="38"/>
        <v>0.89529781132846797</v>
      </c>
      <c r="L48" s="151">
        <f t="shared" si="38"/>
        <v>1.6195105598357309</v>
      </c>
      <c r="M48" s="155">
        <f>AF8</f>
        <v>1.686241149158717</v>
      </c>
    </row>
    <row r="49" spans="1:13" ht="14.45" customHeight="1" x14ac:dyDescent="0.15">
      <c r="A49" s="68"/>
      <c r="B49" s="86">
        <v>10</v>
      </c>
      <c r="C49" s="151">
        <f t="shared" ref="C49:C62" si="39">AB9</f>
        <v>69.568467636401294</v>
      </c>
      <c r="D49" s="151">
        <f t="shared" si="35"/>
        <v>67.124239330248571</v>
      </c>
      <c r="E49" s="152">
        <f t="shared" si="35"/>
        <v>72.012695942554018</v>
      </c>
      <c r="F49" s="153">
        <f t="shared" ref="F49:F62" si="40">AC9</f>
        <v>68.311063450819191</v>
      </c>
      <c r="G49" s="151">
        <f t="shared" si="36"/>
        <v>66.006268964207592</v>
      </c>
      <c r="H49" s="151">
        <f t="shared" si="36"/>
        <v>70.615857937430789</v>
      </c>
      <c r="I49" s="154">
        <f t="shared" si="37"/>
        <v>98.192565930654226</v>
      </c>
      <c r="J49" s="153">
        <f t="shared" si="37"/>
        <v>1.2574041855820994</v>
      </c>
      <c r="K49" s="151">
        <f t="shared" si="38"/>
        <v>0.89529781132846797</v>
      </c>
      <c r="L49" s="151">
        <f t="shared" si="38"/>
        <v>1.6195105598357309</v>
      </c>
      <c r="M49" s="155">
        <f t="shared" ref="M49:M62" si="41">AF9</f>
        <v>1.8074340693457651</v>
      </c>
    </row>
    <row r="50" spans="1:13" ht="14.45" customHeight="1" x14ac:dyDescent="0.15">
      <c r="A50" s="68"/>
      <c r="B50" s="86">
        <v>15</v>
      </c>
      <c r="C50" s="151">
        <f t="shared" si="39"/>
        <v>64.568467636401294</v>
      </c>
      <c r="D50" s="151">
        <f t="shared" si="35"/>
        <v>62.124239330248571</v>
      </c>
      <c r="E50" s="152">
        <f t="shared" si="35"/>
        <v>67.012695942554018</v>
      </c>
      <c r="F50" s="153">
        <f t="shared" si="40"/>
        <v>63.311063450819198</v>
      </c>
      <c r="G50" s="151">
        <f t="shared" si="36"/>
        <v>61.006268964207599</v>
      </c>
      <c r="H50" s="151">
        <f t="shared" si="36"/>
        <v>65.615857937430803</v>
      </c>
      <c r="I50" s="154">
        <f t="shared" si="37"/>
        <v>98.052603334706959</v>
      </c>
      <c r="J50" s="153">
        <f t="shared" si="37"/>
        <v>1.2574041855820994</v>
      </c>
      <c r="K50" s="151">
        <f t="shared" si="38"/>
        <v>0.89529781132846797</v>
      </c>
      <c r="L50" s="151">
        <f t="shared" si="38"/>
        <v>1.6195105598357309</v>
      </c>
      <c r="M50" s="155">
        <f t="shared" si="41"/>
        <v>1.9473966652930477</v>
      </c>
    </row>
    <row r="51" spans="1:13" ht="14.45" customHeight="1" x14ac:dyDescent="0.15">
      <c r="A51" s="68"/>
      <c r="B51" s="86">
        <v>20</v>
      </c>
      <c r="C51" s="151">
        <f t="shared" si="39"/>
        <v>59.568467636401294</v>
      </c>
      <c r="D51" s="151">
        <f t="shared" si="35"/>
        <v>57.124239330248571</v>
      </c>
      <c r="E51" s="152">
        <f t="shared" si="35"/>
        <v>62.012695942554018</v>
      </c>
      <c r="F51" s="153">
        <f t="shared" si="40"/>
        <v>58.311063450819198</v>
      </c>
      <c r="G51" s="151">
        <f t="shared" si="36"/>
        <v>56.006268964207599</v>
      </c>
      <c r="H51" s="151">
        <f t="shared" si="36"/>
        <v>60.615857937430796</v>
      </c>
      <c r="I51" s="154">
        <f t="shared" si="37"/>
        <v>97.889144650728397</v>
      </c>
      <c r="J51" s="153">
        <f t="shared" si="37"/>
        <v>1.2574041855820994</v>
      </c>
      <c r="K51" s="151">
        <f t="shared" si="38"/>
        <v>0.89529781132846797</v>
      </c>
      <c r="L51" s="151">
        <f t="shared" si="38"/>
        <v>1.6195105598357309</v>
      </c>
      <c r="M51" s="155">
        <f t="shared" si="41"/>
        <v>2.1108553492716018</v>
      </c>
    </row>
    <row r="52" spans="1:13" ht="14.45" customHeight="1" x14ac:dyDescent="0.15">
      <c r="A52" s="68"/>
      <c r="B52" s="86">
        <v>25</v>
      </c>
      <c r="C52" s="151">
        <f t="shared" si="39"/>
        <v>54.568467636401287</v>
      </c>
      <c r="D52" s="151">
        <f t="shared" si="35"/>
        <v>52.124239330248564</v>
      </c>
      <c r="E52" s="152">
        <f t="shared" si="35"/>
        <v>57.012695942554011</v>
      </c>
      <c r="F52" s="153">
        <f t="shared" si="40"/>
        <v>53.311063450819184</v>
      </c>
      <c r="G52" s="151">
        <f t="shared" si="36"/>
        <v>51.006268964207585</v>
      </c>
      <c r="H52" s="151">
        <f t="shared" si="36"/>
        <v>55.615857937430782</v>
      </c>
      <c r="I52" s="154">
        <f t="shared" si="37"/>
        <v>97.695731179478244</v>
      </c>
      <c r="J52" s="153">
        <f t="shared" si="37"/>
        <v>1.2574041855820994</v>
      </c>
      <c r="K52" s="151">
        <f t="shared" si="38"/>
        <v>0.89529781132846797</v>
      </c>
      <c r="L52" s="151">
        <f t="shared" si="38"/>
        <v>1.6195105598357309</v>
      </c>
      <c r="M52" s="155">
        <f t="shared" si="41"/>
        <v>2.3042688205217545</v>
      </c>
    </row>
    <row r="53" spans="1:13" ht="14.45" customHeight="1" x14ac:dyDescent="0.15">
      <c r="A53" s="68"/>
      <c r="B53" s="86">
        <v>30</v>
      </c>
      <c r="C53" s="151">
        <f t="shared" si="39"/>
        <v>49.568467636401294</v>
      </c>
      <c r="D53" s="151">
        <f t="shared" si="35"/>
        <v>47.124239330248571</v>
      </c>
      <c r="E53" s="152">
        <f t="shared" si="35"/>
        <v>52.012695942554018</v>
      </c>
      <c r="F53" s="153">
        <f t="shared" si="40"/>
        <v>48.311063450819184</v>
      </c>
      <c r="G53" s="151">
        <f t="shared" si="36"/>
        <v>46.006268964207585</v>
      </c>
      <c r="H53" s="151">
        <f t="shared" si="36"/>
        <v>50.615857937430782</v>
      </c>
      <c r="I53" s="154">
        <f t="shared" si="37"/>
        <v>97.463298250804272</v>
      </c>
      <c r="J53" s="153">
        <f t="shared" si="37"/>
        <v>1.2574041855820994</v>
      </c>
      <c r="K53" s="151">
        <f t="shared" si="38"/>
        <v>0.89529781132846797</v>
      </c>
      <c r="L53" s="151">
        <f t="shared" si="38"/>
        <v>1.6195105598357309</v>
      </c>
      <c r="M53" s="155">
        <f t="shared" si="41"/>
        <v>2.5367017491957067</v>
      </c>
    </row>
    <row r="54" spans="1:13" ht="14.45" customHeight="1" x14ac:dyDescent="0.15">
      <c r="A54" s="68"/>
      <c r="B54" s="86">
        <v>35</v>
      </c>
      <c r="C54" s="151">
        <f t="shared" si="39"/>
        <v>44.568467636401273</v>
      </c>
      <c r="D54" s="151">
        <f t="shared" si="35"/>
        <v>42.12423933024855</v>
      </c>
      <c r="E54" s="152">
        <f t="shared" si="35"/>
        <v>47.012695942553997</v>
      </c>
      <c r="F54" s="153">
        <f t="shared" si="40"/>
        <v>43.311063450819191</v>
      </c>
      <c r="G54" s="151">
        <f t="shared" si="36"/>
        <v>41.006268964207592</v>
      </c>
      <c r="H54" s="151">
        <f t="shared" si="36"/>
        <v>45.615857937430789</v>
      </c>
      <c r="I54" s="154">
        <f t="shared" si="37"/>
        <v>97.178713444132185</v>
      </c>
      <c r="J54" s="153">
        <f t="shared" si="37"/>
        <v>1.2574041855820994</v>
      </c>
      <c r="K54" s="151">
        <f t="shared" si="38"/>
        <v>0.89529781132846797</v>
      </c>
      <c r="L54" s="151">
        <f t="shared" si="38"/>
        <v>1.6195105598357309</v>
      </c>
      <c r="M54" s="155">
        <f t="shared" si="41"/>
        <v>2.8212865558678422</v>
      </c>
    </row>
    <row r="55" spans="1:13" ht="14.45" customHeight="1" x14ac:dyDescent="0.15">
      <c r="A55" s="68"/>
      <c r="B55" s="86">
        <v>40</v>
      </c>
      <c r="C55" s="151">
        <f t="shared" si="39"/>
        <v>39.56846763640128</v>
      </c>
      <c r="D55" s="151">
        <f t="shared" si="35"/>
        <v>37.124239330248557</v>
      </c>
      <c r="E55" s="152">
        <f t="shared" si="35"/>
        <v>42.012695942554004</v>
      </c>
      <c r="F55" s="153">
        <f t="shared" si="40"/>
        <v>38.311063450819191</v>
      </c>
      <c r="G55" s="151">
        <f t="shared" si="36"/>
        <v>36.006268964207592</v>
      </c>
      <c r="H55" s="151">
        <f t="shared" si="36"/>
        <v>40.615857937430789</v>
      </c>
      <c r="I55" s="154">
        <f t="shared" si="37"/>
        <v>96.822206517734003</v>
      </c>
      <c r="J55" s="153">
        <f t="shared" si="37"/>
        <v>1.2574041855820994</v>
      </c>
      <c r="K55" s="151">
        <f t="shared" si="38"/>
        <v>0.89529781132846797</v>
      </c>
      <c r="L55" s="151">
        <f t="shared" si="38"/>
        <v>1.6195105598357309</v>
      </c>
      <c r="M55" s="155">
        <f t="shared" si="41"/>
        <v>3.1777934822660203</v>
      </c>
    </row>
    <row r="56" spans="1:13" ht="14.45" customHeight="1" x14ac:dyDescent="0.15">
      <c r="A56" s="68"/>
      <c r="B56" s="86">
        <v>45</v>
      </c>
      <c r="C56" s="151">
        <f t="shared" si="39"/>
        <v>34.56846763640128</v>
      </c>
      <c r="D56" s="151">
        <f t="shared" si="35"/>
        <v>32.124239330248557</v>
      </c>
      <c r="E56" s="152">
        <f t="shared" si="35"/>
        <v>37.012695942554004</v>
      </c>
      <c r="F56" s="153">
        <f t="shared" si="40"/>
        <v>33.311063450819184</v>
      </c>
      <c r="G56" s="151">
        <f t="shared" si="36"/>
        <v>31.006268964207585</v>
      </c>
      <c r="H56" s="151">
        <f t="shared" si="36"/>
        <v>35.615857937430782</v>
      </c>
      <c r="I56" s="154">
        <f t="shared" si="37"/>
        <v>96.362568920301158</v>
      </c>
      <c r="J56" s="153">
        <f t="shared" si="37"/>
        <v>1.2574041855820994</v>
      </c>
      <c r="K56" s="151">
        <f t="shared" si="38"/>
        <v>0.89529781132846797</v>
      </c>
      <c r="L56" s="151">
        <f t="shared" si="38"/>
        <v>1.6195105598357309</v>
      </c>
      <c r="M56" s="155">
        <f t="shared" si="41"/>
        <v>3.6374310796988523</v>
      </c>
    </row>
    <row r="57" spans="1:13" ht="14.45" customHeight="1" x14ac:dyDescent="0.15">
      <c r="A57" s="68"/>
      <c r="B57" s="86">
        <v>50</v>
      </c>
      <c r="C57" s="151">
        <f t="shared" si="39"/>
        <v>30.204461629359837</v>
      </c>
      <c r="D57" s="151">
        <f t="shared" si="35"/>
        <v>28.052655624501526</v>
      </c>
      <c r="E57" s="152">
        <f t="shared" si="35"/>
        <v>32.356267634218149</v>
      </c>
      <c r="F57" s="153">
        <f t="shared" si="40"/>
        <v>28.946021893978987</v>
      </c>
      <c r="G57" s="151">
        <f t="shared" si="36"/>
        <v>26.931756592168323</v>
      </c>
      <c r="H57" s="151">
        <f t="shared" si="36"/>
        <v>30.96028719578965</v>
      </c>
      <c r="I57" s="154">
        <f t="shared" si="37"/>
        <v>95.833596536752694</v>
      </c>
      <c r="J57" s="153">
        <f t="shared" si="37"/>
        <v>1.2584397353808503</v>
      </c>
      <c r="K57" s="151">
        <f t="shared" si="38"/>
        <v>0.90003558119748273</v>
      </c>
      <c r="L57" s="151">
        <f t="shared" si="38"/>
        <v>1.6168438895642179</v>
      </c>
      <c r="M57" s="155">
        <f t="shared" si="41"/>
        <v>4.1664034632473008</v>
      </c>
    </row>
    <row r="58" spans="1:13" ht="14.45" customHeight="1" x14ac:dyDescent="0.15">
      <c r="A58" s="68"/>
      <c r="B58" s="86">
        <v>55</v>
      </c>
      <c r="C58" s="151">
        <f t="shared" si="39"/>
        <v>26.171953914272542</v>
      </c>
      <c r="D58" s="151">
        <f t="shared" si="35"/>
        <v>24.243040831190598</v>
      </c>
      <c r="E58" s="152">
        <f t="shared" si="35"/>
        <v>28.100866997354487</v>
      </c>
      <c r="F58" s="153">
        <f t="shared" si="40"/>
        <v>24.883336907702411</v>
      </c>
      <c r="G58" s="151">
        <f t="shared" si="36"/>
        <v>23.090283492625463</v>
      </c>
      <c r="H58" s="151">
        <f t="shared" si="36"/>
        <v>26.676390322779358</v>
      </c>
      <c r="I58" s="154">
        <f t="shared" si="37"/>
        <v>95.076343895488051</v>
      </c>
      <c r="J58" s="153">
        <f t="shared" si="37"/>
        <v>1.2886170065701297</v>
      </c>
      <c r="K58" s="151">
        <f t="shared" si="38"/>
        <v>0.92366837323448836</v>
      </c>
      <c r="L58" s="151">
        <f t="shared" si="38"/>
        <v>1.653565639905771</v>
      </c>
      <c r="M58" s="155">
        <f t="shared" si="41"/>
        <v>4.9236561045119327</v>
      </c>
    </row>
    <row r="59" spans="1:13" ht="14.45" customHeight="1" x14ac:dyDescent="0.15">
      <c r="A59" s="68"/>
      <c r="B59" s="86">
        <v>60</v>
      </c>
      <c r="C59" s="151">
        <f t="shared" si="39"/>
        <v>22.482372531892349</v>
      </c>
      <c r="D59" s="151">
        <f t="shared" si="35"/>
        <v>20.754136869024755</v>
      </c>
      <c r="E59" s="152">
        <f t="shared" si="35"/>
        <v>24.210608194759942</v>
      </c>
      <c r="F59" s="153">
        <f t="shared" si="40"/>
        <v>21.144105001655735</v>
      </c>
      <c r="G59" s="151">
        <f t="shared" si="36"/>
        <v>19.549244814985247</v>
      </c>
      <c r="H59" s="151">
        <f t="shared" si="36"/>
        <v>22.738965188326222</v>
      </c>
      <c r="I59" s="154">
        <f t="shared" si="37"/>
        <v>94.047480850438646</v>
      </c>
      <c r="J59" s="153">
        <f t="shared" si="37"/>
        <v>1.3382675302366094</v>
      </c>
      <c r="K59" s="151">
        <f t="shared" si="38"/>
        <v>0.96055838990512166</v>
      </c>
      <c r="L59" s="151">
        <f t="shared" si="38"/>
        <v>1.715976670568097</v>
      </c>
      <c r="M59" s="155">
        <f t="shared" si="41"/>
        <v>5.9525191495613337</v>
      </c>
    </row>
    <row r="60" spans="1:13" ht="14.45" customHeight="1" x14ac:dyDescent="0.15">
      <c r="A60" s="68"/>
      <c r="B60" s="86">
        <v>65</v>
      </c>
      <c r="C60" s="151">
        <f t="shared" si="39"/>
        <v>19.120586000530707</v>
      </c>
      <c r="D60" s="151">
        <f t="shared" si="35"/>
        <v>17.57614748809063</v>
      </c>
      <c r="E60" s="152">
        <f t="shared" si="35"/>
        <v>20.665024512970785</v>
      </c>
      <c r="F60" s="153">
        <f t="shared" si="40"/>
        <v>17.733926498247129</v>
      </c>
      <c r="G60" s="151">
        <f t="shared" si="36"/>
        <v>16.319012239975734</v>
      </c>
      <c r="H60" s="151">
        <f t="shared" si="36"/>
        <v>19.148840756518524</v>
      </c>
      <c r="I60" s="154">
        <f t="shared" si="37"/>
        <v>92.747819014306927</v>
      </c>
      <c r="J60" s="153">
        <f t="shared" si="37"/>
        <v>1.3866595022835748</v>
      </c>
      <c r="K60" s="151">
        <f t="shared" si="38"/>
        <v>0.99138249140202883</v>
      </c>
      <c r="L60" s="151">
        <f t="shared" si="38"/>
        <v>1.7819365131651208</v>
      </c>
      <c r="M60" s="155">
        <f t="shared" si="41"/>
        <v>7.2521809856930481</v>
      </c>
    </row>
    <row r="61" spans="1:13" ht="14.45" customHeight="1" x14ac:dyDescent="0.15">
      <c r="A61" s="68"/>
      <c r="B61" s="86">
        <v>70</v>
      </c>
      <c r="C61" s="151">
        <f t="shared" si="39"/>
        <v>15.384856245767997</v>
      </c>
      <c r="D61" s="151">
        <f t="shared" si="35"/>
        <v>13.992288196696922</v>
      </c>
      <c r="E61" s="152">
        <f t="shared" si="35"/>
        <v>16.777424294839072</v>
      </c>
      <c r="F61" s="153">
        <f t="shared" si="40"/>
        <v>14.037070771937254</v>
      </c>
      <c r="G61" s="151">
        <f t="shared" si="36"/>
        <v>12.769969408296472</v>
      </c>
      <c r="H61" s="151">
        <f t="shared" si="36"/>
        <v>15.304172135578035</v>
      </c>
      <c r="I61" s="154">
        <f t="shared" si="37"/>
        <v>91.23953157377413</v>
      </c>
      <c r="J61" s="153">
        <f t="shared" si="37"/>
        <v>1.3477854738307435</v>
      </c>
      <c r="K61" s="151">
        <f t="shared" si="38"/>
        <v>0.94762452530323893</v>
      </c>
      <c r="L61" s="151">
        <f t="shared" si="38"/>
        <v>1.7479464223582482</v>
      </c>
      <c r="M61" s="155">
        <f t="shared" si="41"/>
        <v>8.7604684262258665</v>
      </c>
    </row>
    <row r="62" spans="1:13" ht="14.45" customHeight="1" x14ac:dyDescent="0.15">
      <c r="A62" s="68"/>
      <c r="B62" s="86">
        <v>75</v>
      </c>
      <c r="C62" s="151">
        <f t="shared" si="39"/>
        <v>11.808522946260528</v>
      </c>
      <c r="D62" s="151">
        <f t="shared" si="35"/>
        <v>10.66185734458344</v>
      </c>
      <c r="E62" s="152">
        <f t="shared" si="35"/>
        <v>12.955188547937615</v>
      </c>
      <c r="F62" s="153">
        <f t="shared" si="40"/>
        <v>10.475608641729901</v>
      </c>
      <c r="G62" s="151">
        <f t="shared" si="36"/>
        <v>9.4358253251367472</v>
      </c>
      <c r="H62" s="151">
        <f t="shared" si="36"/>
        <v>11.515391958323054</v>
      </c>
      <c r="I62" s="154">
        <f t="shared" si="37"/>
        <v>88.712269006067956</v>
      </c>
      <c r="J62" s="153">
        <f t="shared" si="37"/>
        <v>1.3329143045306266</v>
      </c>
      <c r="K62" s="151">
        <f t="shared" si="38"/>
        <v>0.93071154033123427</v>
      </c>
      <c r="L62" s="151">
        <f t="shared" si="38"/>
        <v>1.735117068730019</v>
      </c>
      <c r="M62" s="155">
        <f t="shared" si="41"/>
        <v>11.28773099393204</v>
      </c>
    </row>
    <row r="63" spans="1:13" ht="14.45" customHeight="1" x14ac:dyDescent="0.15">
      <c r="A63" s="68"/>
      <c r="B63" s="86">
        <v>80</v>
      </c>
      <c r="C63" s="151">
        <f>AB23</f>
        <v>8.890525908657775</v>
      </c>
      <c r="D63" s="151">
        <f t="shared" si="35"/>
        <v>8.0078160786575285</v>
      </c>
      <c r="E63" s="152">
        <f t="shared" si="35"/>
        <v>9.7732357386580215</v>
      </c>
      <c r="F63" s="153">
        <f>AC23</f>
        <v>7.5426998697571772</v>
      </c>
      <c r="G63" s="151">
        <f t="shared" si="36"/>
        <v>6.7195602692062604</v>
      </c>
      <c r="H63" s="151">
        <f t="shared" si="36"/>
        <v>8.3658394703080941</v>
      </c>
      <c r="I63" s="154">
        <f t="shared" si="37"/>
        <v>84.839749045801014</v>
      </c>
      <c r="J63" s="153">
        <f t="shared" si="37"/>
        <v>1.3478260389005969</v>
      </c>
      <c r="K63" s="151">
        <f t="shared" si="38"/>
        <v>0.92367624147358862</v>
      </c>
      <c r="L63" s="151">
        <f t="shared" si="38"/>
        <v>1.7719758363276052</v>
      </c>
      <c r="M63" s="155">
        <f>AF23</f>
        <v>15.16025095419897</v>
      </c>
    </row>
    <row r="64" spans="1:13" ht="14.45" customHeight="1" x14ac:dyDescent="0.15">
      <c r="A64" s="44"/>
      <c r="B64" s="102">
        <v>85</v>
      </c>
      <c r="C64" s="156">
        <f>AB24</f>
        <v>6.8911219690732164</v>
      </c>
      <c r="D64" s="156">
        <f t="shared" si="35"/>
        <v>5.0695299368665294</v>
      </c>
      <c r="E64" s="157">
        <f t="shared" si="35"/>
        <v>8.7127140012799025</v>
      </c>
      <c r="F64" s="158">
        <f>AC24</f>
        <v>5.4144529757003843</v>
      </c>
      <c r="G64" s="156">
        <f t="shared" si="36"/>
        <v>3.9004356133811582</v>
      </c>
      <c r="H64" s="156">
        <f t="shared" si="36"/>
        <v>6.9284703380196104</v>
      </c>
      <c r="I64" s="159">
        <f t="shared" si="37"/>
        <v>78.571428571428569</v>
      </c>
      <c r="J64" s="158">
        <f t="shared" si="37"/>
        <v>1.4766689933728319</v>
      </c>
      <c r="K64" s="156">
        <f t="shared" si="38"/>
        <v>0.8472758744952763</v>
      </c>
      <c r="L64" s="156">
        <f t="shared" si="38"/>
        <v>2.1060621122503873</v>
      </c>
      <c r="M64" s="160">
        <f>AF24</f>
        <v>21.428571428571423</v>
      </c>
    </row>
    <row r="65" spans="1:13" ht="14.45" customHeight="1" x14ac:dyDescent="0.15">
      <c r="A65" s="68" t="s">
        <v>6</v>
      </c>
      <c r="B65" s="161">
        <v>0</v>
      </c>
      <c r="C65" s="162">
        <f>AB25</f>
        <v>85.031022543464701</v>
      </c>
      <c r="D65" s="162">
        <f t="shared" si="35"/>
        <v>80.770944842183411</v>
      </c>
      <c r="E65" s="163">
        <f t="shared" si="35"/>
        <v>89.291100244745991</v>
      </c>
      <c r="F65" s="164">
        <f>AC25</f>
        <v>82.155547275896282</v>
      </c>
      <c r="G65" s="162">
        <f t="shared" si="36"/>
        <v>78.144225542419846</v>
      </c>
      <c r="H65" s="162">
        <f t="shared" si="36"/>
        <v>86.166869009372718</v>
      </c>
      <c r="I65" s="165">
        <f t="shared" si="37"/>
        <v>96.618322135196493</v>
      </c>
      <c r="J65" s="164">
        <f t="shared" si="37"/>
        <v>2.8754752675684214</v>
      </c>
      <c r="K65" s="162">
        <f t="shared" si="38"/>
        <v>2.3728258009750185</v>
      </c>
      <c r="L65" s="162">
        <f t="shared" si="38"/>
        <v>3.3781247341618243</v>
      </c>
      <c r="M65" s="166">
        <f>AF25</f>
        <v>3.381677864803502</v>
      </c>
    </row>
    <row r="66" spans="1:13" ht="14.45" customHeight="1" x14ac:dyDescent="0.15">
      <c r="A66" s="126"/>
      <c r="B66" s="86">
        <v>5</v>
      </c>
      <c r="C66" s="151">
        <f>AB26</f>
        <v>80.031022543464701</v>
      </c>
      <c r="D66" s="151">
        <f t="shared" si="35"/>
        <v>75.770944842183411</v>
      </c>
      <c r="E66" s="152">
        <f t="shared" si="35"/>
        <v>84.291100244745991</v>
      </c>
      <c r="F66" s="153">
        <f>AC26</f>
        <v>77.155547275896282</v>
      </c>
      <c r="G66" s="151">
        <f t="shared" si="36"/>
        <v>73.144225542419846</v>
      </c>
      <c r="H66" s="151">
        <f t="shared" si="36"/>
        <v>81.166869009372718</v>
      </c>
      <c r="I66" s="154">
        <f t="shared" si="37"/>
        <v>96.407049196445342</v>
      </c>
      <c r="J66" s="153">
        <f t="shared" si="37"/>
        <v>2.8754752675684214</v>
      </c>
      <c r="K66" s="151">
        <f t="shared" si="38"/>
        <v>2.3728258009750185</v>
      </c>
      <c r="L66" s="151">
        <f t="shared" si="38"/>
        <v>3.3781247341618243</v>
      </c>
      <c r="M66" s="155">
        <f>AF26</f>
        <v>3.5929508035546545</v>
      </c>
    </row>
    <row r="67" spans="1:13" ht="14.45" customHeight="1" x14ac:dyDescent="0.15">
      <c r="A67" s="126"/>
      <c r="B67" s="86">
        <v>10</v>
      </c>
      <c r="C67" s="151">
        <f t="shared" ref="C67:C80" si="42">AB27</f>
        <v>75.031022543464701</v>
      </c>
      <c r="D67" s="151">
        <f t="shared" si="35"/>
        <v>70.770944842183411</v>
      </c>
      <c r="E67" s="152">
        <f t="shared" si="35"/>
        <v>79.291100244745991</v>
      </c>
      <c r="F67" s="153">
        <f t="shared" ref="F67:F80" si="43">AC27</f>
        <v>72.155547275896282</v>
      </c>
      <c r="G67" s="151">
        <f t="shared" si="36"/>
        <v>68.144225542419846</v>
      </c>
      <c r="H67" s="151">
        <f t="shared" si="36"/>
        <v>76.166869009372718</v>
      </c>
      <c r="I67" s="154">
        <f t="shared" si="37"/>
        <v>96.167618179663378</v>
      </c>
      <c r="J67" s="153">
        <f t="shared" si="37"/>
        <v>2.8754752675684214</v>
      </c>
      <c r="K67" s="151">
        <f t="shared" si="38"/>
        <v>2.3728258009750185</v>
      </c>
      <c r="L67" s="151">
        <f t="shared" si="38"/>
        <v>3.3781247341618243</v>
      </c>
      <c r="M67" s="155">
        <f t="shared" ref="M67:M80" si="44">AF27</f>
        <v>3.8323818203366318</v>
      </c>
    </row>
    <row r="68" spans="1:13" ht="14.45" customHeight="1" x14ac:dyDescent="0.15">
      <c r="A68" s="126"/>
      <c r="B68" s="86">
        <v>15</v>
      </c>
      <c r="C68" s="151">
        <f t="shared" si="42"/>
        <v>70.031022543464715</v>
      </c>
      <c r="D68" s="151">
        <f t="shared" si="35"/>
        <v>65.770944842183425</v>
      </c>
      <c r="E68" s="152">
        <f t="shared" si="35"/>
        <v>74.291100244746005</v>
      </c>
      <c r="F68" s="153">
        <f t="shared" si="43"/>
        <v>67.155547275896282</v>
      </c>
      <c r="G68" s="151">
        <f t="shared" si="36"/>
        <v>63.144225542419839</v>
      </c>
      <c r="H68" s="151">
        <f t="shared" si="36"/>
        <v>71.166869009372718</v>
      </c>
      <c r="I68" s="154">
        <f t="shared" si="37"/>
        <v>95.893997883889568</v>
      </c>
      <c r="J68" s="153">
        <f t="shared" si="37"/>
        <v>2.8754752675684214</v>
      </c>
      <c r="K68" s="151">
        <f t="shared" si="38"/>
        <v>2.3728258009750185</v>
      </c>
      <c r="L68" s="151">
        <f t="shared" si="38"/>
        <v>3.3781247341618243</v>
      </c>
      <c r="M68" s="155">
        <f t="shared" si="44"/>
        <v>4.1060021161104121</v>
      </c>
    </row>
    <row r="69" spans="1:13" ht="14.45" customHeight="1" x14ac:dyDescent="0.15">
      <c r="A69" s="126"/>
      <c r="B69" s="86">
        <v>20</v>
      </c>
      <c r="C69" s="151">
        <f t="shared" si="42"/>
        <v>65.031022543464715</v>
      </c>
      <c r="D69" s="151">
        <f t="shared" si="35"/>
        <v>60.770944842183432</v>
      </c>
      <c r="E69" s="152">
        <f t="shared" si="35"/>
        <v>69.291100244746005</v>
      </c>
      <c r="F69" s="153">
        <f t="shared" si="43"/>
        <v>62.155547275896296</v>
      </c>
      <c r="G69" s="151">
        <f t="shared" si="36"/>
        <v>58.144225542419854</v>
      </c>
      <c r="H69" s="151">
        <f t="shared" si="36"/>
        <v>66.166869009372732</v>
      </c>
      <c r="I69" s="154">
        <f t="shared" si="37"/>
        <v>95.57830223929426</v>
      </c>
      <c r="J69" s="153">
        <f t="shared" si="37"/>
        <v>2.8754752675684214</v>
      </c>
      <c r="K69" s="151">
        <f t="shared" si="38"/>
        <v>2.3728258009750185</v>
      </c>
      <c r="L69" s="151">
        <f t="shared" si="38"/>
        <v>3.3781247341618243</v>
      </c>
      <c r="M69" s="155">
        <f t="shared" si="44"/>
        <v>4.4216977607057357</v>
      </c>
    </row>
    <row r="70" spans="1:13" ht="14.45" customHeight="1" x14ac:dyDescent="0.15">
      <c r="A70" s="126"/>
      <c r="B70" s="86">
        <v>25</v>
      </c>
      <c r="C70" s="151">
        <f t="shared" si="42"/>
        <v>60.031022543464715</v>
      </c>
      <c r="D70" s="151">
        <f t="shared" si="35"/>
        <v>55.770944842183432</v>
      </c>
      <c r="E70" s="152">
        <f t="shared" si="35"/>
        <v>64.291100244746005</v>
      </c>
      <c r="F70" s="153">
        <f t="shared" si="43"/>
        <v>57.155547275896296</v>
      </c>
      <c r="G70" s="151">
        <f t="shared" si="36"/>
        <v>53.144225542419854</v>
      </c>
      <c r="H70" s="151">
        <f t="shared" si="36"/>
        <v>61.166869009372739</v>
      </c>
      <c r="I70" s="154">
        <f t="shared" si="37"/>
        <v>95.210017844546186</v>
      </c>
      <c r="J70" s="153">
        <f t="shared" si="37"/>
        <v>2.8754752675684214</v>
      </c>
      <c r="K70" s="151">
        <f t="shared" si="38"/>
        <v>2.3728258009750185</v>
      </c>
      <c r="L70" s="151">
        <f t="shared" si="38"/>
        <v>3.3781247341618243</v>
      </c>
      <c r="M70" s="155">
        <f t="shared" si="44"/>
        <v>4.7899821554538233</v>
      </c>
    </row>
    <row r="71" spans="1:13" ht="14.45" customHeight="1" x14ac:dyDescent="0.15">
      <c r="A71" s="126"/>
      <c r="B71" s="86">
        <v>30</v>
      </c>
      <c r="C71" s="151">
        <f t="shared" si="42"/>
        <v>57.13526215701679</v>
      </c>
      <c r="D71" s="151">
        <f t="shared" si="35"/>
        <v>55.768426411499469</v>
      </c>
      <c r="E71" s="152">
        <f t="shared" si="35"/>
        <v>58.502097902534111</v>
      </c>
      <c r="F71" s="153">
        <f t="shared" si="43"/>
        <v>54.154585233614988</v>
      </c>
      <c r="G71" s="151">
        <f t="shared" si="36"/>
        <v>52.981405349835946</v>
      </c>
      <c r="H71" s="151">
        <f t="shared" si="36"/>
        <v>55.32776511739403</v>
      </c>
      <c r="I71" s="154">
        <f t="shared" si="37"/>
        <v>94.783121997041988</v>
      </c>
      <c r="J71" s="153">
        <f t="shared" si="37"/>
        <v>2.9806769234017954</v>
      </c>
      <c r="K71" s="151">
        <f t="shared" si="38"/>
        <v>2.5038016897665245</v>
      </c>
      <c r="L71" s="151">
        <f t="shared" si="38"/>
        <v>3.4575521570370662</v>
      </c>
      <c r="M71" s="155">
        <f t="shared" si="44"/>
        <v>5.2168780029579995</v>
      </c>
    </row>
    <row r="72" spans="1:13" ht="14.45" customHeight="1" x14ac:dyDescent="0.15">
      <c r="A72" s="126"/>
      <c r="B72" s="86">
        <v>35</v>
      </c>
      <c r="C72" s="151">
        <f t="shared" si="42"/>
        <v>52.13526215701679</v>
      </c>
      <c r="D72" s="151">
        <f t="shared" si="35"/>
        <v>50.768426411499469</v>
      </c>
      <c r="E72" s="152">
        <f t="shared" si="35"/>
        <v>53.502097902534111</v>
      </c>
      <c r="F72" s="153">
        <f t="shared" si="43"/>
        <v>49.154585233614988</v>
      </c>
      <c r="G72" s="151">
        <f t="shared" si="36"/>
        <v>47.981405349835946</v>
      </c>
      <c r="H72" s="151">
        <f t="shared" si="36"/>
        <v>50.32776511739403</v>
      </c>
      <c r="I72" s="154">
        <f t="shared" si="37"/>
        <v>94.282800545962857</v>
      </c>
      <c r="J72" s="153">
        <f t="shared" si="37"/>
        <v>2.9806769234017954</v>
      </c>
      <c r="K72" s="151">
        <f t="shared" si="38"/>
        <v>2.5038016897665245</v>
      </c>
      <c r="L72" s="151">
        <f t="shared" si="38"/>
        <v>3.4575521570370662</v>
      </c>
      <c r="M72" s="155">
        <f t="shared" si="44"/>
        <v>5.7171994540371394</v>
      </c>
    </row>
    <row r="73" spans="1:13" ht="14.45" customHeight="1" x14ac:dyDescent="0.15">
      <c r="A73" s="126"/>
      <c r="B73" s="86">
        <v>40</v>
      </c>
      <c r="C73" s="151">
        <f t="shared" si="42"/>
        <v>47.13526215701679</v>
      </c>
      <c r="D73" s="151">
        <f t="shared" si="35"/>
        <v>45.768426411499469</v>
      </c>
      <c r="E73" s="152">
        <f t="shared" si="35"/>
        <v>48.502097902534111</v>
      </c>
      <c r="F73" s="153">
        <f t="shared" si="43"/>
        <v>44.154585233614988</v>
      </c>
      <c r="G73" s="151">
        <f t="shared" si="36"/>
        <v>42.981405349835946</v>
      </c>
      <c r="H73" s="151">
        <f t="shared" si="36"/>
        <v>45.32776511739403</v>
      </c>
      <c r="I73" s="154">
        <f t="shared" si="37"/>
        <v>93.676333201515703</v>
      </c>
      <c r="J73" s="153">
        <f t="shared" si="37"/>
        <v>2.9806769234017954</v>
      </c>
      <c r="K73" s="151">
        <f t="shared" si="38"/>
        <v>2.5038016897665245</v>
      </c>
      <c r="L73" s="151">
        <f t="shared" si="38"/>
        <v>3.4575521570370662</v>
      </c>
      <c r="M73" s="155">
        <f t="shared" si="44"/>
        <v>6.3236667984842789</v>
      </c>
    </row>
    <row r="74" spans="1:13" ht="14.45" customHeight="1" x14ac:dyDescent="0.15">
      <c r="A74" s="126"/>
      <c r="B74" s="86">
        <v>45</v>
      </c>
      <c r="C74" s="151">
        <f t="shared" si="42"/>
        <v>42.13526215701679</v>
      </c>
      <c r="D74" s="151">
        <f t="shared" si="35"/>
        <v>40.768426411499469</v>
      </c>
      <c r="E74" s="152">
        <f t="shared" si="35"/>
        <v>43.502097902534111</v>
      </c>
      <c r="F74" s="153">
        <f t="shared" si="43"/>
        <v>39.154585233614995</v>
      </c>
      <c r="G74" s="151">
        <f t="shared" si="36"/>
        <v>37.981405349835953</v>
      </c>
      <c r="H74" s="151">
        <f t="shared" si="36"/>
        <v>40.327765117394037</v>
      </c>
      <c r="I74" s="154">
        <f t="shared" si="37"/>
        <v>92.925932411920627</v>
      </c>
      <c r="J74" s="153">
        <f t="shared" si="37"/>
        <v>2.9806769234017954</v>
      </c>
      <c r="K74" s="151">
        <f t="shared" si="38"/>
        <v>2.5038016897665245</v>
      </c>
      <c r="L74" s="151">
        <f t="shared" si="38"/>
        <v>3.4575521570370662</v>
      </c>
      <c r="M74" s="155">
        <f t="shared" si="44"/>
        <v>7.074067588079366</v>
      </c>
    </row>
    <row r="75" spans="1:13" ht="14.45" customHeight="1" x14ac:dyDescent="0.15">
      <c r="A75" s="126"/>
      <c r="B75" s="86">
        <v>50</v>
      </c>
      <c r="C75" s="151">
        <f t="shared" si="42"/>
        <v>37.13526215701679</v>
      </c>
      <c r="D75" s="151">
        <f t="shared" si="35"/>
        <v>35.768426411499469</v>
      </c>
      <c r="E75" s="152">
        <f t="shared" si="35"/>
        <v>38.502097902534111</v>
      </c>
      <c r="F75" s="153">
        <f t="shared" si="43"/>
        <v>34.161164180983413</v>
      </c>
      <c r="G75" s="151">
        <f t="shared" si="36"/>
        <v>32.988692226035035</v>
      </c>
      <c r="H75" s="151">
        <f t="shared" si="36"/>
        <v>35.333636135931791</v>
      </c>
      <c r="I75" s="154">
        <f t="shared" si="37"/>
        <v>91.991175493906098</v>
      </c>
      <c r="J75" s="153">
        <f t="shared" si="37"/>
        <v>2.9740979760333741</v>
      </c>
      <c r="K75" s="151">
        <f t="shared" si="38"/>
        <v>2.4989670110444075</v>
      </c>
      <c r="L75" s="151">
        <f t="shared" si="38"/>
        <v>3.4492289410223407</v>
      </c>
      <c r="M75" s="155">
        <f t="shared" si="44"/>
        <v>8.0088245060938981</v>
      </c>
    </row>
    <row r="76" spans="1:13" ht="14.45" customHeight="1" x14ac:dyDescent="0.15">
      <c r="A76" s="126"/>
      <c r="B76" s="86">
        <v>55</v>
      </c>
      <c r="C76" s="151">
        <f t="shared" si="42"/>
        <v>32.13526215701679</v>
      </c>
      <c r="D76" s="151">
        <f t="shared" si="35"/>
        <v>30.768426411499469</v>
      </c>
      <c r="E76" s="152">
        <f t="shared" si="35"/>
        <v>33.502097902534111</v>
      </c>
      <c r="F76" s="153">
        <f t="shared" si="43"/>
        <v>29.165132434951662</v>
      </c>
      <c r="G76" s="151">
        <f t="shared" si="36"/>
        <v>27.992918279185488</v>
      </c>
      <c r="H76" s="151">
        <f t="shared" si="36"/>
        <v>30.337346590717836</v>
      </c>
      <c r="I76" s="154">
        <f t="shared" si="37"/>
        <v>90.757412503583396</v>
      </c>
      <c r="J76" s="153">
        <f t="shared" si="37"/>
        <v>2.9701297220651202</v>
      </c>
      <c r="K76" s="151">
        <f t="shared" si="38"/>
        <v>2.4956352798115979</v>
      </c>
      <c r="L76" s="151">
        <f t="shared" si="38"/>
        <v>3.4446241643186424</v>
      </c>
      <c r="M76" s="155">
        <f t="shared" si="44"/>
        <v>9.2425874964165722</v>
      </c>
    </row>
    <row r="77" spans="1:13" ht="14.45" customHeight="1" x14ac:dyDescent="0.15">
      <c r="A77" s="126"/>
      <c r="B77" s="86">
        <v>60</v>
      </c>
      <c r="C77" s="151">
        <f t="shared" si="42"/>
        <v>27.444781453316693</v>
      </c>
      <c r="D77" s="151">
        <f t="shared" si="35"/>
        <v>26.205518883032866</v>
      </c>
      <c r="E77" s="152">
        <f t="shared" si="35"/>
        <v>28.684044023600521</v>
      </c>
      <c r="F77" s="153">
        <f t="shared" si="43"/>
        <v>24.449494708657216</v>
      </c>
      <c r="G77" s="151">
        <f t="shared" si="36"/>
        <v>23.399937110315609</v>
      </c>
      <c r="H77" s="151">
        <f t="shared" si="36"/>
        <v>25.499052306998824</v>
      </c>
      <c r="I77" s="154">
        <f t="shared" si="37"/>
        <v>89.086133734551936</v>
      </c>
      <c r="J77" s="153">
        <f t="shared" si="37"/>
        <v>2.995286744659476</v>
      </c>
      <c r="K77" s="151">
        <f t="shared" si="38"/>
        <v>2.5204862463802877</v>
      </c>
      <c r="L77" s="151">
        <f t="shared" si="38"/>
        <v>3.4700872429386642</v>
      </c>
      <c r="M77" s="155">
        <f t="shared" si="44"/>
        <v>10.913866265448057</v>
      </c>
    </row>
    <row r="78" spans="1:13" ht="14.45" customHeight="1" x14ac:dyDescent="0.15">
      <c r="A78" s="126"/>
      <c r="B78" s="86">
        <v>65</v>
      </c>
      <c r="C78" s="151">
        <f t="shared" si="42"/>
        <v>22.66634832750864</v>
      </c>
      <c r="D78" s="151">
        <f t="shared" si="35"/>
        <v>21.49457143041105</v>
      </c>
      <c r="E78" s="152">
        <f t="shared" si="35"/>
        <v>23.83812522460623</v>
      </c>
      <c r="F78" s="153">
        <f t="shared" si="43"/>
        <v>19.661425820124038</v>
      </c>
      <c r="G78" s="151">
        <f t="shared" si="36"/>
        <v>18.675392010716266</v>
      </c>
      <c r="H78" s="151">
        <f t="shared" si="36"/>
        <v>20.647459629531809</v>
      </c>
      <c r="I78" s="154">
        <f t="shared" si="37"/>
        <v>86.742802748964522</v>
      </c>
      <c r="J78" s="153">
        <f t="shared" si="37"/>
        <v>3.0049225073846029</v>
      </c>
      <c r="K78" s="151">
        <f t="shared" si="38"/>
        <v>2.5307377873551919</v>
      </c>
      <c r="L78" s="151">
        <f t="shared" si="38"/>
        <v>3.4791072274140138</v>
      </c>
      <c r="M78" s="155">
        <f t="shared" si="44"/>
        <v>13.257197251035485</v>
      </c>
    </row>
    <row r="79" spans="1:13" ht="14.45" customHeight="1" x14ac:dyDescent="0.15">
      <c r="A79" s="126"/>
      <c r="B79" s="86">
        <v>70</v>
      </c>
      <c r="C79" s="151">
        <f t="shared" si="42"/>
        <v>18.091834279107982</v>
      </c>
      <c r="D79" s="151">
        <f t="shared" si="35"/>
        <v>17.054050697932794</v>
      </c>
      <c r="E79" s="152">
        <f t="shared" si="35"/>
        <v>19.129617860283169</v>
      </c>
      <c r="F79" s="153">
        <f t="shared" si="43"/>
        <v>15.022951562111709</v>
      </c>
      <c r="G79" s="151">
        <f t="shared" si="36"/>
        <v>14.152492596464032</v>
      </c>
      <c r="H79" s="151">
        <f t="shared" si="36"/>
        <v>15.893410527759386</v>
      </c>
      <c r="I79" s="154">
        <f t="shared" si="37"/>
        <v>83.037194185776158</v>
      </c>
      <c r="J79" s="153">
        <f t="shared" si="37"/>
        <v>3.0688827169962725</v>
      </c>
      <c r="K79" s="151">
        <f t="shared" si="38"/>
        <v>2.5929626334849312</v>
      </c>
      <c r="L79" s="151">
        <f t="shared" si="38"/>
        <v>3.5448028005076138</v>
      </c>
      <c r="M79" s="155">
        <f t="shared" si="44"/>
        <v>16.962805814223852</v>
      </c>
    </row>
    <row r="80" spans="1:13" ht="14.45" customHeight="1" x14ac:dyDescent="0.15">
      <c r="A80" s="126"/>
      <c r="B80" s="86">
        <v>75</v>
      </c>
      <c r="C80" s="151">
        <f t="shared" si="42"/>
        <v>13.961924306342448</v>
      </c>
      <c r="D80" s="151">
        <f t="shared" si="35"/>
        <v>13.131238250816669</v>
      </c>
      <c r="E80" s="152">
        <f t="shared" si="35"/>
        <v>14.792610361868228</v>
      </c>
      <c r="F80" s="153">
        <f t="shared" si="43"/>
        <v>10.865173752972623</v>
      </c>
      <c r="G80" s="151">
        <f t="shared" si="36"/>
        <v>10.159804666680083</v>
      </c>
      <c r="H80" s="151">
        <f t="shared" si="36"/>
        <v>11.570542839265164</v>
      </c>
      <c r="I80" s="154">
        <f t="shared" si="37"/>
        <v>77.820030495631102</v>
      </c>
      <c r="J80" s="153">
        <f t="shared" si="37"/>
        <v>3.0967505533698221</v>
      </c>
      <c r="K80" s="151">
        <f t="shared" si="38"/>
        <v>2.6302103588655479</v>
      </c>
      <c r="L80" s="151">
        <f t="shared" si="38"/>
        <v>3.5632907478740963</v>
      </c>
      <c r="M80" s="155">
        <f t="shared" si="44"/>
        <v>22.179969504368884</v>
      </c>
    </row>
    <row r="81" spans="1:13" ht="14.45" customHeight="1" x14ac:dyDescent="0.15">
      <c r="A81" s="126"/>
      <c r="B81" s="86">
        <v>80</v>
      </c>
      <c r="C81" s="151">
        <f>AB41</f>
        <v>10.343675735234088</v>
      </c>
      <c r="D81" s="151">
        <f t="shared" si="35"/>
        <v>9.8125651771427869</v>
      </c>
      <c r="E81" s="152">
        <f t="shared" si="35"/>
        <v>10.874786293325389</v>
      </c>
      <c r="F81" s="153">
        <f>AC41</f>
        <v>7.1323741519994179</v>
      </c>
      <c r="G81" s="151">
        <f t="shared" si="36"/>
        <v>6.6006063352963382</v>
      </c>
      <c r="H81" s="151">
        <f t="shared" si="36"/>
        <v>7.6641419687024976</v>
      </c>
      <c r="I81" s="154">
        <f t="shared" si="37"/>
        <v>68.953961189097583</v>
      </c>
      <c r="J81" s="153">
        <f t="shared" si="37"/>
        <v>3.2113015832346696</v>
      </c>
      <c r="K81" s="151">
        <f t="shared" si="38"/>
        <v>2.7556402548023806</v>
      </c>
      <c r="L81" s="151">
        <f t="shared" si="38"/>
        <v>3.6669629116669586</v>
      </c>
      <c r="M81" s="155">
        <f>AF41</f>
        <v>31.046038810902406</v>
      </c>
    </row>
    <row r="82" spans="1:13" ht="14.45" customHeight="1" thickBot="1" x14ac:dyDescent="0.2">
      <c r="A82" s="127"/>
      <c r="B82" s="128">
        <v>85</v>
      </c>
      <c r="C82" s="167">
        <f>AB42</f>
        <v>6.5459845642583359</v>
      </c>
      <c r="D82" s="167">
        <f t="shared" si="35"/>
        <v>5.4148360248039697</v>
      </c>
      <c r="E82" s="168">
        <f t="shared" si="35"/>
        <v>7.677133103712702</v>
      </c>
      <c r="F82" s="169">
        <f>AC42</f>
        <v>3.6629155503972632</v>
      </c>
      <c r="G82" s="167">
        <f t="shared" si="36"/>
        <v>2.9232615055715141</v>
      </c>
      <c r="H82" s="167">
        <f t="shared" si="36"/>
        <v>4.4025695952230128</v>
      </c>
      <c r="I82" s="170">
        <f t="shared" si="37"/>
        <v>55.95667870036101</v>
      </c>
      <c r="J82" s="169">
        <f t="shared" si="37"/>
        <v>2.8830690138610717</v>
      </c>
      <c r="K82" s="167">
        <f t="shared" si="38"/>
        <v>2.2548516523497315</v>
      </c>
      <c r="L82" s="167">
        <f t="shared" si="38"/>
        <v>3.5112863753724119</v>
      </c>
      <c r="M82" s="171">
        <f>AF42</f>
        <v>44.043321299638983</v>
      </c>
    </row>
    <row r="83" spans="1:13" ht="14.45" customHeight="1" thickTop="1" x14ac:dyDescent="0.15"/>
    <row r="84" spans="1:13" ht="14.45" customHeight="1" x14ac:dyDescent="0.15"/>
  </sheetData>
  <protectedRanges>
    <protectedRange sqref="C7:F42" name="範囲1"/>
  </protectedRanges>
  <mergeCells count="30">
    <mergeCell ref="A45:A46"/>
    <mergeCell ref="B45:B46"/>
    <mergeCell ref="C45:E45"/>
    <mergeCell ref="F45:I45"/>
    <mergeCell ref="J45:M45"/>
    <mergeCell ref="D46:E46"/>
    <mergeCell ref="G46:H46"/>
    <mergeCell ref="K46:L46"/>
    <mergeCell ref="AL5:AM5"/>
    <mergeCell ref="AN5:AO5"/>
    <mergeCell ref="AP5:AQ5"/>
    <mergeCell ref="AR5:AS5"/>
    <mergeCell ref="AT5:AU5"/>
    <mergeCell ref="J44:M44"/>
    <mergeCell ref="X4:AA4"/>
    <mergeCell ref="AB4:AF4"/>
    <mergeCell ref="AH4:AO4"/>
    <mergeCell ref="AP4:AU4"/>
    <mergeCell ref="V5:W5"/>
    <mergeCell ref="X5:Y5"/>
    <mergeCell ref="Z5:AA5"/>
    <mergeCell ref="AC5:AD5"/>
    <mergeCell ref="AE5:AF5"/>
    <mergeCell ref="AJ5:AK5"/>
    <mergeCell ref="A1:M1"/>
    <mergeCell ref="B4:F4"/>
    <mergeCell ref="G4:L4"/>
    <mergeCell ref="O4:P4"/>
    <mergeCell ref="Q4:S4"/>
    <mergeCell ref="T4:W4"/>
  </mergeCells>
  <phoneticPr fontId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4"/>
  <sheetViews>
    <sheetView topLeftCell="A20" workbookViewId="0">
      <selection activeCell="L17" sqref="L17"/>
    </sheetView>
  </sheetViews>
  <sheetFormatPr defaultRowHeight="13.5" x14ac:dyDescent="0.15"/>
  <cols>
    <col min="1" max="1" width="4.625" style="25" customWidth="1"/>
    <col min="2" max="2" width="7.625" style="25" customWidth="1"/>
    <col min="3" max="14" width="9.625" style="25" customWidth="1"/>
    <col min="15" max="16" width="8.625" style="25" customWidth="1"/>
    <col min="17" max="22" width="9.625" style="25" customWidth="1"/>
    <col min="23" max="23" width="10.625" style="25" customWidth="1"/>
    <col min="24" max="24" width="9.625" style="25" customWidth="1"/>
    <col min="25" max="25" width="10.625" style="25" customWidth="1"/>
    <col min="26" max="26" width="9.625" style="25" customWidth="1"/>
    <col min="27" max="32" width="10.625" style="25" customWidth="1"/>
    <col min="33" max="33" width="6.625" style="25" customWidth="1"/>
    <col min="34" max="41" width="10.625" style="25" customWidth="1"/>
    <col min="42" max="47" width="9.625" style="25" customWidth="1"/>
    <col min="48" max="16384" width="9" style="25"/>
  </cols>
  <sheetData>
    <row r="1" spans="1:47" ht="30" customHeight="1" x14ac:dyDescent="0.15">
      <c r="A1" s="192" t="s">
        <v>104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47" ht="15" customHeight="1" x14ac:dyDescent="0.15">
      <c r="A2" s="25" t="s">
        <v>364</v>
      </c>
      <c r="M2" s="25" t="s">
        <v>110</v>
      </c>
    </row>
    <row r="3" spans="1:47" ht="15" customHeight="1" thickBot="1" x14ac:dyDescent="0.2">
      <c r="A3" s="25" t="s">
        <v>33</v>
      </c>
      <c r="G3" s="25" t="s">
        <v>24</v>
      </c>
      <c r="O3" s="25" t="s">
        <v>100</v>
      </c>
      <c r="T3" s="25" t="s">
        <v>25</v>
      </c>
      <c r="X3" s="25" t="s">
        <v>101</v>
      </c>
      <c r="AB3" s="25" t="s">
        <v>102</v>
      </c>
      <c r="AH3" s="25" t="s">
        <v>103</v>
      </c>
    </row>
    <row r="4" spans="1:47" ht="14.45" customHeight="1" thickTop="1" x14ac:dyDescent="0.15">
      <c r="A4" s="26"/>
      <c r="B4" s="201" t="s">
        <v>34</v>
      </c>
      <c r="C4" s="210"/>
      <c r="D4" s="210"/>
      <c r="E4" s="210"/>
      <c r="F4" s="211"/>
      <c r="G4" s="200" t="s">
        <v>35</v>
      </c>
      <c r="H4" s="201"/>
      <c r="I4" s="201"/>
      <c r="J4" s="201"/>
      <c r="K4" s="201"/>
      <c r="L4" s="212"/>
      <c r="M4" s="27"/>
      <c r="N4" s="27"/>
      <c r="O4" s="207" t="s">
        <v>16</v>
      </c>
      <c r="P4" s="175"/>
      <c r="Q4" s="174" t="s">
        <v>18</v>
      </c>
      <c r="R4" s="175"/>
      <c r="S4" s="176"/>
      <c r="T4" s="207" t="s">
        <v>19</v>
      </c>
      <c r="U4" s="208"/>
      <c r="V4" s="208"/>
      <c r="W4" s="209"/>
      <c r="X4" s="207" t="s">
        <v>95</v>
      </c>
      <c r="Y4" s="175"/>
      <c r="Z4" s="175"/>
      <c r="AA4" s="176"/>
      <c r="AB4" s="200" t="s">
        <v>22</v>
      </c>
      <c r="AC4" s="202"/>
      <c r="AD4" s="202"/>
      <c r="AE4" s="202"/>
      <c r="AF4" s="203"/>
      <c r="AH4" s="200" t="s">
        <v>27</v>
      </c>
      <c r="AI4" s="201"/>
      <c r="AJ4" s="201"/>
      <c r="AK4" s="201"/>
      <c r="AL4" s="201"/>
      <c r="AM4" s="201"/>
      <c r="AN4" s="202"/>
      <c r="AO4" s="203"/>
      <c r="AP4" s="200" t="s">
        <v>28</v>
      </c>
      <c r="AQ4" s="201"/>
      <c r="AR4" s="202"/>
      <c r="AS4" s="202"/>
      <c r="AT4" s="202"/>
      <c r="AU4" s="203"/>
    </row>
    <row r="5" spans="1:47" ht="39.950000000000003" customHeight="1" x14ac:dyDescent="0.15">
      <c r="A5" s="28" t="s">
        <v>11</v>
      </c>
      <c r="B5" s="29" t="s">
        <v>15</v>
      </c>
      <c r="C5" s="30" t="s">
        <v>9</v>
      </c>
      <c r="D5" s="30" t="s">
        <v>0</v>
      </c>
      <c r="E5" s="31" t="s">
        <v>92</v>
      </c>
      <c r="F5" s="32" t="s">
        <v>93</v>
      </c>
      <c r="G5" s="33" t="s">
        <v>15</v>
      </c>
      <c r="H5" s="34" t="s">
        <v>9</v>
      </c>
      <c r="I5" s="34" t="s">
        <v>0</v>
      </c>
      <c r="J5" s="34" t="s">
        <v>7</v>
      </c>
      <c r="K5" s="34" t="s">
        <v>3</v>
      </c>
      <c r="L5" s="35" t="s">
        <v>4</v>
      </c>
      <c r="M5" s="36"/>
      <c r="N5" s="36"/>
      <c r="O5" s="28" t="s">
        <v>20</v>
      </c>
      <c r="P5" s="37" t="s">
        <v>21</v>
      </c>
      <c r="Q5" s="38" t="s">
        <v>17</v>
      </c>
      <c r="R5" s="37" t="s">
        <v>26</v>
      </c>
      <c r="S5" s="39" t="s">
        <v>94</v>
      </c>
      <c r="T5" s="28" t="s">
        <v>2</v>
      </c>
      <c r="U5" s="37" t="s">
        <v>3</v>
      </c>
      <c r="V5" s="177" t="s">
        <v>4</v>
      </c>
      <c r="W5" s="188"/>
      <c r="X5" s="185" t="s">
        <v>107</v>
      </c>
      <c r="Y5" s="177"/>
      <c r="Z5" s="177" t="s">
        <v>108</v>
      </c>
      <c r="AA5" s="188"/>
      <c r="AB5" s="172" t="s">
        <v>5</v>
      </c>
      <c r="AC5" s="189" t="s">
        <v>98</v>
      </c>
      <c r="AD5" s="190"/>
      <c r="AE5" s="189" t="s">
        <v>99</v>
      </c>
      <c r="AF5" s="191"/>
      <c r="AH5" s="40" t="s">
        <v>2</v>
      </c>
      <c r="AI5" s="173" t="s">
        <v>94</v>
      </c>
      <c r="AJ5" s="186" t="s">
        <v>5</v>
      </c>
      <c r="AK5" s="187"/>
      <c r="AL5" s="186" t="s">
        <v>98</v>
      </c>
      <c r="AM5" s="186"/>
      <c r="AN5" s="177" t="s">
        <v>99</v>
      </c>
      <c r="AO5" s="188"/>
      <c r="AP5" s="185" t="s">
        <v>5</v>
      </c>
      <c r="AQ5" s="199"/>
      <c r="AR5" s="177" t="s">
        <v>98</v>
      </c>
      <c r="AS5" s="199"/>
      <c r="AT5" s="177" t="s">
        <v>99</v>
      </c>
      <c r="AU5" s="178"/>
    </row>
    <row r="6" spans="1:47" ht="14.45" customHeight="1" x14ac:dyDescent="0.15">
      <c r="A6" s="41"/>
      <c r="B6" s="42" t="s">
        <v>8</v>
      </c>
      <c r="C6" s="173" t="s">
        <v>10</v>
      </c>
      <c r="D6" s="173" t="s">
        <v>10</v>
      </c>
      <c r="E6" s="173" t="s">
        <v>10</v>
      </c>
      <c r="F6" s="43" t="s">
        <v>10</v>
      </c>
      <c r="G6" s="44" t="s">
        <v>8</v>
      </c>
      <c r="H6" s="45" t="s">
        <v>10</v>
      </c>
      <c r="I6" s="45" t="s">
        <v>10</v>
      </c>
      <c r="J6" s="46" t="s">
        <v>334</v>
      </c>
      <c r="K6" s="46" t="s">
        <v>105</v>
      </c>
      <c r="L6" s="47" t="s">
        <v>268</v>
      </c>
      <c r="M6" s="36"/>
      <c r="N6" s="36"/>
      <c r="O6" s="48" t="s">
        <v>135</v>
      </c>
      <c r="P6" s="49" t="s">
        <v>113</v>
      </c>
      <c r="Q6" s="50"/>
      <c r="R6" s="49" t="s">
        <v>335</v>
      </c>
      <c r="S6" s="51" t="s">
        <v>336</v>
      </c>
      <c r="T6" s="52" t="s">
        <v>136</v>
      </c>
      <c r="U6" s="46" t="s">
        <v>115</v>
      </c>
      <c r="V6" s="46" t="s">
        <v>116</v>
      </c>
      <c r="W6" s="53" t="s">
        <v>253</v>
      </c>
      <c r="X6" s="52" t="s">
        <v>117</v>
      </c>
      <c r="Y6" s="54" t="s">
        <v>253</v>
      </c>
      <c r="Z6" s="55" t="s">
        <v>118</v>
      </c>
      <c r="AA6" s="53" t="s">
        <v>253</v>
      </c>
      <c r="AB6" s="56" t="s">
        <v>254</v>
      </c>
      <c r="AC6" s="57" t="s">
        <v>120</v>
      </c>
      <c r="AD6" s="57" t="s">
        <v>58</v>
      </c>
      <c r="AE6" s="58" t="s">
        <v>337</v>
      </c>
      <c r="AF6" s="59" t="s">
        <v>57</v>
      </c>
      <c r="AH6" s="60" t="s">
        <v>139</v>
      </c>
      <c r="AI6" s="61" t="s">
        <v>256</v>
      </c>
      <c r="AJ6" s="62"/>
      <c r="AK6" s="63" t="s">
        <v>338</v>
      </c>
      <c r="AL6" s="62"/>
      <c r="AM6" s="63" t="s">
        <v>339</v>
      </c>
      <c r="AN6" s="62"/>
      <c r="AO6" s="64" t="s">
        <v>122</v>
      </c>
      <c r="AP6" s="65" t="s">
        <v>29</v>
      </c>
      <c r="AQ6" s="66" t="s">
        <v>30</v>
      </c>
      <c r="AR6" s="66" t="s">
        <v>29</v>
      </c>
      <c r="AS6" s="66" t="s">
        <v>30</v>
      </c>
      <c r="AT6" s="66" t="s">
        <v>29</v>
      </c>
      <c r="AU6" s="67" t="s">
        <v>30</v>
      </c>
    </row>
    <row r="7" spans="1:47" ht="14.45" customHeight="1" x14ac:dyDescent="0.15">
      <c r="A7" s="68" t="s">
        <v>1</v>
      </c>
      <c r="B7" s="69" t="s">
        <v>230</v>
      </c>
      <c r="C7" s="9">
        <v>188</v>
      </c>
      <c r="D7" s="9">
        <v>0</v>
      </c>
      <c r="E7" s="9">
        <v>66</v>
      </c>
      <c r="F7" s="12">
        <v>0</v>
      </c>
      <c r="G7" s="21" t="s">
        <v>59</v>
      </c>
      <c r="H7" s="1">
        <v>2528080</v>
      </c>
      <c r="I7" s="1">
        <v>1473</v>
      </c>
      <c r="J7" s="17">
        <v>0</v>
      </c>
      <c r="K7" s="1">
        <v>100000</v>
      </c>
      <c r="L7" s="2">
        <v>8097832</v>
      </c>
      <c r="M7" s="70"/>
      <c r="N7" s="70"/>
      <c r="O7" s="71">
        <f>IF(K7&lt;0.5,0.5,((L7-L8)-5*K8)/5/(K7-K8))</f>
        <v>0.17555555555555555</v>
      </c>
      <c r="P7" s="72">
        <f>IF(H7&lt;0.5,1,(I7/H7)/((K7-K8)/(L7-L8)))</f>
        <v>1.0765900384657308</v>
      </c>
      <c r="Q7" s="73">
        <f>IF(C7&lt;0.5,0,D7/C7)</f>
        <v>0</v>
      </c>
      <c r="R7" s="74">
        <f>IF(P7=0,Q7,Q7/P7)</f>
        <v>0</v>
      </c>
      <c r="S7" s="75">
        <f>IF(E7&lt;0.5,0,F7/E7)</f>
        <v>0</v>
      </c>
      <c r="T7" s="76">
        <f>5*R7/(1+5*(1-O7)*R7)</f>
        <v>0</v>
      </c>
      <c r="U7" s="77">
        <v>100000</v>
      </c>
      <c r="V7" s="77">
        <f>5*U7*((1-T7)+O7*T7)</f>
        <v>500000</v>
      </c>
      <c r="W7" s="78">
        <f>SUM(V7:V$24)</f>
        <v>8058566.5982478894</v>
      </c>
      <c r="X7" s="79">
        <f t="shared" ref="X7:X42" si="0">V7*(1-S7)</f>
        <v>500000</v>
      </c>
      <c r="Y7" s="77">
        <f>SUM(X7:X$24)</f>
        <v>7929263.5468819272</v>
      </c>
      <c r="Z7" s="77">
        <f t="shared" ref="Z7:Z42" si="1">V7*S7</f>
        <v>0</v>
      </c>
      <c r="AA7" s="78">
        <f>SUM(Z7:Z$24)</f>
        <v>129303.05136596068</v>
      </c>
      <c r="AB7" s="71">
        <f t="shared" ref="AB7:AB42" si="2">W7/U7</f>
        <v>80.585665982478901</v>
      </c>
      <c r="AC7" s="72">
        <f t="shared" ref="AC7:AC42" si="3">Y7/U7</f>
        <v>79.29263546881927</v>
      </c>
      <c r="AD7" s="80">
        <f>AC7/AB7*100</f>
        <v>98.395458425645117</v>
      </c>
      <c r="AE7" s="72">
        <f t="shared" ref="AE7:AE42" si="4">AA7/U7</f>
        <v>1.2930305136596068</v>
      </c>
      <c r="AF7" s="81">
        <f>AE7/AB7*100</f>
        <v>1.6045415743548488</v>
      </c>
      <c r="AH7" s="82">
        <f>IF(D7=0,0,T7*T7*(1-T7)/D7)</f>
        <v>0</v>
      </c>
      <c r="AI7" s="83">
        <f>IF(E7&lt;0.5,0,S7*(1-S7)/E7)</f>
        <v>0</v>
      </c>
      <c r="AJ7" s="83">
        <f>U7*U7*((1-O7)*5+AB8)^2*AH7</f>
        <v>0</v>
      </c>
      <c r="AK7" s="83">
        <f>SUM(AJ7:AJ$24)/U7/U7</f>
        <v>4.7551881125194804</v>
      </c>
      <c r="AL7" s="83">
        <f>U7*U7*((1-O7)*5*(1-S7)+AC8)^2*AH7+V7*V7*AI7</f>
        <v>0</v>
      </c>
      <c r="AM7" s="83">
        <f>SUM(AL7:AL$24)/U7/U7</f>
        <v>4.4273431067386477</v>
      </c>
      <c r="AN7" s="83">
        <f>U7*U7*((1-O7)*5*S7+AE8)^2*AH7+V7*V7*AI7</f>
        <v>0</v>
      </c>
      <c r="AO7" s="84">
        <f>SUM(AN7:AN$24)/U7/U7</f>
        <v>4.3490138600035325E-2</v>
      </c>
      <c r="AP7" s="71">
        <f t="shared" ref="AP7:AP42" si="5">AB7-1.96*SQRT(AK7)</f>
        <v>76.31161279457227</v>
      </c>
      <c r="AQ7" s="72">
        <f t="shared" ref="AQ7:AQ42" si="6">AB7+1.96*SQRT(AK7)</f>
        <v>84.859719170385532</v>
      </c>
      <c r="AR7" s="72">
        <f t="shared" ref="AR7:AR42" si="7">AC7-1.96*SQRT(AM7)</f>
        <v>75.168549960631154</v>
      </c>
      <c r="AS7" s="72">
        <f t="shared" ref="AS7:AS42" si="8">AC7+1.96*SQRT(AM7)</f>
        <v>83.416720977007387</v>
      </c>
      <c r="AT7" s="72">
        <f t="shared" ref="AT7:AT42" si="9">AE7-1.96*SQRT(AO7)</f>
        <v>0.88428644159752079</v>
      </c>
      <c r="AU7" s="85">
        <f t="shared" ref="AU7:AU42" si="10">AE7+1.96*SQRT(AO7)</f>
        <v>1.7017745857216928</v>
      </c>
    </row>
    <row r="8" spans="1:47" ht="14.45" customHeight="1" x14ac:dyDescent="0.15">
      <c r="A8" s="68"/>
      <c r="B8" s="86" t="s">
        <v>62</v>
      </c>
      <c r="C8" s="11">
        <v>246</v>
      </c>
      <c r="D8" s="11">
        <v>0</v>
      </c>
      <c r="E8" s="11">
        <v>82</v>
      </c>
      <c r="F8" s="12">
        <v>0</v>
      </c>
      <c r="G8" s="22" t="s">
        <v>61</v>
      </c>
      <c r="H8" s="3">
        <v>2698523</v>
      </c>
      <c r="I8" s="3">
        <v>253</v>
      </c>
      <c r="J8" s="18">
        <v>5</v>
      </c>
      <c r="K8" s="3">
        <v>99730</v>
      </c>
      <c r="L8" s="4">
        <v>7598945</v>
      </c>
      <c r="M8" s="70"/>
      <c r="N8" s="70"/>
      <c r="O8" s="87">
        <f t="shared" ref="O8:O22" si="11">IF(K8&lt;0.5,0.5,((L8-L9)-5*K9)/5/(K8-K9))</f>
        <v>0.46829268292682924</v>
      </c>
      <c r="P8" s="88">
        <f t="shared" ref="P8:P23" si="12">IF(H8&lt;0.5,1,(I8/H8)/((K8-K9)/(L8-L9)))</f>
        <v>1.1400172450253567</v>
      </c>
      <c r="Q8" s="89">
        <f t="shared" ref="Q8:Q42" si="13">IF(C8&lt;0.5,0,D8/C8)</f>
        <v>0</v>
      </c>
      <c r="R8" s="90">
        <f t="shared" ref="R8:R42" si="14">IF(P8=0,Q8,Q8/P8)</f>
        <v>0</v>
      </c>
      <c r="S8" s="91">
        <f t="shared" ref="S8:S42" si="15">IF(E8&lt;0.5,0,F8/E8)</f>
        <v>0</v>
      </c>
      <c r="T8" s="92">
        <f>5*R8/(1+5*(1-O8)*R8)</f>
        <v>0</v>
      </c>
      <c r="U8" s="93">
        <f>U7*(1-T7)</f>
        <v>100000</v>
      </c>
      <c r="V8" s="93">
        <f>5*U8*((1-T8)+O8*T8)</f>
        <v>500000</v>
      </c>
      <c r="W8" s="94">
        <f>SUM(V8:V$24)</f>
        <v>7558566.5982478876</v>
      </c>
      <c r="X8" s="95">
        <f t="shared" si="0"/>
        <v>500000</v>
      </c>
      <c r="Y8" s="93">
        <f>SUM(X8:X$24)</f>
        <v>7429263.5468819272</v>
      </c>
      <c r="Z8" s="93">
        <f t="shared" si="1"/>
        <v>0</v>
      </c>
      <c r="AA8" s="94">
        <f>SUM(Z8:Z$24)</f>
        <v>129303.05136596068</v>
      </c>
      <c r="AB8" s="87">
        <f t="shared" si="2"/>
        <v>75.585665982478872</v>
      </c>
      <c r="AC8" s="88">
        <f t="shared" si="3"/>
        <v>74.29263546881927</v>
      </c>
      <c r="AD8" s="96">
        <f t="shared" ref="AD8:AD42" si="16">AC8/AB8*100</f>
        <v>98.289317826531644</v>
      </c>
      <c r="AE8" s="88">
        <f t="shared" si="4"/>
        <v>1.2930305136596068</v>
      </c>
      <c r="AF8" s="97">
        <f t="shared" ref="AF8:AF42" si="17">AE8/AB8*100</f>
        <v>1.710682173468363</v>
      </c>
      <c r="AH8" s="98">
        <f>IF(D8=0,0,T8*T8*(1-T8)/D8)</f>
        <v>0</v>
      </c>
      <c r="AI8" s="99">
        <f t="shared" ref="AI8:AI42" si="18">IF(E8&lt;0.5,0,S8*(1-S8)/E8)</f>
        <v>0</v>
      </c>
      <c r="AJ8" s="99">
        <f>U8*U8*((1-O8)*5+AB9)^2*AH8</f>
        <v>0</v>
      </c>
      <c r="AK8" s="99">
        <f>SUM(AJ8:AJ$24)/U8/U8</f>
        <v>4.7551881125194804</v>
      </c>
      <c r="AL8" s="99">
        <f>U8*U8*((1-O8)*5*(1-S8)+AC9)^2*AH8+V8*V8*AI8</f>
        <v>0</v>
      </c>
      <c r="AM8" s="99">
        <f>SUM(AL8:AL$24)/U8/U8</f>
        <v>4.4273431067386477</v>
      </c>
      <c r="AN8" s="99">
        <f>U8*U8*((1-O8)*5*S8+AE9)^2*AH8+V8*V8*AI8</f>
        <v>0</v>
      </c>
      <c r="AO8" s="100">
        <f>SUM(AN8:AN$24)/U8/U8</f>
        <v>4.3490138600035325E-2</v>
      </c>
      <c r="AP8" s="87">
        <f t="shared" si="5"/>
        <v>71.311612794572241</v>
      </c>
      <c r="AQ8" s="88">
        <f t="shared" si="6"/>
        <v>79.859719170385503</v>
      </c>
      <c r="AR8" s="88">
        <f t="shared" si="7"/>
        <v>70.168549960631154</v>
      </c>
      <c r="AS8" s="88">
        <f t="shared" si="8"/>
        <v>78.416720977007387</v>
      </c>
      <c r="AT8" s="88">
        <f t="shared" si="9"/>
        <v>0.88428644159752079</v>
      </c>
      <c r="AU8" s="101">
        <f t="shared" si="10"/>
        <v>1.7017745857216928</v>
      </c>
    </row>
    <row r="9" spans="1:47" ht="14.45" customHeight="1" x14ac:dyDescent="0.15">
      <c r="A9" s="68"/>
      <c r="B9" s="86" t="s">
        <v>64</v>
      </c>
      <c r="C9" s="11">
        <v>399</v>
      </c>
      <c r="D9" s="11">
        <v>0</v>
      </c>
      <c r="E9" s="11">
        <v>135</v>
      </c>
      <c r="F9" s="12">
        <v>0</v>
      </c>
      <c r="G9" s="22" t="s">
        <v>63</v>
      </c>
      <c r="H9" s="3">
        <v>2855328</v>
      </c>
      <c r="I9" s="3">
        <v>267</v>
      </c>
      <c r="J9" s="18">
        <v>10</v>
      </c>
      <c r="K9" s="3">
        <v>99689</v>
      </c>
      <c r="L9" s="4">
        <v>7100404</v>
      </c>
      <c r="M9" s="70"/>
      <c r="N9" s="70"/>
      <c r="O9" s="87">
        <f t="shared" si="11"/>
        <v>0.57777777777777772</v>
      </c>
      <c r="P9" s="88">
        <f t="shared" si="12"/>
        <v>1.0355646239824872</v>
      </c>
      <c r="Q9" s="89">
        <f t="shared" si="13"/>
        <v>0</v>
      </c>
      <c r="R9" s="90">
        <f t="shared" si="14"/>
        <v>0</v>
      </c>
      <c r="S9" s="91">
        <f t="shared" si="15"/>
        <v>0</v>
      </c>
      <c r="T9" s="92">
        <f t="shared" ref="T9:T22" si="19">5*R9/(1+5*(1-O9)*R9)</f>
        <v>0</v>
      </c>
      <c r="U9" s="93">
        <f t="shared" ref="U9:U23" si="20">U8*(1-T8)</f>
        <v>100000</v>
      </c>
      <c r="V9" s="93">
        <f t="shared" ref="V9:V22" si="21">5*U9*((1-T9)+O9*T9)</f>
        <v>500000</v>
      </c>
      <c r="W9" s="94">
        <f>SUM(V9:V$24)</f>
        <v>7058566.5982478876</v>
      </c>
      <c r="X9" s="95">
        <f t="shared" si="0"/>
        <v>500000</v>
      </c>
      <c r="Y9" s="93">
        <f>SUM(X9:X$24)</f>
        <v>6929263.5468819272</v>
      </c>
      <c r="Z9" s="93">
        <f t="shared" si="1"/>
        <v>0</v>
      </c>
      <c r="AA9" s="94">
        <f>SUM(Z9:Z$24)</f>
        <v>129303.05136596068</v>
      </c>
      <c r="AB9" s="87">
        <f t="shared" si="2"/>
        <v>70.585665982478872</v>
      </c>
      <c r="AC9" s="88">
        <f t="shared" si="3"/>
        <v>69.29263546881927</v>
      </c>
      <c r="AD9" s="96">
        <f t="shared" si="16"/>
        <v>98.168140095213431</v>
      </c>
      <c r="AE9" s="88">
        <f t="shared" si="4"/>
        <v>1.2930305136596068</v>
      </c>
      <c r="AF9" s="97">
        <f t="shared" si="17"/>
        <v>1.831859904786574</v>
      </c>
      <c r="AH9" s="98">
        <f>IF(D9=0,0,T9*T9*(1-T9)/D9)</f>
        <v>0</v>
      </c>
      <c r="AI9" s="99">
        <f t="shared" si="18"/>
        <v>0</v>
      </c>
      <c r="AJ9" s="99">
        <f t="shared" ref="AJ9:AJ23" si="22">U9*U9*((1-O9)*5+AB10)^2*AH9</f>
        <v>0</v>
      </c>
      <c r="AK9" s="99">
        <f>SUM(AJ9:AJ$24)/U9/U9</f>
        <v>4.7551881125194804</v>
      </c>
      <c r="AL9" s="99">
        <f t="shared" ref="AL9:AL23" si="23">U9*U9*((1-O9)*5*(1-S9)+AC10)^2*AH9+V9*V9*AI9</f>
        <v>0</v>
      </c>
      <c r="AM9" s="99">
        <f>SUM(AL9:AL$24)/U9/U9</f>
        <v>4.4273431067386477</v>
      </c>
      <c r="AN9" s="99">
        <f t="shared" ref="AN9:AN23" si="24">U9*U9*((1-O9)*5*S9+AE10)^2*AH9+V9*V9*AI9</f>
        <v>0</v>
      </c>
      <c r="AO9" s="100">
        <f>SUM(AN9:AN$24)/U9/U9</f>
        <v>4.3490138600035325E-2</v>
      </c>
      <c r="AP9" s="87">
        <f t="shared" si="5"/>
        <v>66.311612794572241</v>
      </c>
      <c r="AQ9" s="88">
        <f t="shared" si="6"/>
        <v>74.859719170385503</v>
      </c>
      <c r="AR9" s="88">
        <f t="shared" si="7"/>
        <v>65.168549960631154</v>
      </c>
      <c r="AS9" s="88">
        <f t="shared" si="8"/>
        <v>73.416720977007387</v>
      </c>
      <c r="AT9" s="88">
        <f t="shared" si="9"/>
        <v>0.88428644159752079</v>
      </c>
      <c r="AU9" s="101">
        <f t="shared" si="10"/>
        <v>1.7017745857216928</v>
      </c>
    </row>
    <row r="10" spans="1:47" ht="14.45" customHeight="1" x14ac:dyDescent="0.15">
      <c r="A10" s="68"/>
      <c r="B10" s="86" t="s">
        <v>66</v>
      </c>
      <c r="C10" s="11">
        <v>392</v>
      </c>
      <c r="D10" s="11">
        <v>0</v>
      </c>
      <c r="E10" s="11">
        <v>103</v>
      </c>
      <c r="F10" s="12">
        <v>0</v>
      </c>
      <c r="G10" s="22" t="s">
        <v>65</v>
      </c>
      <c r="H10" s="3">
        <v>3073597</v>
      </c>
      <c r="I10" s="3">
        <v>836</v>
      </c>
      <c r="J10" s="18">
        <v>15</v>
      </c>
      <c r="K10" s="3">
        <v>99644</v>
      </c>
      <c r="L10" s="4">
        <v>6602054</v>
      </c>
      <c r="M10" s="70"/>
      <c r="N10" s="70"/>
      <c r="O10" s="87">
        <f t="shared" si="11"/>
        <v>0.58484848484848484</v>
      </c>
      <c r="P10" s="88">
        <f t="shared" si="12"/>
        <v>1.0260479822175776</v>
      </c>
      <c r="Q10" s="89">
        <f t="shared" si="13"/>
        <v>0</v>
      </c>
      <c r="R10" s="90">
        <f t="shared" si="14"/>
        <v>0</v>
      </c>
      <c r="S10" s="91">
        <f t="shared" si="15"/>
        <v>0</v>
      </c>
      <c r="T10" s="92">
        <f t="shared" si="19"/>
        <v>0</v>
      </c>
      <c r="U10" s="93">
        <f t="shared" si="20"/>
        <v>100000</v>
      </c>
      <c r="V10" s="93">
        <f t="shared" si="21"/>
        <v>500000</v>
      </c>
      <c r="W10" s="94">
        <f>SUM(V10:V$24)</f>
        <v>6558566.5982478876</v>
      </c>
      <c r="X10" s="95">
        <f t="shared" si="0"/>
        <v>500000</v>
      </c>
      <c r="Y10" s="93">
        <f>SUM(X10:X$24)</f>
        <v>6429263.5468819272</v>
      </c>
      <c r="Z10" s="93">
        <f t="shared" si="1"/>
        <v>0</v>
      </c>
      <c r="AA10" s="94">
        <f>SUM(Z10:Z$24)</f>
        <v>129303.05136596068</v>
      </c>
      <c r="AB10" s="87">
        <f t="shared" si="2"/>
        <v>65.585665982478872</v>
      </c>
      <c r="AC10" s="88">
        <f t="shared" si="3"/>
        <v>64.29263546881927</v>
      </c>
      <c r="AD10" s="96">
        <f t="shared" si="16"/>
        <v>98.028486111576527</v>
      </c>
      <c r="AE10" s="88">
        <f t="shared" si="4"/>
        <v>1.2930305136596068</v>
      </c>
      <c r="AF10" s="97">
        <f t="shared" si="17"/>
        <v>1.9715138884234831</v>
      </c>
      <c r="AH10" s="98">
        <f t="shared" ref="AH10:AH22" si="25">IF(D10=0,0,T10*T10*(1-T10)/D10)</f>
        <v>0</v>
      </c>
      <c r="AI10" s="99">
        <f t="shared" si="18"/>
        <v>0</v>
      </c>
      <c r="AJ10" s="99">
        <f t="shared" si="22"/>
        <v>0</v>
      </c>
      <c r="AK10" s="99">
        <f>SUM(AJ10:AJ$24)/U10/U10</f>
        <v>4.7551881125194804</v>
      </c>
      <c r="AL10" s="99">
        <f t="shared" si="23"/>
        <v>0</v>
      </c>
      <c r="AM10" s="99">
        <f>SUM(AL10:AL$24)/U10/U10</f>
        <v>4.4273431067386477</v>
      </c>
      <c r="AN10" s="99">
        <f t="shared" si="24"/>
        <v>0</v>
      </c>
      <c r="AO10" s="100">
        <f>SUM(AN10:AN$24)/U10/U10</f>
        <v>4.3490138600035325E-2</v>
      </c>
      <c r="AP10" s="87">
        <f t="shared" si="5"/>
        <v>61.311612794572241</v>
      </c>
      <c r="AQ10" s="88">
        <f t="shared" si="6"/>
        <v>69.859719170385503</v>
      </c>
      <c r="AR10" s="88">
        <f t="shared" si="7"/>
        <v>60.168549960631161</v>
      </c>
      <c r="AS10" s="88">
        <f t="shared" si="8"/>
        <v>68.416720977007387</v>
      </c>
      <c r="AT10" s="88">
        <f t="shared" si="9"/>
        <v>0.88428644159752079</v>
      </c>
      <c r="AU10" s="101">
        <f t="shared" si="10"/>
        <v>1.7017745857216928</v>
      </c>
    </row>
    <row r="11" spans="1:47" ht="14.45" customHeight="1" x14ac:dyDescent="0.15">
      <c r="A11" s="68"/>
      <c r="B11" s="86" t="s">
        <v>68</v>
      </c>
      <c r="C11" s="11">
        <v>56</v>
      </c>
      <c r="D11" s="11">
        <v>0</v>
      </c>
      <c r="E11" s="11">
        <v>32</v>
      </c>
      <c r="F11" s="12">
        <v>0</v>
      </c>
      <c r="G11" s="22" t="s">
        <v>67</v>
      </c>
      <c r="H11" s="3">
        <v>3014733</v>
      </c>
      <c r="I11" s="3">
        <v>1515</v>
      </c>
      <c r="J11" s="18">
        <v>20</v>
      </c>
      <c r="K11" s="3">
        <v>99512</v>
      </c>
      <c r="L11" s="4">
        <v>6104108</v>
      </c>
      <c r="M11" s="70"/>
      <c r="N11" s="70"/>
      <c r="O11" s="87">
        <f t="shared" si="11"/>
        <v>0.51311475409836071</v>
      </c>
      <c r="P11" s="88">
        <f t="shared" si="12"/>
        <v>1.0235301238894476</v>
      </c>
      <c r="Q11" s="89">
        <f t="shared" si="13"/>
        <v>0</v>
      </c>
      <c r="R11" s="90">
        <f t="shared" si="14"/>
        <v>0</v>
      </c>
      <c r="S11" s="91">
        <f t="shared" si="15"/>
        <v>0</v>
      </c>
      <c r="T11" s="92">
        <f t="shared" si="19"/>
        <v>0</v>
      </c>
      <c r="U11" s="93">
        <f t="shared" si="20"/>
        <v>100000</v>
      </c>
      <c r="V11" s="93">
        <f t="shared" si="21"/>
        <v>500000</v>
      </c>
      <c r="W11" s="94">
        <f>SUM(V11:V$24)</f>
        <v>6058566.5982478876</v>
      </c>
      <c r="X11" s="95">
        <f t="shared" si="0"/>
        <v>500000</v>
      </c>
      <c r="Y11" s="93">
        <f>SUM(X11:X$24)</f>
        <v>5929263.5468819272</v>
      </c>
      <c r="Z11" s="93">
        <f t="shared" si="1"/>
        <v>0</v>
      </c>
      <c r="AA11" s="94">
        <f>SUM(Z11:Z$24)</f>
        <v>129303.05136596068</v>
      </c>
      <c r="AB11" s="87">
        <f t="shared" si="2"/>
        <v>60.585665982478872</v>
      </c>
      <c r="AC11" s="88">
        <f t="shared" si="3"/>
        <v>59.29263546881927</v>
      </c>
      <c r="AD11" s="96">
        <f t="shared" si="16"/>
        <v>97.865781463830842</v>
      </c>
      <c r="AE11" s="88">
        <f t="shared" si="4"/>
        <v>1.2930305136596068</v>
      </c>
      <c r="AF11" s="97">
        <f t="shared" si="17"/>
        <v>2.1342185361691755</v>
      </c>
      <c r="AH11" s="98">
        <f t="shared" si="25"/>
        <v>0</v>
      </c>
      <c r="AI11" s="99">
        <f t="shared" si="18"/>
        <v>0</v>
      </c>
      <c r="AJ11" s="99">
        <f t="shared" si="22"/>
        <v>0</v>
      </c>
      <c r="AK11" s="99">
        <f>SUM(AJ11:AJ$24)/U11/U11</f>
        <v>4.7551881125194804</v>
      </c>
      <c r="AL11" s="99">
        <f t="shared" si="23"/>
        <v>0</v>
      </c>
      <c r="AM11" s="99">
        <f>SUM(AL11:AL$24)/U11/U11</f>
        <v>4.4273431067386477</v>
      </c>
      <c r="AN11" s="99">
        <f t="shared" si="24"/>
        <v>0</v>
      </c>
      <c r="AO11" s="100">
        <f>SUM(AN11:AN$24)/U11/U11</f>
        <v>4.3490138600035325E-2</v>
      </c>
      <c r="AP11" s="87">
        <f t="shared" si="5"/>
        <v>56.311612794572241</v>
      </c>
      <c r="AQ11" s="88">
        <f t="shared" si="6"/>
        <v>64.859719170385503</v>
      </c>
      <c r="AR11" s="88">
        <f t="shared" si="7"/>
        <v>55.168549960631161</v>
      </c>
      <c r="AS11" s="88">
        <f t="shared" si="8"/>
        <v>63.41672097700738</v>
      </c>
      <c r="AT11" s="88">
        <f t="shared" si="9"/>
        <v>0.88428644159752079</v>
      </c>
      <c r="AU11" s="101">
        <f t="shared" si="10"/>
        <v>1.7017745857216928</v>
      </c>
    </row>
    <row r="12" spans="1:47" ht="14.45" customHeight="1" x14ac:dyDescent="0.15">
      <c r="A12" s="68"/>
      <c r="B12" s="86" t="s">
        <v>70</v>
      </c>
      <c r="C12" s="11">
        <v>157</v>
      </c>
      <c r="D12" s="11">
        <v>1</v>
      </c>
      <c r="E12" s="11">
        <v>56</v>
      </c>
      <c r="F12" s="12">
        <v>0</v>
      </c>
      <c r="G12" s="22" t="s">
        <v>69</v>
      </c>
      <c r="H12" s="3">
        <v>3210180</v>
      </c>
      <c r="I12" s="3">
        <v>1786</v>
      </c>
      <c r="J12" s="18">
        <v>25</v>
      </c>
      <c r="K12" s="3">
        <v>99268</v>
      </c>
      <c r="L12" s="4">
        <v>5607142</v>
      </c>
      <c r="M12" s="70"/>
      <c r="N12" s="70"/>
      <c r="O12" s="87">
        <f t="shared" si="11"/>
        <v>0.50820895522388054</v>
      </c>
      <c r="P12" s="88">
        <f t="shared" si="12"/>
        <v>1.0290098881329293</v>
      </c>
      <c r="Q12" s="89">
        <f t="shared" si="13"/>
        <v>6.369426751592357E-3</v>
      </c>
      <c r="R12" s="90">
        <f t="shared" si="14"/>
        <v>6.189859616557488E-3</v>
      </c>
      <c r="S12" s="91">
        <f t="shared" si="15"/>
        <v>0</v>
      </c>
      <c r="T12" s="92">
        <f t="shared" si="19"/>
        <v>3.0485293993846665E-2</v>
      </c>
      <c r="U12" s="93">
        <f t="shared" si="20"/>
        <v>100000</v>
      </c>
      <c r="V12" s="93">
        <f t="shared" si="21"/>
        <v>492503.80270822946</v>
      </c>
      <c r="W12" s="94">
        <f>SUM(V12:V$24)</f>
        <v>5558566.5982478876</v>
      </c>
      <c r="X12" s="95">
        <f t="shared" si="0"/>
        <v>492503.80270822946</v>
      </c>
      <c r="Y12" s="93">
        <f>SUM(X12:X$24)</f>
        <v>5429263.5468819253</v>
      </c>
      <c r="Z12" s="93">
        <f t="shared" si="1"/>
        <v>0</v>
      </c>
      <c r="AA12" s="94">
        <f>SUM(Z12:Z$24)</f>
        <v>129303.05136596068</v>
      </c>
      <c r="AB12" s="87">
        <f t="shared" si="2"/>
        <v>55.585665982478872</v>
      </c>
      <c r="AC12" s="88">
        <f t="shared" si="3"/>
        <v>54.292635468819256</v>
      </c>
      <c r="AD12" s="96">
        <f t="shared" si="16"/>
        <v>97.673805843997272</v>
      </c>
      <c r="AE12" s="88">
        <f t="shared" si="4"/>
        <v>1.2930305136596068</v>
      </c>
      <c r="AF12" s="97">
        <f t="shared" si="17"/>
        <v>2.3261941560027042</v>
      </c>
      <c r="AH12" s="98">
        <f t="shared" si="25"/>
        <v>9.010215458927209E-4</v>
      </c>
      <c r="AI12" s="99">
        <f t="shared" si="18"/>
        <v>0</v>
      </c>
      <c r="AJ12" s="99">
        <f t="shared" si="22"/>
        <v>26971747114.878407</v>
      </c>
      <c r="AK12" s="99">
        <f>SUM(AJ12:AJ$24)/U12/U12</f>
        <v>4.7551881125194804</v>
      </c>
      <c r="AL12" s="99">
        <f t="shared" si="23"/>
        <v>25672832114.286476</v>
      </c>
      <c r="AM12" s="99">
        <f>SUM(AL12:AL$24)/U12/U12</f>
        <v>4.4273431067386477</v>
      </c>
      <c r="AN12" s="99">
        <f t="shared" si="24"/>
        <v>16026693.140714731</v>
      </c>
      <c r="AO12" s="100">
        <f>SUM(AN12:AN$24)/U12/U12</f>
        <v>4.3490138600035325E-2</v>
      </c>
      <c r="AP12" s="87">
        <f t="shared" si="5"/>
        <v>51.311612794572241</v>
      </c>
      <c r="AQ12" s="88">
        <f t="shared" si="6"/>
        <v>59.859719170385503</v>
      </c>
      <c r="AR12" s="88">
        <f t="shared" si="7"/>
        <v>50.168549960631147</v>
      </c>
      <c r="AS12" s="88">
        <f t="shared" si="8"/>
        <v>58.416720977007365</v>
      </c>
      <c r="AT12" s="88">
        <f t="shared" si="9"/>
        <v>0.88428644159752079</v>
      </c>
      <c r="AU12" s="101">
        <f t="shared" si="10"/>
        <v>1.7017745857216928</v>
      </c>
    </row>
    <row r="13" spans="1:47" ht="14.45" customHeight="1" x14ac:dyDescent="0.15">
      <c r="A13" s="68"/>
      <c r="B13" s="86" t="s">
        <v>72</v>
      </c>
      <c r="C13" s="11">
        <v>181</v>
      </c>
      <c r="D13" s="11">
        <v>0</v>
      </c>
      <c r="E13" s="11">
        <v>60</v>
      </c>
      <c r="F13" s="12">
        <v>0</v>
      </c>
      <c r="G13" s="22" t="s">
        <v>71</v>
      </c>
      <c r="H13" s="3">
        <v>3652706</v>
      </c>
      <c r="I13" s="3">
        <v>2325</v>
      </c>
      <c r="J13" s="18">
        <v>30</v>
      </c>
      <c r="K13" s="3">
        <v>99000</v>
      </c>
      <c r="L13" s="4">
        <v>5111461</v>
      </c>
      <c r="M13" s="70"/>
      <c r="N13" s="70"/>
      <c r="O13" s="87">
        <f t="shared" si="11"/>
        <v>0.51578947368421058</v>
      </c>
      <c r="P13" s="88">
        <f t="shared" si="12"/>
        <v>1.0348886767638479</v>
      </c>
      <c r="Q13" s="89">
        <f t="shared" si="13"/>
        <v>0</v>
      </c>
      <c r="R13" s="90">
        <f t="shared" si="14"/>
        <v>0</v>
      </c>
      <c r="S13" s="91">
        <f t="shared" si="15"/>
        <v>0</v>
      </c>
      <c r="T13" s="92">
        <f t="shared" si="19"/>
        <v>0</v>
      </c>
      <c r="U13" s="93">
        <f t="shared" si="20"/>
        <v>96951.470600615328</v>
      </c>
      <c r="V13" s="93">
        <f t="shared" si="21"/>
        <v>484757.35300307663</v>
      </c>
      <c r="W13" s="94">
        <f>SUM(V13:V$24)</f>
        <v>5066062.7955396585</v>
      </c>
      <c r="X13" s="95">
        <f t="shared" si="0"/>
        <v>484757.35300307663</v>
      </c>
      <c r="Y13" s="93">
        <f>SUM(X13:X$24)</f>
        <v>4936759.7441736963</v>
      </c>
      <c r="Z13" s="93">
        <f t="shared" si="1"/>
        <v>0</v>
      </c>
      <c r="AA13" s="94">
        <f>SUM(Z13:Z$24)</f>
        <v>129303.05136596068</v>
      </c>
      <c r="AB13" s="87">
        <f t="shared" si="2"/>
        <v>52.253594134832085</v>
      </c>
      <c r="AC13" s="88">
        <f t="shared" si="3"/>
        <v>50.919905738308252</v>
      </c>
      <c r="AD13" s="96">
        <f t="shared" si="16"/>
        <v>97.44766189081183</v>
      </c>
      <c r="AE13" s="88">
        <f t="shared" si="4"/>
        <v>1.3336883965238173</v>
      </c>
      <c r="AF13" s="97">
        <f t="shared" si="17"/>
        <v>2.5523381091881387</v>
      </c>
      <c r="AH13" s="98">
        <f t="shared" si="25"/>
        <v>0</v>
      </c>
      <c r="AI13" s="99">
        <f t="shared" si="18"/>
        <v>0</v>
      </c>
      <c r="AJ13" s="99">
        <f t="shared" si="22"/>
        <v>0</v>
      </c>
      <c r="AK13" s="99">
        <f>SUM(AJ13:AJ$24)/U13/U13</f>
        <v>2.1894720037814754</v>
      </c>
      <c r="AL13" s="99">
        <f t="shared" si="23"/>
        <v>0</v>
      </c>
      <c r="AM13" s="99">
        <f>SUM(AL13:AL$24)/U13/U13</f>
        <v>1.9788739296335307</v>
      </c>
      <c r="AN13" s="99">
        <f t="shared" si="24"/>
        <v>0</v>
      </c>
      <c r="AO13" s="100">
        <f>SUM(AN13:AN$24)/U13/U13</f>
        <v>4.4563092380691637E-2</v>
      </c>
      <c r="AP13" s="87">
        <f t="shared" si="5"/>
        <v>49.353408683912278</v>
      </c>
      <c r="AQ13" s="88">
        <f t="shared" si="6"/>
        <v>55.153779585751892</v>
      </c>
      <c r="AR13" s="88">
        <f t="shared" si="7"/>
        <v>48.162725641165487</v>
      </c>
      <c r="AS13" s="88">
        <f t="shared" si="8"/>
        <v>53.677085835451017</v>
      </c>
      <c r="AT13" s="88">
        <f t="shared" si="9"/>
        <v>0.9199329425541265</v>
      </c>
      <c r="AU13" s="101">
        <f t="shared" si="10"/>
        <v>1.7474438504935081</v>
      </c>
    </row>
    <row r="14" spans="1:47" ht="14.45" customHeight="1" x14ac:dyDescent="0.15">
      <c r="A14" s="68"/>
      <c r="B14" s="86" t="s">
        <v>74</v>
      </c>
      <c r="C14" s="11">
        <v>252</v>
      </c>
      <c r="D14" s="11">
        <v>0</v>
      </c>
      <c r="E14" s="11">
        <v>86</v>
      </c>
      <c r="F14" s="12">
        <v>0</v>
      </c>
      <c r="G14" s="22" t="s">
        <v>73</v>
      </c>
      <c r="H14" s="3">
        <v>4191265</v>
      </c>
      <c r="I14" s="3">
        <v>3455</v>
      </c>
      <c r="J14" s="18">
        <v>35</v>
      </c>
      <c r="K14" s="3">
        <v>98696</v>
      </c>
      <c r="L14" s="4">
        <v>4617197</v>
      </c>
      <c r="M14" s="70"/>
      <c r="N14" s="70"/>
      <c r="O14" s="87">
        <f t="shared" si="11"/>
        <v>0.5252525252525253</v>
      </c>
      <c r="P14" s="88">
        <f t="shared" si="12"/>
        <v>1.0252959717918388</v>
      </c>
      <c r="Q14" s="89">
        <f t="shared" si="13"/>
        <v>0</v>
      </c>
      <c r="R14" s="90">
        <f t="shared" si="14"/>
        <v>0</v>
      </c>
      <c r="S14" s="91">
        <f t="shared" si="15"/>
        <v>0</v>
      </c>
      <c r="T14" s="92">
        <f t="shared" si="19"/>
        <v>0</v>
      </c>
      <c r="U14" s="93">
        <f t="shared" si="20"/>
        <v>96951.470600615328</v>
      </c>
      <c r="V14" s="93">
        <f t="shared" si="21"/>
        <v>484757.35300307663</v>
      </c>
      <c r="W14" s="94">
        <f>SUM(V14:V$24)</f>
        <v>4581305.4425365813</v>
      </c>
      <c r="X14" s="95">
        <f t="shared" si="0"/>
        <v>484757.35300307663</v>
      </c>
      <c r="Y14" s="93">
        <f>SUM(X14:X$24)</f>
        <v>4452002.3911706191</v>
      </c>
      <c r="Z14" s="93">
        <f t="shared" si="1"/>
        <v>0</v>
      </c>
      <c r="AA14" s="94">
        <f>SUM(Z14:Z$24)</f>
        <v>129303.05136596068</v>
      </c>
      <c r="AB14" s="87">
        <f t="shared" si="2"/>
        <v>47.253594134832078</v>
      </c>
      <c r="AC14" s="88">
        <f t="shared" si="3"/>
        <v>45.919905738308245</v>
      </c>
      <c r="AD14" s="96">
        <f t="shared" si="16"/>
        <v>97.177593745105767</v>
      </c>
      <c r="AE14" s="88">
        <f t="shared" si="4"/>
        <v>1.3336883965238173</v>
      </c>
      <c r="AF14" s="97">
        <f t="shared" si="17"/>
        <v>2.8224062548941955</v>
      </c>
      <c r="AH14" s="98">
        <f t="shared" si="25"/>
        <v>0</v>
      </c>
      <c r="AI14" s="99">
        <f t="shared" si="18"/>
        <v>0</v>
      </c>
      <c r="AJ14" s="99">
        <f t="shared" si="22"/>
        <v>0</v>
      </c>
      <c r="AK14" s="99">
        <f>SUM(AJ14:AJ$24)/U14/U14</f>
        <v>2.1894720037814754</v>
      </c>
      <c r="AL14" s="99">
        <f t="shared" si="23"/>
        <v>0</v>
      </c>
      <c r="AM14" s="99">
        <f>SUM(AL14:AL$24)/U14/U14</f>
        <v>1.9788739296335307</v>
      </c>
      <c r="AN14" s="99">
        <f t="shared" si="24"/>
        <v>0</v>
      </c>
      <c r="AO14" s="100">
        <f>SUM(AN14:AN$24)/U14/U14</f>
        <v>4.4563092380691637E-2</v>
      </c>
      <c r="AP14" s="87">
        <f t="shared" si="5"/>
        <v>44.353408683912271</v>
      </c>
      <c r="AQ14" s="88">
        <f t="shared" si="6"/>
        <v>50.153779585751884</v>
      </c>
      <c r="AR14" s="88">
        <f t="shared" si="7"/>
        <v>43.16272564116548</v>
      </c>
      <c r="AS14" s="88">
        <f t="shared" si="8"/>
        <v>48.67708583545101</v>
      </c>
      <c r="AT14" s="88">
        <f t="shared" si="9"/>
        <v>0.9199329425541265</v>
      </c>
      <c r="AU14" s="101">
        <f t="shared" si="10"/>
        <v>1.7474438504935081</v>
      </c>
    </row>
    <row r="15" spans="1:47" ht="14.45" customHeight="1" x14ac:dyDescent="0.15">
      <c r="A15" s="68"/>
      <c r="B15" s="86" t="s">
        <v>76</v>
      </c>
      <c r="C15" s="11">
        <v>252</v>
      </c>
      <c r="D15" s="11">
        <v>2</v>
      </c>
      <c r="E15" s="11">
        <v>79</v>
      </c>
      <c r="F15" s="12">
        <v>0</v>
      </c>
      <c r="G15" s="22" t="s">
        <v>75</v>
      </c>
      <c r="H15" s="3">
        <v>4922423</v>
      </c>
      <c r="I15" s="3">
        <v>6214</v>
      </c>
      <c r="J15" s="18">
        <v>40</v>
      </c>
      <c r="K15" s="3">
        <v>98300</v>
      </c>
      <c r="L15" s="4">
        <v>4124657</v>
      </c>
      <c r="M15" s="70"/>
      <c r="N15" s="70"/>
      <c r="O15" s="87">
        <f t="shared" si="11"/>
        <v>0.53822525597269621</v>
      </c>
      <c r="P15" s="88">
        <f t="shared" si="12"/>
        <v>1.0558957708401631</v>
      </c>
      <c r="Q15" s="89">
        <f t="shared" si="13"/>
        <v>7.9365079365079361E-3</v>
      </c>
      <c r="R15" s="90">
        <f t="shared" si="14"/>
        <v>7.5163743957350603E-3</v>
      </c>
      <c r="S15" s="91">
        <f t="shared" si="15"/>
        <v>0</v>
      </c>
      <c r="T15" s="92">
        <f t="shared" si="19"/>
        <v>3.6940788265804353E-2</v>
      </c>
      <c r="U15" s="93">
        <f t="shared" si="20"/>
        <v>96951.470600615328</v>
      </c>
      <c r="V15" s="93">
        <f t="shared" si="21"/>
        <v>476488.20547681599</v>
      </c>
      <c r="W15" s="94">
        <f>SUM(V15:V$24)</f>
        <v>4096548.0895335041</v>
      </c>
      <c r="X15" s="95">
        <f t="shared" si="0"/>
        <v>476488.20547681599</v>
      </c>
      <c r="Y15" s="93">
        <f>SUM(X15:X$24)</f>
        <v>3967245.0381675437</v>
      </c>
      <c r="Z15" s="93">
        <f t="shared" si="1"/>
        <v>0</v>
      </c>
      <c r="AA15" s="94">
        <f>SUM(Z15:Z$24)</f>
        <v>129303.05136596068</v>
      </c>
      <c r="AB15" s="87">
        <f t="shared" si="2"/>
        <v>42.253594134832078</v>
      </c>
      <c r="AC15" s="88">
        <f t="shared" si="3"/>
        <v>40.919905738308259</v>
      </c>
      <c r="AD15" s="96">
        <f t="shared" si="16"/>
        <v>96.843609582020434</v>
      </c>
      <c r="AE15" s="88">
        <f t="shared" si="4"/>
        <v>1.3336883965238173</v>
      </c>
      <c r="AF15" s="97">
        <f t="shared" si="17"/>
        <v>3.1563904179795701</v>
      </c>
      <c r="AH15" s="98">
        <f t="shared" si="25"/>
        <v>6.5710581566482871E-4</v>
      </c>
      <c r="AI15" s="99">
        <f t="shared" si="18"/>
        <v>0</v>
      </c>
      <c r="AJ15" s="99">
        <f t="shared" si="22"/>
        <v>10423291478.622948</v>
      </c>
      <c r="AK15" s="99">
        <f>SUM(AJ15:AJ$24)/U15/U15</f>
        <v>2.1894720037814754</v>
      </c>
      <c r="AL15" s="99">
        <f t="shared" si="23"/>
        <v>9732378674.1466198</v>
      </c>
      <c r="AM15" s="99">
        <f>SUM(AL15:AL$24)/U15/U15</f>
        <v>1.9788739296335307</v>
      </c>
      <c r="AN15" s="99">
        <f t="shared" si="24"/>
        <v>11845322.220214935</v>
      </c>
      <c r="AO15" s="100">
        <f>SUM(AN15:AN$24)/U15/U15</f>
        <v>4.4563092380691637E-2</v>
      </c>
      <c r="AP15" s="87">
        <f t="shared" si="5"/>
        <v>39.353408683912271</v>
      </c>
      <c r="AQ15" s="88">
        <f t="shared" si="6"/>
        <v>45.153779585751884</v>
      </c>
      <c r="AR15" s="88">
        <f t="shared" si="7"/>
        <v>38.162725641165494</v>
      </c>
      <c r="AS15" s="88">
        <f t="shared" si="8"/>
        <v>43.677085835451024</v>
      </c>
      <c r="AT15" s="88">
        <f t="shared" si="9"/>
        <v>0.9199329425541265</v>
      </c>
      <c r="AU15" s="101">
        <f t="shared" si="10"/>
        <v>1.7474438504935081</v>
      </c>
    </row>
    <row r="16" spans="1:47" ht="14.45" customHeight="1" x14ac:dyDescent="0.15">
      <c r="A16" s="68"/>
      <c r="B16" s="86" t="s">
        <v>78</v>
      </c>
      <c r="C16" s="11">
        <v>259</v>
      </c>
      <c r="D16" s="11">
        <v>0</v>
      </c>
      <c r="E16" s="11">
        <v>81</v>
      </c>
      <c r="F16" s="12">
        <v>0.1</v>
      </c>
      <c r="G16" s="22" t="s">
        <v>77</v>
      </c>
      <c r="H16" s="3">
        <v>4365334</v>
      </c>
      <c r="I16" s="3">
        <v>8656</v>
      </c>
      <c r="J16" s="18">
        <v>45</v>
      </c>
      <c r="K16" s="3">
        <v>97714</v>
      </c>
      <c r="L16" s="4">
        <v>3634510</v>
      </c>
      <c r="M16" s="70"/>
      <c r="N16" s="70"/>
      <c r="O16" s="87">
        <f t="shared" si="11"/>
        <v>0.54229166666666673</v>
      </c>
      <c r="P16" s="88">
        <f t="shared" si="12"/>
        <v>1.0046111515560245</v>
      </c>
      <c r="Q16" s="89">
        <f t="shared" si="13"/>
        <v>0</v>
      </c>
      <c r="R16" s="90">
        <f t="shared" si="14"/>
        <v>0</v>
      </c>
      <c r="S16" s="91">
        <f t="shared" si="15"/>
        <v>1.2345679012345679E-3</v>
      </c>
      <c r="T16" s="92">
        <f t="shared" si="19"/>
        <v>0</v>
      </c>
      <c r="U16" s="93">
        <f t="shared" si="20"/>
        <v>93370.006853099636</v>
      </c>
      <c r="V16" s="93">
        <f t="shared" si="21"/>
        <v>466850.03426549817</v>
      </c>
      <c r="W16" s="94">
        <f>SUM(V16:V$24)</f>
        <v>3620059.8840566883</v>
      </c>
      <c r="X16" s="95">
        <f t="shared" si="0"/>
        <v>466273.67619850376</v>
      </c>
      <c r="Y16" s="93">
        <f>SUM(X16:X$24)</f>
        <v>3490756.8326907279</v>
      </c>
      <c r="Z16" s="93">
        <f t="shared" si="1"/>
        <v>576.3580669944422</v>
      </c>
      <c r="AA16" s="94">
        <f>SUM(Z16:Z$24)</f>
        <v>129303.05136596068</v>
      </c>
      <c r="AB16" s="87">
        <f t="shared" si="2"/>
        <v>38.77112154176212</v>
      </c>
      <c r="AC16" s="88">
        <f t="shared" si="3"/>
        <v>37.386275853902262</v>
      </c>
      <c r="AD16" s="96">
        <f t="shared" si="16"/>
        <v>96.428151591208987</v>
      </c>
      <c r="AE16" s="88">
        <f t="shared" si="4"/>
        <v>1.3848456878598607</v>
      </c>
      <c r="AF16" s="97">
        <f t="shared" si="17"/>
        <v>3.5718484087910154</v>
      </c>
      <c r="AH16" s="98">
        <f t="shared" si="25"/>
        <v>0</v>
      </c>
      <c r="AI16" s="99">
        <f t="shared" si="18"/>
        <v>1.5222762263355669E-5</v>
      </c>
      <c r="AJ16" s="99">
        <f t="shared" si="22"/>
        <v>0</v>
      </c>
      <c r="AK16" s="99">
        <f>SUM(AJ16:AJ$24)/U16/U16</f>
        <v>1.1650483200628494</v>
      </c>
      <c r="AL16" s="99">
        <f t="shared" si="23"/>
        <v>3317785.1198044699</v>
      </c>
      <c r="AM16" s="99">
        <f>SUM(AL16:AL$24)/U16/U16</f>
        <v>1.0172359279670056</v>
      </c>
      <c r="AN16" s="99">
        <f t="shared" si="24"/>
        <v>3317785.1198044699</v>
      </c>
      <c r="AO16" s="100">
        <f>SUM(AN16:AN$24)/U16/U16</f>
        <v>4.6688612430484853E-2</v>
      </c>
      <c r="AP16" s="87">
        <f t="shared" si="5"/>
        <v>36.655548421694313</v>
      </c>
      <c r="AQ16" s="88">
        <f t="shared" si="6"/>
        <v>40.886694661829928</v>
      </c>
      <c r="AR16" s="88">
        <f t="shared" si="7"/>
        <v>35.409456807839106</v>
      </c>
      <c r="AS16" s="88">
        <f t="shared" si="8"/>
        <v>39.363094899965418</v>
      </c>
      <c r="AT16" s="88">
        <f t="shared" si="9"/>
        <v>0.96133774990243515</v>
      </c>
      <c r="AU16" s="101">
        <f t="shared" si="10"/>
        <v>1.8083536258172863</v>
      </c>
    </row>
    <row r="17" spans="1:47" ht="14.45" customHeight="1" x14ac:dyDescent="0.15">
      <c r="A17" s="68"/>
      <c r="B17" s="86" t="s">
        <v>233</v>
      </c>
      <c r="C17" s="11">
        <v>328</v>
      </c>
      <c r="D17" s="11">
        <v>2</v>
      </c>
      <c r="E17" s="11">
        <v>117</v>
      </c>
      <c r="F17" s="12">
        <v>0.1</v>
      </c>
      <c r="G17" s="22" t="s">
        <v>79</v>
      </c>
      <c r="H17" s="3">
        <v>3982000</v>
      </c>
      <c r="I17" s="3">
        <v>12838</v>
      </c>
      <c r="J17" s="18">
        <v>50</v>
      </c>
      <c r="K17" s="3">
        <v>96754</v>
      </c>
      <c r="L17" s="4">
        <v>3148137</v>
      </c>
      <c r="M17" s="70"/>
      <c r="N17" s="70"/>
      <c r="O17" s="87">
        <f t="shared" si="11"/>
        <v>0.53543307086614178</v>
      </c>
      <c r="P17" s="88">
        <f t="shared" si="12"/>
        <v>1.0159221648336147</v>
      </c>
      <c r="Q17" s="89">
        <f t="shared" si="13"/>
        <v>6.0975609756097563E-3</v>
      </c>
      <c r="R17" s="90">
        <f t="shared" si="14"/>
        <v>6.0019962027390156E-3</v>
      </c>
      <c r="S17" s="91">
        <f t="shared" si="15"/>
        <v>8.547008547008547E-4</v>
      </c>
      <c r="T17" s="92">
        <f t="shared" si="19"/>
        <v>2.9597345340220807E-2</v>
      </c>
      <c r="U17" s="93">
        <f t="shared" si="20"/>
        <v>93370.006853099636</v>
      </c>
      <c r="V17" s="93">
        <f t="shared" si="21"/>
        <v>460430.87064747652</v>
      </c>
      <c r="W17" s="94">
        <f>SUM(V17:V$24)</f>
        <v>3153209.8497911906</v>
      </c>
      <c r="X17" s="95">
        <f t="shared" si="0"/>
        <v>460037.33998880349</v>
      </c>
      <c r="Y17" s="93">
        <f>SUM(X17:X$24)</f>
        <v>3024483.1564922244</v>
      </c>
      <c r="Z17" s="93">
        <f t="shared" si="1"/>
        <v>393.53065867305685</v>
      </c>
      <c r="AA17" s="94">
        <f>SUM(Z17:Z$24)</f>
        <v>128726.69329896625</v>
      </c>
      <c r="AB17" s="87">
        <f t="shared" si="2"/>
        <v>33.771121541762128</v>
      </c>
      <c r="AC17" s="88">
        <f t="shared" si="3"/>
        <v>32.39244869340844</v>
      </c>
      <c r="AD17" s="96">
        <f t="shared" si="16"/>
        <v>95.91759827505642</v>
      </c>
      <c r="AE17" s="88">
        <f t="shared" si="4"/>
        <v>1.3786728483536881</v>
      </c>
      <c r="AF17" s="97">
        <f t="shared" si="17"/>
        <v>4.0824017249435745</v>
      </c>
      <c r="AH17" s="98">
        <f t="shared" si="25"/>
        <v>4.250377461413262E-4</v>
      </c>
      <c r="AI17" s="99">
        <f t="shared" si="18"/>
        <v>7.2988918046993875E-6</v>
      </c>
      <c r="AJ17" s="99">
        <f t="shared" si="22"/>
        <v>3804436100.3827596</v>
      </c>
      <c r="AK17" s="99">
        <f>SUM(AJ17:AJ$24)/U17/U17</f>
        <v>1.1650483200628494</v>
      </c>
      <c r="AL17" s="99">
        <f t="shared" si="23"/>
        <v>3476628584.5063376</v>
      </c>
      <c r="AM17" s="99">
        <f>SUM(AL17:AL$24)/U17/U17</f>
        <v>1.0168553589104217</v>
      </c>
      <c r="AN17" s="99">
        <f t="shared" si="24"/>
        <v>9001830.9812681675</v>
      </c>
      <c r="AO17" s="100">
        <f>SUM(AN17:AN$24)/U17/U17</f>
        <v>4.6308043373900959E-2</v>
      </c>
      <c r="AP17" s="87">
        <f t="shared" si="5"/>
        <v>31.65554842169432</v>
      </c>
      <c r="AQ17" s="88">
        <f t="shared" si="6"/>
        <v>35.886694661829935</v>
      </c>
      <c r="AR17" s="88">
        <f t="shared" si="7"/>
        <v>30.41599946643845</v>
      </c>
      <c r="AS17" s="88">
        <f t="shared" si="8"/>
        <v>34.36889792037843</v>
      </c>
      <c r="AT17" s="88">
        <f t="shared" si="9"/>
        <v>0.9568944949200654</v>
      </c>
      <c r="AU17" s="101">
        <f t="shared" si="10"/>
        <v>1.8004512017873107</v>
      </c>
    </row>
    <row r="18" spans="1:47" ht="14.45" customHeight="1" x14ac:dyDescent="0.15">
      <c r="A18" s="68"/>
      <c r="B18" s="86" t="s">
        <v>147</v>
      </c>
      <c r="C18" s="11">
        <v>486</v>
      </c>
      <c r="D18" s="11">
        <v>0</v>
      </c>
      <c r="E18" s="11">
        <v>163</v>
      </c>
      <c r="F18" s="12">
        <v>0.2</v>
      </c>
      <c r="G18" s="22" t="s">
        <v>81</v>
      </c>
      <c r="H18" s="3">
        <v>3749854</v>
      </c>
      <c r="I18" s="3">
        <v>19460</v>
      </c>
      <c r="J18" s="18">
        <v>55</v>
      </c>
      <c r="K18" s="3">
        <v>95230</v>
      </c>
      <c r="L18" s="4">
        <v>2667907</v>
      </c>
      <c r="M18" s="70"/>
      <c r="N18" s="70"/>
      <c r="O18" s="87">
        <f t="shared" si="11"/>
        <v>0.53868552412645587</v>
      </c>
      <c r="P18" s="88">
        <f t="shared" si="12"/>
        <v>1.0158990420753615</v>
      </c>
      <c r="Q18" s="89">
        <f t="shared" si="13"/>
        <v>0</v>
      </c>
      <c r="R18" s="90">
        <f t="shared" si="14"/>
        <v>0</v>
      </c>
      <c r="S18" s="91">
        <f t="shared" si="15"/>
        <v>1.2269938650306749E-3</v>
      </c>
      <c r="T18" s="92">
        <f t="shared" si="19"/>
        <v>0</v>
      </c>
      <c r="U18" s="93">
        <f t="shared" si="20"/>
        <v>90606.502515849657</v>
      </c>
      <c r="V18" s="93">
        <f t="shared" si="21"/>
        <v>453032.51257924829</v>
      </c>
      <c r="W18" s="94">
        <f>SUM(V18:V$24)</f>
        <v>2692778.9791437136</v>
      </c>
      <c r="X18" s="95">
        <f t="shared" si="0"/>
        <v>452476.6444656541</v>
      </c>
      <c r="Y18" s="93">
        <f>SUM(X18:X$24)</f>
        <v>2564445.8165034209</v>
      </c>
      <c r="Z18" s="93">
        <f t="shared" si="1"/>
        <v>555.8681135941697</v>
      </c>
      <c r="AA18" s="94">
        <f>SUM(Z18:Z$24)</f>
        <v>128333.16264029319</v>
      </c>
      <c r="AB18" s="87">
        <f t="shared" si="2"/>
        <v>29.719489268142425</v>
      </c>
      <c r="AC18" s="88">
        <f t="shared" si="3"/>
        <v>28.303110100236196</v>
      </c>
      <c r="AD18" s="96">
        <f t="shared" si="16"/>
        <v>95.234173928336958</v>
      </c>
      <c r="AE18" s="88">
        <f t="shared" si="4"/>
        <v>1.4163791679062334</v>
      </c>
      <c r="AF18" s="97">
        <f t="shared" si="17"/>
        <v>4.7658260716630485</v>
      </c>
      <c r="AH18" s="98">
        <f t="shared" si="25"/>
        <v>0</v>
      </c>
      <c r="AI18" s="99">
        <f t="shared" si="18"/>
        <v>7.5183334422444915E-6</v>
      </c>
      <c r="AJ18" s="99">
        <f t="shared" si="22"/>
        <v>0</v>
      </c>
      <c r="AK18" s="99">
        <f>SUM(AJ18:AJ$24)/U18/U18</f>
        <v>0.77378364051709991</v>
      </c>
      <c r="AL18" s="99">
        <f t="shared" si="23"/>
        <v>1543051.1583100797</v>
      </c>
      <c r="AM18" s="99">
        <f>SUM(AL18:AL$24)/U18/U18</f>
        <v>0.65634311134627399</v>
      </c>
      <c r="AN18" s="99">
        <f t="shared" si="24"/>
        <v>1543051.1583100797</v>
      </c>
      <c r="AO18" s="100">
        <f>SUM(AN18:AN$24)/U18/U18</f>
        <v>4.8079409609073066E-2</v>
      </c>
      <c r="AP18" s="87">
        <f t="shared" si="5"/>
        <v>27.995375805109759</v>
      </c>
      <c r="AQ18" s="88">
        <f t="shared" si="6"/>
        <v>31.443602731175091</v>
      </c>
      <c r="AR18" s="88">
        <f t="shared" si="7"/>
        <v>26.715215992763081</v>
      </c>
      <c r="AS18" s="88">
        <f t="shared" si="8"/>
        <v>29.891004207709312</v>
      </c>
      <c r="AT18" s="88">
        <f t="shared" si="9"/>
        <v>0.98660962506470651</v>
      </c>
      <c r="AU18" s="101">
        <f t="shared" si="10"/>
        <v>1.8461487107477603</v>
      </c>
    </row>
    <row r="19" spans="1:47" ht="14.45" customHeight="1" x14ac:dyDescent="0.15">
      <c r="A19" s="68"/>
      <c r="B19" s="86" t="s">
        <v>84</v>
      </c>
      <c r="C19" s="11">
        <v>570</v>
      </c>
      <c r="D19" s="11">
        <v>4</v>
      </c>
      <c r="E19" s="11">
        <v>190</v>
      </c>
      <c r="F19" s="12">
        <v>0.6</v>
      </c>
      <c r="G19" s="22" t="s">
        <v>83</v>
      </c>
      <c r="H19" s="3">
        <v>4181397</v>
      </c>
      <c r="I19" s="3">
        <v>36141</v>
      </c>
      <c r="J19" s="18">
        <v>60</v>
      </c>
      <c r="K19" s="3">
        <v>92826</v>
      </c>
      <c r="L19" s="4">
        <v>2197302</v>
      </c>
      <c r="M19" s="70"/>
      <c r="N19" s="70"/>
      <c r="O19" s="87">
        <f t="shared" si="11"/>
        <v>0.53726956986374563</v>
      </c>
      <c r="P19" s="88">
        <f t="shared" si="12"/>
        <v>1.051764992985494</v>
      </c>
      <c r="Q19" s="89">
        <f t="shared" si="13"/>
        <v>7.0175438596491229E-3</v>
      </c>
      <c r="R19" s="90">
        <f t="shared" si="14"/>
        <v>6.6721595664915893E-3</v>
      </c>
      <c r="S19" s="91">
        <f t="shared" si="15"/>
        <v>3.1578947368421052E-3</v>
      </c>
      <c r="T19" s="92">
        <f t="shared" si="19"/>
        <v>3.2853634427137936E-2</v>
      </c>
      <c r="U19" s="93">
        <f t="shared" si="20"/>
        <v>90606.502515849657</v>
      </c>
      <c r="V19" s="93">
        <f t="shared" si="21"/>
        <v>446145.3418061072</v>
      </c>
      <c r="W19" s="94">
        <f>SUM(V19:V$24)</f>
        <v>2239746.4665644658</v>
      </c>
      <c r="X19" s="95">
        <f t="shared" si="0"/>
        <v>444736.46177935106</v>
      </c>
      <c r="Y19" s="93">
        <f>SUM(X19:X$24)</f>
        <v>2111969.1720377668</v>
      </c>
      <c r="Z19" s="93">
        <f t="shared" si="1"/>
        <v>1408.880026756128</v>
      </c>
      <c r="AA19" s="94">
        <f>SUM(Z19:Z$24)</f>
        <v>127777.29452669901</v>
      </c>
      <c r="AB19" s="87">
        <f t="shared" si="2"/>
        <v>24.719489268142432</v>
      </c>
      <c r="AC19" s="88">
        <f t="shared" si="3"/>
        <v>23.309245069561349</v>
      </c>
      <c r="AD19" s="96">
        <f t="shared" si="16"/>
        <v>94.29501077759501</v>
      </c>
      <c r="AE19" s="88">
        <f t="shared" si="4"/>
        <v>1.4102441985810801</v>
      </c>
      <c r="AF19" s="97">
        <f t="shared" si="17"/>
        <v>5.7049892224049747</v>
      </c>
      <c r="AH19" s="98">
        <f t="shared" si="25"/>
        <v>2.6097508841723115E-4</v>
      </c>
      <c r="AI19" s="99">
        <f t="shared" si="18"/>
        <v>1.6568012829858579E-5</v>
      </c>
      <c r="AJ19" s="99">
        <f t="shared" si="22"/>
        <v>1111952465.919759</v>
      </c>
      <c r="AK19" s="99">
        <f>SUM(AJ19:AJ$24)/U19/U19</f>
        <v>0.77378364051709991</v>
      </c>
      <c r="AL19" s="99">
        <f t="shared" si="23"/>
        <v>978264872.81885219</v>
      </c>
      <c r="AM19" s="99">
        <f>SUM(AL19:AL$24)/U19/U19</f>
        <v>0.65615515301021787</v>
      </c>
      <c r="AN19" s="99">
        <f t="shared" si="24"/>
        <v>7798504.1578287529</v>
      </c>
      <c r="AO19" s="100">
        <f>SUM(AN19:AN$24)/U19/U19</f>
        <v>4.7891451273016951E-2</v>
      </c>
      <c r="AP19" s="87">
        <f t="shared" si="5"/>
        <v>22.995375805109767</v>
      </c>
      <c r="AQ19" s="88">
        <f t="shared" si="6"/>
        <v>26.443602731175098</v>
      </c>
      <c r="AR19" s="88">
        <f t="shared" si="7"/>
        <v>21.721578342630266</v>
      </c>
      <c r="AS19" s="88">
        <f t="shared" si="8"/>
        <v>24.896911796492432</v>
      </c>
      <c r="AT19" s="88">
        <f t="shared" si="9"/>
        <v>0.98131553410361483</v>
      </c>
      <c r="AU19" s="101">
        <f t="shared" si="10"/>
        <v>1.8391728630585453</v>
      </c>
    </row>
    <row r="20" spans="1:47" ht="14.45" customHeight="1" x14ac:dyDescent="0.15">
      <c r="A20" s="68"/>
      <c r="B20" s="86" t="s">
        <v>86</v>
      </c>
      <c r="C20" s="11">
        <v>520</v>
      </c>
      <c r="D20" s="11">
        <v>5</v>
      </c>
      <c r="E20" s="11">
        <v>174</v>
      </c>
      <c r="F20" s="12">
        <v>4</v>
      </c>
      <c r="G20" s="22" t="s">
        <v>85</v>
      </c>
      <c r="H20" s="3">
        <v>4699236</v>
      </c>
      <c r="I20" s="3">
        <v>61424</v>
      </c>
      <c r="J20" s="18">
        <v>65</v>
      </c>
      <c r="K20" s="3">
        <v>89083</v>
      </c>
      <c r="L20" s="4">
        <v>1741832</v>
      </c>
      <c r="M20" s="70"/>
      <c r="N20" s="70"/>
      <c r="O20" s="87">
        <f t="shared" si="11"/>
        <v>0.53169541732009062</v>
      </c>
      <c r="P20" s="88">
        <f t="shared" si="12"/>
        <v>0.98386438054770797</v>
      </c>
      <c r="Q20" s="89">
        <f t="shared" si="13"/>
        <v>9.6153846153846159E-3</v>
      </c>
      <c r="R20" s="90">
        <f t="shared" si="14"/>
        <v>9.7730793039095716E-3</v>
      </c>
      <c r="S20" s="91">
        <f t="shared" si="15"/>
        <v>2.2988505747126436E-2</v>
      </c>
      <c r="T20" s="92">
        <f t="shared" si="19"/>
        <v>4.7772183176497986E-2</v>
      </c>
      <c r="U20" s="93">
        <f t="shared" si="20"/>
        <v>87629.749605472374</v>
      </c>
      <c r="V20" s="93">
        <f t="shared" si="21"/>
        <v>428346.51389645704</v>
      </c>
      <c r="W20" s="94">
        <f>SUM(V20:V$24)</f>
        <v>1793601.1247583586</v>
      </c>
      <c r="X20" s="95">
        <f t="shared" si="0"/>
        <v>418499.46759998676</v>
      </c>
      <c r="Y20" s="93">
        <f>SUM(X20:X$24)</f>
        <v>1667232.7102584154</v>
      </c>
      <c r="Z20" s="93">
        <f t="shared" si="1"/>
        <v>9847.0462964702765</v>
      </c>
      <c r="AA20" s="94">
        <f>SUM(Z20:Z$24)</f>
        <v>126368.41449994288</v>
      </c>
      <c r="AB20" s="87">
        <f t="shared" si="2"/>
        <v>20.467947618628713</v>
      </c>
      <c r="AC20" s="88">
        <f t="shared" si="3"/>
        <v>19.025875547569733</v>
      </c>
      <c r="AD20" s="96">
        <f t="shared" si="16"/>
        <v>92.954486214599783</v>
      </c>
      <c r="AE20" s="88">
        <f t="shared" si="4"/>
        <v>1.4420720710589743</v>
      </c>
      <c r="AF20" s="97">
        <f t="shared" si="17"/>
        <v>7.0455137854001819</v>
      </c>
      <c r="AH20" s="98">
        <f t="shared" si="25"/>
        <v>4.346313386968002E-4</v>
      </c>
      <c r="AI20" s="99">
        <f t="shared" si="18"/>
        <v>1.2908065718759065E-4</v>
      </c>
      <c r="AJ20" s="99">
        <f t="shared" si="22"/>
        <v>1167466607.0864878</v>
      </c>
      <c r="AK20" s="99">
        <f>SUM(AJ20:AJ$24)/U20/U20</f>
        <v>0.68244203417930382</v>
      </c>
      <c r="AL20" s="99">
        <f t="shared" si="23"/>
        <v>1017117668.2481706</v>
      </c>
      <c r="AM20" s="99">
        <f>SUM(AL20:AL$24)/U20/U20</f>
        <v>0.57409577767909026</v>
      </c>
      <c r="AN20" s="99">
        <f t="shared" si="24"/>
        <v>30703265.429596249</v>
      </c>
      <c r="AO20" s="100">
        <f>SUM(AN20:AN$24)/U20/U20</f>
        <v>5.0184861754739907E-2</v>
      </c>
      <c r="AP20" s="87">
        <f t="shared" si="5"/>
        <v>18.848790640907524</v>
      </c>
      <c r="AQ20" s="88">
        <f t="shared" si="6"/>
        <v>22.087104596349903</v>
      </c>
      <c r="AR20" s="88">
        <f t="shared" si="7"/>
        <v>17.540801024344724</v>
      </c>
      <c r="AS20" s="88">
        <f t="shared" si="8"/>
        <v>20.510950070794742</v>
      </c>
      <c r="AT20" s="88">
        <f t="shared" si="9"/>
        <v>1.0029933025936695</v>
      </c>
      <c r="AU20" s="101">
        <f t="shared" si="10"/>
        <v>1.8811508395242791</v>
      </c>
    </row>
    <row r="21" spans="1:47" ht="14.45" customHeight="1" x14ac:dyDescent="0.15">
      <c r="A21" s="68"/>
      <c r="B21" s="86" t="s">
        <v>88</v>
      </c>
      <c r="C21" s="11">
        <v>327</v>
      </c>
      <c r="D21" s="11">
        <v>9</v>
      </c>
      <c r="E21" s="11">
        <v>105</v>
      </c>
      <c r="F21" s="12">
        <v>2</v>
      </c>
      <c r="G21" s="22" t="s">
        <v>87</v>
      </c>
      <c r="H21" s="3">
        <v>3608735</v>
      </c>
      <c r="I21" s="3">
        <v>76916</v>
      </c>
      <c r="J21" s="18">
        <v>70</v>
      </c>
      <c r="K21" s="3">
        <v>83344</v>
      </c>
      <c r="L21" s="4">
        <v>1309855</v>
      </c>
      <c r="M21" s="70"/>
      <c r="N21" s="70"/>
      <c r="O21" s="87">
        <f t="shared" si="11"/>
        <v>0.5290487804878049</v>
      </c>
      <c r="P21" s="88">
        <f t="shared" si="12"/>
        <v>1.0329700518325673</v>
      </c>
      <c r="Q21" s="89">
        <f t="shared" si="13"/>
        <v>2.7522935779816515E-2</v>
      </c>
      <c r="R21" s="90">
        <f t="shared" si="14"/>
        <v>2.6644466343422771E-2</v>
      </c>
      <c r="S21" s="91">
        <f t="shared" si="15"/>
        <v>1.9047619047619049E-2</v>
      </c>
      <c r="T21" s="92">
        <f t="shared" si="19"/>
        <v>0.12535726408420178</v>
      </c>
      <c r="U21" s="93">
        <f t="shared" si="20"/>
        <v>83443.485155609087</v>
      </c>
      <c r="V21" s="93">
        <f t="shared" si="21"/>
        <v>392586.09536159789</v>
      </c>
      <c r="W21" s="94">
        <f>SUM(V21:V$24)</f>
        <v>1365254.6108619014</v>
      </c>
      <c r="X21" s="95">
        <f t="shared" si="0"/>
        <v>385108.2649737579</v>
      </c>
      <c r="Y21" s="93">
        <f>SUM(X21:X$24)</f>
        <v>1248733.2426584288</v>
      </c>
      <c r="Z21" s="93">
        <f t="shared" si="1"/>
        <v>7477.8303878399602</v>
      </c>
      <c r="AA21" s="94">
        <f>SUM(Z21:Z$24)</f>
        <v>116521.36820347261</v>
      </c>
      <c r="AB21" s="87">
        <f t="shared" si="2"/>
        <v>16.3614284364551</v>
      </c>
      <c r="AC21" s="88">
        <f t="shared" si="3"/>
        <v>14.965017824096586</v>
      </c>
      <c r="AD21" s="96">
        <f t="shared" si="16"/>
        <v>91.465228003887773</v>
      </c>
      <c r="AE21" s="88">
        <f t="shared" si="4"/>
        <v>1.3964106123585134</v>
      </c>
      <c r="AF21" s="97">
        <f t="shared" si="17"/>
        <v>8.5347719961122319</v>
      </c>
      <c r="AH21" s="98">
        <f t="shared" si="25"/>
        <v>1.5271693327799233E-3</v>
      </c>
      <c r="AI21" s="99">
        <f t="shared" si="18"/>
        <v>1.7795054529748408E-4</v>
      </c>
      <c r="AJ21" s="99">
        <f t="shared" si="22"/>
        <v>2615033854.020463</v>
      </c>
      <c r="AK21" s="99">
        <f>SUM(AJ21:AJ$24)/U21/U21</f>
        <v>0.58496272449972375</v>
      </c>
      <c r="AL21" s="99">
        <f t="shared" si="23"/>
        <v>2154395994.1446714</v>
      </c>
      <c r="AM21" s="99">
        <f>SUM(AL21:AL$24)/U21/U21</f>
        <v>0.48706567852578214</v>
      </c>
      <c r="AN21" s="99">
        <f t="shared" si="24"/>
        <v>52609971.079823919</v>
      </c>
      <c r="AO21" s="100">
        <f>SUM(AN21:AN$24)/U21/U21</f>
        <v>5.0937002181664019E-2</v>
      </c>
      <c r="AP21" s="87">
        <f t="shared" si="5"/>
        <v>14.86236446102305</v>
      </c>
      <c r="AQ21" s="88">
        <f t="shared" si="6"/>
        <v>17.860492411887147</v>
      </c>
      <c r="AR21" s="88">
        <f t="shared" si="7"/>
        <v>13.597132042817812</v>
      </c>
      <c r="AS21" s="88">
        <f t="shared" si="8"/>
        <v>16.33290360537536</v>
      </c>
      <c r="AT21" s="88">
        <f t="shared" si="9"/>
        <v>0.95405375688876881</v>
      </c>
      <c r="AU21" s="101">
        <f t="shared" si="10"/>
        <v>1.838767467828258</v>
      </c>
    </row>
    <row r="22" spans="1:47" ht="14.45" customHeight="1" x14ac:dyDescent="0.15">
      <c r="A22" s="68"/>
      <c r="B22" s="86" t="s">
        <v>12</v>
      </c>
      <c r="C22" s="11">
        <v>377</v>
      </c>
      <c r="D22" s="11">
        <v>4</v>
      </c>
      <c r="E22" s="11">
        <v>125</v>
      </c>
      <c r="F22" s="12">
        <v>3</v>
      </c>
      <c r="G22" s="22" t="s">
        <v>89</v>
      </c>
      <c r="H22" s="3">
        <v>2806665</v>
      </c>
      <c r="I22" s="3">
        <v>96964</v>
      </c>
      <c r="J22" s="18">
        <v>75</v>
      </c>
      <c r="K22" s="3">
        <v>75144</v>
      </c>
      <c r="L22" s="4">
        <v>912444</v>
      </c>
      <c r="M22" s="70"/>
      <c r="N22" s="70"/>
      <c r="O22" s="87">
        <f t="shared" si="11"/>
        <v>0.53289495869162029</v>
      </c>
      <c r="P22" s="88">
        <f t="shared" si="12"/>
        <v>1.0135874751634408</v>
      </c>
      <c r="Q22" s="89">
        <f t="shared" si="13"/>
        <v>1.0610079575596816E-2</v>
      </c>
      <c r="R22" s="90">
        <f t="shared" si="14"/>
        <v>1.0467847951540583E-2</v>
      </c>
      <c r="S22" s="91">
        <f t="shared" si="15"/>
        <v>2.4E-2</v>
      </c>
      <c r="T22" s="92">
        <f t="shared" si="19"/>
        <v>5.1090190721703406E-2</v>
      </c>
      <c r="U22" s="93">
        <f t="shared" si="20"/>
        <v>72983.238150851234</v>
      </c>
      <c r="V22" s="93">
        <f t="shared" si="21"/>
        <v>356207.65355745563</v>
      </c>
      <c r="W22" s="94">
        <f>SUM(V22:V$24)</f>
        <v>972668.51550030359</v>
      </c>
      <c r="X22" s="95">
        <f t="shared" si="0"/>
        <v>347658.66987207672</v>
      </c>
      <c r="Y22" s="93">
        <f>SUM(X22:X$24)</f>
        <v>863624.97768467094</v>
      </c>
      <c r="Z22" s="93">
        <f t="shared" si="1"/>
        <v>8548.9836853789348</v>
      </c>
      <c r="AA22" s="94">
        <f>SUM(Z22:Z$24)</f>
        <v>109043.53781563265</v>
      </c>
      <c r="AB22" s="87">
        <f t="shared" si="2"/>
        <v>13.327286376220606</v>
      </c>
      <c r="AC22" s="88">
        <f t="shared" si="3"/>
        <v>11.833196218282596</v>
      </c>
      <c r="AD22" s="96">
        <f t="shared" si="16"/>
        <v>88.789239491365166</v>
      </c>
      <c r="AE22" s="88">
        <f t="shared" si="4"/>
        <v>1.494090157938009</v>
      </c>
      <c r="AF22" s="97">
        <f t="shared" si="17"/>
        <v>11.210760508634825</v>
      </c>
      <c r="AH22" s="98">
        <f t="shared" si="25"/>
        <v>6.1921289612172289E-4</v>
      </c>
      <c r="AI22" s="99">
        <f t="shared" si="18"/>
        <v>1.8739200000000001E-4</v>
      </c>
      <c r="AJ22" s="99">
        <f t="shared" si="22"/>
        <v>416466283.53194112</v>
      </c>
      <c r="AK22" s="99">
        <f>SUM(AJ22:AJ$24)/U22/U22</f>
        <v>0.27371425579149516</v>
      </c>
      <c r="AL22" s="99">
        <f t="shared" si="23"/>
        <v>336018718.75421792</v>
      </c>
      <c r="AM22" s="99">
        <f>SUM(AL22:AL$24)/U22/U22</f>
        <v>0.23222378733818314</v>
      </c>
      <c r="AN22" s="99">
        <f t="shared" si="24"/>
        <v>31268981.418374937</v>
      </c>
      <c r="AO22" s="100">
        <f>SUM(AN22:AN$24)/U22/U22</f>
        <v>5.6707397790208711E-2</v>
      </c>
      <c r="AP22" s="87">
        <f t="shared" si="5"/>
        <v>12.301859301754261</v>
      </c>
      <c r="AQ22" s="88">
        <f t="shared" si="6"/>
        <v>14.35271345068695</v>
      </c>
      <c r="AR22" s="88">
        <f t="shared" si="7"/>
        <v>10.888679992144388</v>
      </c>
      <c r="AS22" s="88">
        <f t="shared" si="8"/>
        <v>12.777712444420805</v>
      </c>
      <c r="AT22" s="88">
        <f t="shared" si="9"/>
        <v>1.0273491812165882</v>
      </c>
      <c r="AU22" s="101">
        <f t="shared" si="10"/>
        <v>1.9608311346594298</v>
      </c>
    </row>
    <row r="23" spans="1:47" ht="14.45" customHeight="1" x14ac:dyDescent="0.15">
      <c r="A23" s="68"/>
      <c r="B23" s="86" t="s">
        <v>236</v>
      </c>
      <c r="C23" s="11">
        <v>342</v>
      </c>
      <c r="D23" s="11">
        <v>25</v>
      </c>
      <c r="E23" s="11">
        <v>111</v>
      </c>
      <c r="F23" s="12">
        <v>9</v>
      </c>
      <c r="G23" s="22" t="s">
        <v>90</v>
      </c>
      <c r="H23" s="3">
        <v>2009820</v>
      </c>
      <c r="I23" s="3">
        <v>126762</v>
      </c>
      <c r="J23" s="18">
        <v>80</v>
      </c>
      <c r="K23" s="3">
        <v>63282</v>
      </c>
      <c r="L23" s="4">
        <v>564428</v>
      </c>
      <c r="M23" s="70"/>
      <c r="N23" s="70"/>
      <c r="O23" s="87">
        <f>IF(K23&lt;0.5,0.5,((L23-L24)-5*K24)/5/(K23-K24))</f>
        <v>0.5270425643110157</v>
      </c>
      <c r="P23" s="88">
        <f t="shared" si="12"/>
        <v>1.0096904869525449</v>
      </c>
      <c r="Q23" s="89">
        <f t="shared" si="13"/>
        <v>7.3099415204678359E-2</v>
      </c>
      <c r="R23" s="90">
        <f t="shared" si="14"/>
        <v>7.239784483392285E-2</v>
      </c>
      <c r="S23" s="91">
        <f t="shared" si="15"/>
        <v>8.1081081081081086E-2</v>
      </c>
      <c r="T23" s="92">
        <f>5*R23/(1+5*(1-O23)*R23)</f>
        <v>0.30907404861912319</v>
      </c>
      <c r="U23" s="93">
        <f t="shared" si="20"/>
        <v>69254.510594236737</v>
      </c>
      <c r="V23" s="93">
        <f>5*U23*((1-T23)+O23*T23)</f>
        <v>295654.82264835667</v>
      </c>
      <c r="W23" s="94">
        <f>SUM(V23:V$24)</f>
        <v>616460.86194284796</v>
      </c>
      <c r="X23" s="95">
        <f t="shared" si="0"/>
        <v>271682.81000119261</v>
      </c>
      <c r="Y23" s="93">
        <f>SUM(X23:X$24)</f>
        <v>515966.30781259423</v>
      </c>
      <c r="Z23" s="93">
        <f t="shared" si="1"/>
        <v>23972.012647164054</v>
      </c>
      <c r="AA23" s="94">
        <f>SUM(Z23:Z$24)</f>
        <v>100494.55413025372</v>
      </c>
      <c r="AB23" s="87">
        <f t="shared" si="2"/>
        <v>8.9013821143679976</v>
      </c>
      <c r="AC23" s="88">
        <f t="shared" si="3"/>
        <v>7.4502917338575809</v>
      </c>
      <c r="AD23" s="96">
        <f t="shared" si="16"/>
        <v>83.698145278269024</v>
      </c>
      <c r="AE23" s="88">
        <f t="shared" si="4"/>
        <v>1.4510903805104174</v>
      </c>
      <c r="AF23" s="97">
        <f t="shared" si="17"/>
        <v>16.30185472173099</v>
      </c>
      <c r="AH23" s="98">
        <f>IF(D23=0,0,T23*T23*(1-T23)/D23)</f>
        <v>2.6400769095151224E-3</v>
      </c>
      <c r="AI23" s="99">
        <f t="shared" si="18"/>
        <v>6.7123368803427238E-4</v>
      </c>
      <c r="AJ23" s="99">
        <f t="shared" si="22"/>
        <v>1041487220.7520261</v>
      </c>
      <c r="AK23" s="99">
        <f>SUM(AJ23:AJ$24)/U23/U23</f>
        <v>0.21714899130229198</v>
      </c>
      <c r="AL23" s="99">
        <f t="shared" si="23"/>
        <v>729436410.67175126</v>
      </c>
      <c r="AM23" s="99">
        <f>SUM(AL23:AL$24)/U23/U23</f>
        <v>0.1878437099225842</v>
      </c>
      <c r="AN23" s="99">
        <f t="shared" si="24"/>
        <v>99288787.763158113</v>
      </c>
      <c r="AO23" s="100">
        <f>SUM(AN23:AN$24)/U23/U23</f>
        <v>5.645859260224588E-2</v>
      </c>
      <c r="AP23" s="87">
        <f t="shared" si="5"/>
        <v>7.9880368538082873</v>
      </c>
      <c r="AQ23" s="88">
        <f t="shared" si="6"/>
        <v>9.814727374927708</v>
      </c>
      <c r="AR23" s="88">
        <f t="shared" si="7"/>
        <v>6.6008093055292489</v>
      </c>
      <c r="AS23" s="88">
        <f t="shared" si="8"/>
        <v>8.299774162185912</v>
      </c>
      <c r="AT23" s="88">
        <f t="shared" si="9"/>
        <v>0.98537444848662692</v>
      </c>
      <c r="AU23" s="101">
        <f t="shared" si="10"/>
        <v>1.9168063125342079</v>
      </c>
    </row>
    <row r="24" spans="1:47" ht="14.45" customHeight="1" x14ac:dyDescent="0.15">
      <c r="A24" s="44"/>
      <c r="B24" s="102" t="s">
        <v>14</v>
      </c>
      <c r="C24" s="13">
        <v>324</v>
      </c>
      <c r="D24" s="13">
        <v>43</v>
      </c>
      <c r="E24" s="13">
        <v>109</v>
      </c>
      <c r="F24" s="14">
        <v>26</v>
      </c>
      <c r="G24" s="23" t="s">
        <v>91</v>
      </c>
      <c r="H24" s="5">
        <v>1472880</v>
      </c>
      <c r="I24" s="5">
        <v>209063</v>
      </c>
      <c r="J24" s="19">
        <v>85</v>
      </c>
      <c r="K24" s="5">
        <v>46061</v>
      </c>
      <c r="L24" s="6">
        <v>288742</v>
      </c>
      <c r="M24" s="70"/>
      <c r="N24" s="70"/>
      <c r="O24" s="103">
        <v>1</v>
      </c>
      <c r="P24" s="104">
        <f>IF(H24&lt;0.5,1,(I24/H24)/(K24/L24))</f>
        <v>0.88978772677593732</v>
      </c>
      <c r="Q24" s="105">
        <f t="shared" si="13"/>
        <v>0.13271604938271606</v>
      </c>
      <c r="R24" s="106">
        <f t="shared" si="14"/>
        <v>0.14915473139149746</v>
      </c>
      <c r="S24" s="107">
        <f t="shared" si="15"/>
        <v>0.23853211009174313</v>
      </c>
      <c r="T24" s="103">
        <v>1</v>
      </c>
      <c r="U24" s="108">
        <f>U23*(1-T23)</f>
        <v>47849.738619740026</v>
      </c>
      <c r="V24" s="108">
        <f>U24/R24</f>
        <v>320806.03929449129</v>
      </c>
      <c r="W24" s="109">
        <f>SUM(V24:V$24)</f>
        <v>320806.03929449129</v>
      </c>
      <c r="X24" s="103">
        <f t="shared" si="0"/>
        <v>244283.49781140161</v>
      </c>
      <c r="Y24" s="108">
        <f>SUM(X24:X$24)</f>
        <v>244283.49781140161</v>
      </c>
      <c r="Z24" s="108">
        <f t="shared" si="1"/>
        <v>76522.541483089663</v>
      </c>
      <c r="AA24" s="109">
        <f>SUM(Z24:Z$24)</f>
        <v>76522.541483089663</v>
      </c>
      <c r="AB24" s="110">
        <f t="shared" si="2"/>
        <v>6.7044470575675268</v>
      </c>
      <c r="AC24" s="104">
        <f t="shared" si="3"/>
        <v>5.105221153927566</v>
      </c>
      <c r="AD24" s="111">
        <f t="shared" si="16"/>
        <v>76.146788990825684</v>
      </c>
      <c r="AE24" s="104">
        <f t="shared" si="4"/>
        <v>1.5992259036399605</v>
      </c>
      <c r="AF24" s="112">
        <f t="shared" si="17"/>
        <v>23.853211009174313</v>
      </c>
      <c r="AH24" s="113">
        <f>0</f>
        <v>0</v>
      </c>
      <c r="AI24" s="114">
        <f t="shared" si="18"/>
        <v>1.6663719499717766E-3</v>
      </c>
      <c r="AJ24" s="114">
        <v>0</v>
      </c>
      <c r="AK24" s="114">
        <f>(1-R24)/R24/R24/D24</f>
        <v>0.88942240209670576</v>
      </c>
      <c r="AL24" s="114">
        <f>V24*V24*AI24</f>
        <v>171497193.53125894</v>
      </c>
      <c r="AM24" s="114">
        <f>(1-S24)*(1-S24)*(1-R24)/R24/R24/D24+AI24/R24/R24</f>
        <v>0.59061953847150206</v>
      </c>
      <c r="AN24" s="114">
        <f>V24*V24*AI24</f>
        <v>171497193.53125894</v>
      </c>
      <c r="AO24" s="115">
        <f>S24*S24*(1-R24)/R24/R24/D24+AI24/R24/R24</f>
        <v>0.12550874104478441</v>
      </c>
      <c r="AP24" s="110">
        <f t="shared" si="5"/>
        <v>4.8559868605671408</v>
      </c>
      <c r="AQ24" s="104">
        <f t="shared" si="6"/>
        <v>8.5529072545679128</v>
      </c>
      <c r="AR24" s="104">
        <f t="shared" si="7"/>
        <v>3.5989263557581896</v>
      </c>
      <c r="AS24" s="104">
        <f t="shared" si="8"/>
        <v>6.6115159520969424</v>
      </c>
      <c r="AT24" s="104">
        <f t="shared" si="9"/>
        <v>0.90485253174437597</v>
      </c>
      <c r="AU24" s="116">
        <f t="shared" si="10"/>
        <v>2.293599275535545</v>
      </c>
    </row>
    <row r="25" spans="1:47" ht="14.45" customHeight="1" x14ac:dyDescent="0.15">
      <c r="A25" s="68" t="s">
        <v>6</v>
      </c>
      <c r="B25" s="69" t="s">
        <v>59</v>
      </c>
      <c r="C25" s="9">
        <v>189</v>
      </c>
      <c r="D25" s="9">
        <v>0</v>
      </c>
      <c r="E25" s="9">
        <v>62</v>
      </c>
      <c r="F25" s="10">
        <v>0</v>
      </c>
      <c r="G25" s="21" t="s">
        <v>59</v>
      </c>
      <c r="H25" s="1">
        <v>2414909</v>
      </c>
      <c r="I25" s="1">
        <v>1219</v>
      </c>
      <c r="J25" s="17">
        <v>0</v>
      </c>
      <c r="K25" s="1">
        <v>100000</v>
      </c>
      <c r="L25" s="2">
        <v>8713724</v>
      </c>
      <c r="M25" s="70"/>
      <c r="N25" s="70"/>
      <c r="O25" s="117">
        <f t="shared" ref="O25:O40" si="26">IF(K25&lt;0.5,0.5,((L25-L26)-5*K26)/5/(K25-K26))</f>
        <v>0.16090225563909774</v>
      </c>
      <c r="P25" s="118">
        <f t="shared" ref="P25:P40" si="27">IF(H25&lt;0.5,1,(I25/H25)/((K25-K26)/(L25-L26)))</f>
        <v>0.94671852343370566</v>
      </c>
      <c r="Q25" s="73">
        <f t="shared" si="13"/>
        <v>0</v>
      </c>
      <c r="R25" s="119">
        <f t="shared" si="14"/>
        <v>0</v>
      </c>
      <c r="S25" s="120">
        <f t="shared" si="15"/>
        <v>0</v>
      </c>
      <c r="T25" s="121">
        <f>5*R25/(1+5*(1-O25)*R25)</f>
        <v>0</v>
      </c>
      <c r="U25" s="122">
        <v>100000</v>
      </c>
      <c r="V25" s="122">
        <f>5*U25*((1-T25)+O25*T25)</f>
        <v>500000</v>
      </c>
      <c r="W25" s="123">
        <f>SUM(V25:V$42)</f>
        <v>8938616.1132674515</v>
      </c>
      <c r="X25" s="124">
        <f t="shared" si="0"/>
        <v>500000</v>
      </c>
      <c r="Y25" s="122">
        <f>SUM(X25:X$42)</f>
        <v>8600746.1066114176</v>
      </c>
      <c r="Z25" s="122">
        <f t="shared" si="1"/>
        <v>0</v>
      </c>
      <c r="AA25" s="123">
        <f>SUM(Z25:Z$42)</f>
        <v>337870.00665603264</v>
      </c>
      <c r="AB25" s="117">
        <f t="shared" si="2"/>
        <v>89.386161132674516</v>
      </c>
      <c r="AC25" s="118">
        <f t="shared" si="3"/>
        <v>86.007461066114175</v>
      </c>
      <c r="AD25" s="80">
        <f t="shared" si="16"/>
        <v>96.220108321303357</v>
      </c>
      <c r="AE25" s="118">
        <f t="shared" si="4"/>
        <v>3.3787000665603264</v>
      </c>
      <c r="AF25" s="81">
        <f t="shared" si="17"/>
        <v>3.7798916786966315</v>
      </c>
      <c r="AH25" s="82">
        <f>IF(D25=0,0,T25*T25*(1-T25)/D25)</f>
        <v>0</v>
      </c>
      <c r="AI25" s="83">
        <f t="shared" si="18"/>
        <v>0</v>
      </c>
      <c r="AJ25" s="83">
        <f>U25*U25*((1-O25)*5+AB26)^2*AH25</f>
        <v>0</v>
      </c>
      <c r="AK25" s="83">
        <f>SUM(AJ25:AJ$42)/U25/U25</f>
        <v>1.3677040625817722</v>
      </c>
      <c r="AL25" s="83">
        <f>U25*U25*((1-O25)*5*(1-S25)+AC26)^2*AH25+V25*V25*AI25</f>
        <v>0</v>
      </c>
      <c r="AM25" s="83">
        <f>SUM(AL25:AL$42)/U25/U25</f>
        <v>1.1422786329120183</v>
      </c>
      <c r="AN25" s="83">
        <f>U25*U25*((1-O25)*5*S25+AE26)^2*AH25+V25*V25*AI25</f>
        <v>0</v>
      </c>
      <c r="AO25" s="84">
        <f>SUM(AN25:AN$42)/U25/U25</f>
        <v>9.4078029216695849E-2</v>
      </c>
      <c r="AP25" s="117">
        <f t="shared" si="5"/>
        <v>87.093963076917959</v>
      </c>
      <c r="AQ25" s="118">
        <f t="shared" si="6"/>
        <v>91.678359188431074</v>
      </c>
      <c r="AR25" s="118">
        <f t="shared" si="7"/>
        <v>83.912663320222023</v>
      </c>
      <c r="AS25" s="118">
        <f t="shared" si="8"/>
        <v>88.102258812006326</v>
      </c>
      <c r="AT25" s="118">
        <f t="shared" si="9"/>
        <v>2.7775260842233838</v>
      </c>
      <c r="AU25" s="125">
        <f t="shared" si="10"/>
        <v>3.979874048897269</v>
      </c>
    </row>
    <row r="26" spans="1:47" ht="14.45" customHeight="1" x14ac:dyDescent="0.15">
      <c r="A26" s="126"/>
      <c r="B26" s="86" t="s">
        <v>61</v>
      </c>
      <c r="C26" s="11">
        <v>230</v>
      </c>
      <c r="D26" s="11">
        <v>0</v>
      </c>
      <c r="E26" s="11">
        <v>77</v>
      </c>
      <c r="F26" s="12">
        <v>0</v>
      </c>
      <c r="G26" s="22" t="s">
        <v>61</v>
      </c>
      <c r="H26" s="3">
        <v>2569226</v>
      </c>
      <c r="I26" s="3">
        <v>199</v>
      </c>
      <c r="J26" s="18">
        <v>5</v>
      </c>
      <c r="K26" s="3">
        <v>99734</v>
      </c>
      <c r="L26" s="4">
        <v>8214840</v>
      </c>
      <c r="M26" s="70"/>
      <c r="N26" s="70"/>
      <c r="O26" s="87">
        <f t="shared" si="26"/>
        <v>0.45806451612903226</v>
      </c>
      <c r="P26" s="88">
        <f t="shared" si="27"/>
        <v>1.2457450032083215</v>
      </c>
      <c r="Q26" s="89">
        <f t="shared" si="13"/>
        <v>0</v>
      </c>
      <c r="R26" s="90">
        <f t="shared" si="14"/>
        <v>0</v>
      </c>
      <c r="S26" s="91">
        <f t="shared" si="15"/>
        <v>0</v>
      </c>
      <c r="T26" s="92">
        <f>5*R26/(1+5*(1-O26)*R26)</f>
        <v>0</v>
      </c>
      <c r="U26" s="93">
        <f>U25*(1-T25)</f>
        <v>100000</v>
      </c>
      <c r="V26" s="93">
        <f>5*U26*((1-T26)+O26*T26)</f>
        <v>500000</v>
      </c>
      <c r="W26" s="94">
        <f>SUM(V26:V$42)</f>
        <v>8438616.1132674515</v>
      </c>
      <c r="X26" s="95">
        <f t="shared" si="0"/>
        <v>500000</v>
      </c>
      <c r="Y26" s="93">
        <f>SUM(X26:X$42)</f>
        <v>8100746.1066114185</v>
      </c>
      <c r="Z26" s="93">
        <f t="shared" si="1"/>
        <v>0</v>
      </c>
      <c r="AA26" s="94">
        <f>SUM(Z26:Z$42)</f>
        <v>337870.00665603264</v>
      </c>
      <c r="AB26" s="87">
        <f t="shared" si="2"/>
        <v>84.386161132674516</v>
      </c>
      <c r="AC26" s="88">
        <f t="shared" si="3"/>
        <v>81.007461066114189</v>
      </c>
      <c r="AD26" s="96">
        <f t="shared" si="16"/>
        <v>95.996144366315903</v>
      </c>
      <c r="AE26" s="88">
        <f t="shared" si="4"/>
        <v>3.3787000665603264</v>
      </c>
      <c r="AF26" s="97">
        <f t="shared" si="17"/>
        <v>4.0038556336840951</v>
      </c>
      <c r="AH26" s="98">
        <f>IF(D26=0,0,T26*T26*(1-T26)/D26)</f>
        <v>0</v>
      </c>
      <c r="AI26" s="99">
        <f t="shared" si="18"/>
        <v>0</v>
      </c>
      <c r="AJ26" s="99">
        <f>U26*U26*((1-O26)*5+AB27)^2*AH26</f>
        <v>0</v>
      </c>
      <c r="AK26" s="99">
        <f>SUM(AJ26:AJ$42)/U26/U26</f>
        <v>1.3677040625817722</v>
      </c>
      <c r="AL26" s="99">
        <f>U26*U26*((1-O26)*5*(1-S26)+AC27)^2*AH26+V26*V26*AI26</f>
        <v>0</v>
      </c>
      <c r="AM26" s="99">
        <f>SUM(AL26:AL$42)/U26/U26</f>
        <v>1.1422786329120183</v>
      </c>
      <c r="AN26" s="99">
        <f>U26*U26*((1-O26)*5*S26+AE27)^2*AH26+V26*V26*AI26</f>
        <v>0</v>
      </c>
      <c r="AO26" s="100">
        <f>SUM(AN26:AN$42)/U26/U26</f>
        <v>9.4078029216695849E-2</v>
      </c>
      <c r="AP26" s="87">
        <f t="shared" si="5"/>
        <v>82.093963076917959</v>
      </c>
      <c r="AQ26" s="88">
        <f t="shared" si="6"/>
        <v>86.678359188431074</v>
      </c>
      <c r="AR26" s="88">
        <f t="shared" si="7"/>
        <v>78.912663320222038</v>
      </c>
      <c r="AS26" s="88">
        <f t="shared" si="8"/>
        <v>83.10225881200634</v>
      </c>
      <c r="AT26" s="88">
        <f t="shared" si="9"/>
        <v>2.7775260842233838</v>
      </c>
      <c r="AU26" s="101">
        <f t="shared" si="10"/>
        <v>3.979874048897269</v>
      </c>
    </row>
    <row r="27" spans="1:47" ht="14.45" customHeight="1" x14ac:dyDescent="0.15">
      <c r="A27" s="126"/>
      <c r="B27" s="86" t="s">
        <v>63</v>
      </c>
      <c r="C27" s="11">
        <v>369</v>
      </c>
      <c r="D27" s="11">
        <v>0</v>
      </c>
      <c r="E27" s="11">
        <v>122</v>
      </c>
      <c r="F27" s="12">
        <v>0</v>
      </c>
      <c r="G27" s="22" t="s">
        <v>63</v>
      </c>
      <c r="H27" s="3">
        <v>2718493</v>
      </c>
      <c r="I27" s="3">
        <v>203</v>
      </c>
      <c r="J27" s="18">
        <v>10</v>
      </c>
      <c r="K27" s="3">
        <v>99703</v>
      </c>
      <c r="L27" s="4">
        <v>7716254</v>
      </c>
      <c r="M27" s="70"/>
      <c r="N27" s="70"/>
      <c r="O27" s="87">
        <f t="shared" si="26"/>
        <v>0.52</v>
      </c>
      <c r="P27" s="88">
        <f t="shared" si="27"/>
        <v>1.0634199904138066</v>
      </c>
      <c r="Q27" s="89">
        <f t="shared" si="13"/>
        <v>0</v>
      </c>
      <c r="R27" s="90">
        <f t="shared" si="14"/>
        <v>0</v>
      </c>
      <c r="S27" s="91">
        <f t="shared" si="15"/>
        <v>0</v>
      </c>
      <c r="T27" s="92">
        <f t="shared" ref="T27:T40" si="28">5*R27/(1+5*(1-O27)*R27)</f>
        <v>0</v>
      </c>
      <c r="U27" s="93">
        <f t="shared" ref="U27:U41" si="29">U26*(1-T26)</f>
        <v>100000</v>
      </c>
      <c r="V27" s="93">
        <f t="shared" ref="V27:V40" si="30">5*U27*((1-T27)+O27*T27)</f>
        <v>500000</v>
      </c>
      <c r="W27" s="94">
        <f>SUM(V27:V$42)</f>
        <v>7938616.1132674506</v>
      </c>
      <c r="X27" s="95">
        <f t="shared" si="0"/>
        <v>500000</v>
      </c>
      <c r="Y27" s="93">
        <f>SUM(X27:X$42)</f>
        <v>7600746.1066114185</v>
      </c>
      <c r="Z27" s="93">
        <f t="shared" si="1"/>
        <v>0</v>
      </c>
      <c r="AA27" s="94">
        <f>SUM(Z27:Z$42)</f>
        <v>337870.00665603264</v>
      </c>
      <c r="AB27" s="87">
        <f t="shared" si="2"/>
        <v>79.386161132674502</v>
      </c>
      <c r="AC27" s="88">
        <f t="shared" si="3"/>
        <v>76.007461066114189</v>
      </c>
      <c r="AD27" s="96">
        <f t="shared" si="16"/>
        <v>95.743968446951797</v>
      </c>
      <c r="AE27" s="88">
        <f t="shared" si="4"/>
        <v>3.3787000665603264</v>
      </c>
      <c r="AF27" s="97">
        <f t="shared" si="17"/>
        <v>4.2560315530482162</v>
      </c>
      <c r="AH27" s="98">
        <f t="shared" ref="AH27:AH40" si="31">IF(D27=0,0,T27*T27*(1-T27)/D27)</f>
        <v>0</v>
      </c>
      <c r="AI27" s="99">
        <f t="shared" si="18"/>
        <v>0</v>
      </c>
      <c r="AJ27" s="99">
        <f t="shared" ref="AJ27:AJ40" si="32">U27*U27*((1-O27)*5+AB28)^2*AH27</f>
        <v>0</v>
      </c>
      <c r="AK27" s="99">
        <f>SUM(AJ27:AJ$42)/U27/U27</f>
        <v>1.3677040625817722</v>
      </c>
      <c r="AL27" s="99">
        <f t="shared" ref="AL27:AL40" si="33">U27*U27*((1-O27)*5*(1-S27)+AC28)^2*AH27+V27*V27*AI27</f>
        <v>0</v>
      </c>
      <c r="AM27" s="99">
        <f>SUM(AL27:AL$42)/U27/U27</f>
        <v>1.1422786329120183</v>
      </c>
      <c r="AN27" s="99">
        <f t="shared" ref="AN27:AN40" si="34">U27*U27*((1-O27)*5*S27+AE28)^2*AH27+V27*V27*AI27</f>
        <v>0</v>
      </c>
      <c r="AO27" s="100">
        <f>SUM(AN27:AN$42)/U27/U27</f>
        <v>9.4078029216695849E-2</v>
      </c>
      <c r="AP27" s="87">
        <f t="shared" si="5"/>
        <v>77.093963076917944</v>
      </c>
      <c r="AQ27" s="88">
        <f t="shared" si="6"/>
        <v>81.67835918843106</v>
      </c>
      <c r="AR27" s="88">
        <f t="shared" si="7"/>
        <v>73.912663320222038</v>
      </c>
      <c r="AS27" s="88">
        <f t="shared" si="8"/>
        <v>78.10225881200634</v>
      </c>
      <c r="AT27" s="88">
        <f t="shared" si="9"/>
        <v>2.7775260842233838</v>
      </c>
      <c r="AU27" s="101">
        <f t="shared" si="10"/>
        <v>3.979874048897269</v>
      </c>
    </row>
    <row r="28" spans="1:47" ht="14.45" customHeight="1" x14ac:dyDescent="0.15">
      <c r="A28" s="126"/>
      <c r="B28" s="86" t="s">
        <v>65</v>
      </c>
      <c r="C28" s="11">
        <v>342</v>
      </c>
      <c r="D28" s="11">
        <v>0</v>
      </c>
      <c r="E28" s="11">
        <v>96</v>
      </c>
      <c r="F28" s="12">
        <v>0</v>
      </c>
      <c r="G28" s="22" t="s">
        <v>65</v>
      </c>
      <c r="H28" s="3">
        <v>2904186</v>
      </c>
      <c r="I28" s="3">
        <v>384</v>
      </c>
      <c r="J28" s="18">
        <v>15</v>
      </c>
      <c r="K28" s="3">
        <v>99668</v>
      </c>
      <c r="L28" s="4">
        <v>7217823</v>
      </c>
      <c r="M28" s="70"/>
      <c r="N28" s="70"/>
      <c r="O28" s="87">
        <f t="shared" si="26"/>
        <v>0.53898305084745768</v>
      </c>
      <c r="P28" s="88">
        <f t="shared" si="27"/>
        <v>1.1165084012513697</v>
      </c>
      <c r="Q28" s="89">
        <f t="shared" si="13"/>
        <v>0</v>
      </c>
      <c r="R28" s="90">
        <f t="shared" si="14"/>
        <v>0</v>
      </c>
      <c r="S28" s="91">
        <f t="shared" si="15"/>
        <v>0</v>
      </c>
      <c r="T28" s="92">
        <f t="shared" si="28"/>
        <v>0</v>
      </c>
      <c r="U28" s="93">
        <f t="shared" si="29"/>
        <v>100000</v>
      </c>
      <c r="V28" s="93">
        <f t="shared" si="30"/>
        <v>500000</v>
      </c>
      <c r="W28" s="94">
        <f>SUM(V28:V$42)</f>
        <v>7438616.1132674506</v>
      </c>
      <c r="X28" s="95">
        <f t="shared" si="0"/>
        <v>500000</v>
      </c>
      <c r="Y28" s="93">
        <f>SUM(X28:X$42)</f>
        <v>7100746.1066114185</v>
      </c>
      <c r="Z28" s="93">
        <f t="shared" si="1"/>
        <v>0</v>
      </c>
      <c r="AA28" s="94">
        <f>SUM(Z28:Z$42)</f>
        <v>337870.00665603264</v>
      </c>
      <c r="AB28" s="87">
        <f t="shared" si="2"/>
        <v>74.386161132674502</v>
      </c>
      <c r="AC28" s="88">
        <f t="shared" si="3"/>
        <v>71.007461066114189</v>
      </c>
      <c r="AD28" s="96">
        <f t="shared" si="16"/>
        <v>95.457891608986117</v>
      </c>
      <c r="AE28" s="88">
        <f t="shared" si="4"/>
        <v>3.3787000665603264</v>
      </c>
      <c r="AF28" s="97">
        <f t="shared" si="17"/>
        <v>4.5421083910138966</v>
      </c>
      <c r="AH28" s="98">
        <f t="shared" si="31"/>
        <v>0</v>
      </c>
      <c r="AI28" s="99">
        <f t="shared" si="18"/>
        <v>0</v>
      </c>
      <c r="AJ28" s="99">
        <f t="shared" si="32"/>
        <v>0</v>
      </c>
      <c r="AK28" s="99">
        <f>SUM(AJ28:AJ$42)/U28/U28</f>
        <v>1.3677040625817722</v>
      </c>
      <c r="AL28" s="99">
        <f t="shared" si="33"/>
        <v>0</v>
      </c>
      <c r="AM28" s="99">
        <f>SUM(AL28:AL$42)/U28/U28</f>
        <v>1.1422786329120183</v>
      </c>
      <c r="AN28" s="99">
        <f t="shared" si="34"/>
        <v>0</v>
      </c>
      <c r="AO28" s="100">
        <f>SUM(AN28:AN$42)/U28/U28</f>
        <v>9.4078029216695849E-2</v>
      </c>
      <c r="AP28" s="87">
        <f t="shared" si="5"/>
        <v>72.093963076917944</v>
      </c>
      <c r="AQ28" s="88">
        <f t="shared" si="6"/>
        <v>76.67835918843106</v>
      </c>
      <c r="AR28" s="88">
        <f t="shared" si="7"/>
        <v>68.912663320222038</v>
      </c>
      <c r="AS28" s="88">
        <f t="shared" si="8"/>
        <v>73.10225881200634</v>
      </c>
      <c r="AT28" s="88">
        <f t="shared" si="9"/>
        <v>2.7775260842233838</v>
      </c>
      <c r="AU28" s="101">
        <f t="shared" si="10"/>
        <v>3.979874048897269</v>
      </c>
    </row>
    <row r="29" spans="1:47" ht="14.45" customHeight="1" x14ac:dyDescent="0.15">
      <c r="A29" s="126"/>
      <c r="B29" s="86" t="s">
        <v>67</v>
      </c>
      <c r="C29" s="11">
        <v>32</v>
      </c>
      <c r="D29" s="11">
        <v>0</v>
      </c>
      <c r="E29" s="11">
        <v>21</v>
      </c>
      <c r="F29" s="12">
        <v>0</v>
      </c>
      <c r="G29" s="22" t="s">
        <v>67</v>
      </c>
      <c r="H29" s="3">
        <v>2868752</v>
      </c>
      <c r="I29" s="3">
        <v>586</v>
      </c>
      <c r="J29" s="18">
        <v>20</v>
      </c>
      <c r="K29" s="3">
        <v>99609</v>
      </c>
      <c r="L29" s="4">
        <v>6719619</v>
      </c>
      <c r="M29" s="70"/>
      <c r="N29" s="70"/>
      <c r="O29" s="87">
        <f t="shared" si="26"/>
        <v>0.54579439252336448</v>
      </c>
      <c r="P29" s="88">
        <f t="shared" si="27"/>
        <v>0.950336631451423</v>
      </c>
      <c r="Q29" s="89">
        <f t="shared" si="13"/>
        <v>0</v>
      </c>
      <c r="R29" s="90">
        <f t="shared" si="14"/>
        <v>0</v>
      </c>
      <c r="S29" s="91">
        <f t="shared" si="15"/>
        <v>0</v>
      </c>
      <c r="T29" s="92">
        <f t="shared" si="28"/>
        <v>0</v>
      </c>
      <c r="U29" s="93">
        <f t="shared" si="29"/>
        <v>100000</v>
      </c>
      <c r="V29" s="93">
        <f t="shared" si="30"/>
        <v>500000</v>
      </c>
      <c r="W29" s="94">
        <f>SUM(V29:V$42)</f>
        <v>6938616.1132674506</v>
      </c>
      <c r="X29" s="95">
        <f t="shared" si="0"/>
        <v>500000</v>
      </c>
      <c r="Y29" s="93">
        <f>SUM(X29:X$42)</f>
        <v>6600746.1066114185</v>
      </c>
      <c r="Z29" s="93">
        <f t="shared" si="1"/>
        <v>0</v>
      </c>
      <c r="AA29" s="94">
        <f>SUM(Z29:Z$42)</f>
        <v>337870.00665603264</v>
      </c>
      <c r="AB29" s="87">
        <f t="shared" si="2"/>
        <v>69.386161132674502</v>
      </c>
      <c r="AC29" s="88">
        <f t="shared" si="3"/>
        <v>66.007461066114189</v>
      </c>
      <c r="AD29" s="96">
        <f t="shared" si="16"/>
        <v>95.130585103130514</v>
      </c>
      <c r="AE29" s="88">
        <f t="shared" si="4"/>
        <v>3.3787000665603264</v>
      </c>
      <c r="AF29" s="97">
        <f t="shared" si="17"/>
        <v>4.8694148968694995</v>
      </c>
      <c r="AH29" s="98">
        <f t="shared" si="31"/>
        <v>0</v>
      </c>
      <c r="AI29" s="99">
        <f t="shared" si="18"/>
        <v>0</v>
      </c>
      <c r="AJ29" s="99">
        <f t="shared" si="32"/>
        <v>0</v>
      </c>
      <c r="AK29" s="99">
        <f>SUM(AJ29:AJ$42)/U29/U29</f>
        <v>1.3677040625817722</v>
      </c>
      <c r="AL29" s="99">
        <f t="shared" si="33"/>
        <v>0</v>
      </c>
      <c r="AM29" s="99">
        <f>SUM(AL29:AL$42)/U29/U29</f>
        <v>1.1422786329120183</v>
      </c>
      <c r="AN29" s="99">
        <f t="shared" si="34"/>
        <v>0</v>
      </c>
      <c r="AO29" s="100">
        <f>SUM(AN29:AN$42)/U29/U29</f>
        <v>9.4078029216695849E-2</v>
      </c>
      <c r="AP29" s="87">
        <f t="shared" si="5"/>
        <v>67.093963076917944</v>
      </c>
      <c r="AQ29" s="88">
        <f t="shared" si="6"/>
        <v>71.67835918843106</v>
      </c>
      <c r="AR29" s="88">
        <f t="shared" si="7"/>
        <v>63.912663320222045</v>
      </c>
      <c r="AS29" s="88">
        <f t="shared" si="8"/>
        <v>68.10225881200634</v>
      </c>
      <c r="AT29" s="88">
        <f t="shared" si="9"/>
        <v>2.7775260842233838</v>
      </c>
      <c r="AU29" s="101">
        <f t="shared" si="10"/>
        <v>3.979874048897269</v>
      </c>
    </row>
    <row r="30" spans="1:47" ht="14.45" customHeight="1" x14ac:dyDescent="0.15">
      <c r="A30" s="126"/>
      <c r="B30" s="86" t="s">
        <v>69</v>
      </c>
      <c r="C30" s="11">
        <v>135</v>
      </c>
      <c r="D30" s="11">
        <v>0</v>
      </c>
      <c r="E30" s="11">
        <v>44</v>
      </c>
      <c r="F30" s="12">
        <v>0</v>
      </c>
      <c r="G30" s="22" t="s">
        <v>69</v>
      </c>
      <c r="H30" s="3">
        <v>3082677</v>
      </c>
      <c r="I30" s="3">
        <v>830</v>
      </c>
      <c r="J30" s="18">
        <v>25</v>
      </c>
      <c r="K30" s="3">
        <v>99502</v>
      </c>
      <c r="L30" s="4">
        <v>6221817</v>
      </c>
      <c r="M30" s="70"/>
      <c r="N30" s="70"/>
      <c r="O30" s="87">
        <f t="shared" si="26"/>
        <v>0.50317460317460316</v>
      </c>
      <c r="P30" s="88">
        <f t="shared" si="27"/>
        <v>1.0624488349903631</v>
      </c>
      <c r="Q30" s="89">
        <f t="shared" si="13"/>
        <v>0</v>
      </c>
      <c r="R30" s="90">
        <f t="shared" si="14"/>
        <v>0</v>
      </c>
      <c r="S30" s="91">
        <f t="shared" si="15"/>
        <v>0</v>
      </c>
      <c r="T30" s="92">
        <f t="shared" si="28"/>
        <v>0</v>
      </c>
      <c r="U30" s="93">
        <f t="shared" si="29"/>
        <v>100000</v>
      </c>
      <c r="V30" s="93">
        <f t="shared" si="30"/>
        <v>500000</v>
      </c>
      <c r="W30" s="94">
        <f>SUM(V30:V$42)</f>
        <v>6438616.1132674515</v>
      </c>
      <c r="X30" s="95">
        <f t="shared" si="0"/>
        <v>500000</v>
      </c>
      <c r="Y30" s="93">
        <f>SUM(X30:X$42)</f>
        <v>6100746.1066114185</v>
      </c>
      <c r="Z30" s="93">
        <f t="shared" si="1"/>
        <v>0</v>
      </c>
      <c r="AA30" s="94">
        <f>SUM(Z30:Z$42)</f>
        <v>337870.00665603264</v>
      </c>
      <c r="AB30" s="87">
        <f t="shared" si="2"/>
        <v>64.386161132674516</v>
      </c>
      <c r="AC30" s="88">
        <f t="shared" si="3"/>
        <v>61.007461066114182</v>
      </c>
      <c r="AD30" s="96">
        <f t="shared" si="16"/>
        <v>94.752443681805843</v>
      </c>
      <c r="AE30" s="88">
        <f t="shared" si="4"/>
        <v>3.3787000665603264</v>
      </c>
      <c r="AF30" s="97">
        <f t="shared" si="17"/>
        <v>5.2475563181941478</v>
      </c>
      <c r="AH30" s="98">
        <f t="shared" si="31"/>
        <v>0</v>
      </c>
      <c r="AI30" s="99">
        <f t="shared" si="18"/>
        <v>0</v>
      </c>
      <c r="AJ30" s="99">
        <f t="shared" si="32"/>
        <v>0</v>
      </c>
      <c r="AK30" s="99">
        <f>SUM(AJ30:AJ$42)/U30/U30</f>
        <v>1.3677040625817722</v>
      </c>
      <c r="AL30" s="99">
        <f t="shared" si="33"/>
        <v>0</v>
      </c>
      <c r="AM30" s="99">
        <f>SUM(AL30:AL$42)/U30/U30</f>
        <v>1.1422786329120183</v>
      </c>
      <c r="AN30" s="99">
        <f t="shared" si="34"/>
        <v>0</v>
      </c>
      <c r="AO30" s="100">
        <f>SUM(AN30:AN$42)/U30/U30</f>
        <v>9.4078029216695849E-2</v>
      </c>
      <c r="AP30" s="87">
        <f t="shared" si="5"/>
        <v>62.093963076917959</v>
      </c>
      <c r="AQ30" s="88">
        <f t="shared" si="6"/>
        <v>66.678359188431074</v>
      </c>
      <c r="AR30" s="88">
        <f t="shared" si="7"/>
        <v>58.912663320222038</v>
      </c>
      <c r="AS30" s="88">
        <f t="shared" si="8"/>
        <v>63.102258812006326</v>
      </c>
      <c r="AT30" s="88">
        <f t="shared" si="9"/>
        <v>2.7775260842233838</v>
      </c>
      <c r="AU30" s="101">
        <f t="shared" si="10"/>
        <v>3.979874048897269</v>
      </c>
    </row>
    <row r="31" spans="1:47" ht="14.45" customHeight="1" x14ac:dyDescent="0.15">
      <c r="A31" s="126"/>
      <c r="B31" s="86" t="s">
        <v>71</v>
      </c>
      <c r="C31" s="11">
        <v>185</v>
      </c>
      <c r="D31" s="11">
        <v>0</v>
      </c>
      <c r="E31" s="11">
        <v>62</v>
      </c>
      <c r="F31" s="12">
        <v>0</v>
      </c>
      <c r="G31" s="22" t="s">
        <v>71</v>
      </c>
      <c r="H31" s="3">
        <v>3531534</v>
      </c>
      <c r="I31" s="3">
        <v>1224</v>
      </c>
      <c r="J31" s="18">
        <v>30</v>
      </c>
      <c r="K31" s="3">
        <v>99376</v>
      </c>
      <c r="L31" s="4">
        <v>5724620</v>
      </c>
      <c r="M31" s="70"/>
      <c r="N31" s="70"/>
      <c r="O31" s="87">
        <f t="shared" si="26"/>
        <v>0.52874999999999994</v>
      </c>
      <c r="P31" s="88">
        <f t="shared" si="27"/>
        <v>1.0755235401952805</v>
      </c>
      <c r="Q31" s="89">
        <f t="shared" si="13"/>
        <v>0</v>
      </c>
      <c r="R31" s="90">
        <f t="shared" si="14"/>
        <v>0</v>
      </c>
      <c r="S31" s="91">
        <f t="shared" si="15"/>
        <v>0</v>
      </c>
      <c r="T31" s="92">
        <f t="shared" si="28"/>
        <v>0</v>
      </c>
      <c r="U31" s="93">
        <f t="shared" si="29"/>
        <v>100000</v>
      </c>
      <c r="V31" s="93">
        <f t="shared" si="30"/>
        <v>500000</v>
      </c>
      <c r="W31" s="94">
        <f>SUM(V31:V$42)</f>
        <v>5938616.1132674515</v>
      </c>
      <c r="X31" s="95">
        <f t="shared" si="0"/>
        <v>500000</v>
      </c>
      <c r="Y31" s="93">
        <f>SUM(X31:X$42)</f>
        <v>5600746.1066114185</v>
      </c>
      <c r="Z31" s="93">
        <f t="shared" si="1"/>
        <v>0</v>
      </c>
      <c r="AA31" s="94">
        <f>SUM(Z31:Z$42)</f>
        <v>337870.00665603264</v>
      </c>
      <c r="AB31" s="87">
        <f t="shared" si="2"/>
        <v>59.386161132674516</v>
      </c>
      <c r="AC31" s="88">
        <f t="shared" si="3"/>
        <v>56.007461066114182</v>
      </c>
      <c r="AD31" s="96">
        <f t="shared" si="16"/>
        <v>94.310627253693013</v>
      </c>
      <c r="AE31" s="88">
        <f t="shared" si="4"/>
        <v>3.3787000665603264</v>
      </c>
      <c r="AF31" s="97">
        <f t="shared" si="17"/>
        <v>5.6893727463069697</v>
      </c>
      <c r="AH31" s="98">
        <f t="shared" si="31"/>
        <v>0</v>
      </c>
      <c r="AI31" s="99">
        <f t="shared" si="18"/>
        <v>0</v>
      </c>
      <c r="AJ31" s="99">
        <f t="shared" si="32"/>
        <v>0</v>
      </c>
      <c r="AK31" s="99">
        <f>SUM(AJ31:AJ$42)/U31/U31</f>
        <v>1.3677040625817722</v>
      </c>
      <c r="AL31" s="99">
        <f t="shared" si="33"/>
        <v>0</v>
      </c>
      <c r="AM31" s="99">
        <f>SUM(AL31:AL$42)/U31/U31</f>
        <v>1.1422786329120183</v>
      </c>
      <c r="AN31" s="99">
        <f t="shared" si="34"/>
        <v>0</v>
      </c>
      <c r="AO31" s="100">
        <f>SUM(AN31:AN$42)/U31/U31</f>
        <v>9.4078029216695849E-2</v>
      </c>
      <c r="AP31" s="87">
        <f t="shared" si="5"/>
        <v>57.093963076917959</v>
      </c>
      <c r="AQ31" s="88">
        <f t="shared" si="6"/>
        <v>61.678359188431074</v>
      </c>
      <c r="AR31" s="88">
        <f t="shared" si="7"/>
        <v>53.912663320222038</v>
      </c>
      <c r="AS31" s="88">
        <f t="shared" si="8"/>
        <v>58.102258812006326</v>
      </c>
      <c r="AT31" s="88">
        <f t="shared" si="9"/>
        <v>2.7775260842233838</v>
      </c>
      <c r="AU31" s="101">
        <f t="shared" si="10"/>
        <v>3.979874048897269</v>
      </c>
    </row>
    <row r="32" spans="1:47" ht="14.45" customHeight="1" x14ac:dyDescent="0.15">
      <c r="A32" s="126"/>
      <c r="B32" s="86" t="s">
        <v>73</v>
      </c>
      <c r="C32" s="11">
        <v>248</v>
      </c>
      <c r="D32" s="11">
        <v>0</v>
      </c>
      <c r="E32" s="11">
        <v>80</v>
      </c>
      <c r="F32" s="12">
        <v>0</v>
      </c>
      <c r="G32" s="22" t="s">
        <v>73</v>
      </c>
      <c r="H32" s="3">
        <v>4046870</v>
      </c>
      <c r="I32" s="3">
        <v>1947</v>
      </c>
      <c r="J32" s="18">
        <v>35</v>
      </c>
      <c r="K32" s="3">
        <v>99216</v>
      </c>
      <c r="L32" s="4">
        <v>5228117</v>
      </c>
      <c r="M32" s="70"/>
      <c r="N32" s="70"/>
      <c r="O32" s="87">
        <f t="shared" si="26"/>
        <v>0.52719665271966532</v>
      </c>
      <c r="P32" s="88">
        <f t="shared" si="27"/>
        <v>0.99748322979463022</v>
      </c>
      <c r="Q32" s="89">
        <f t="shared" si="13"/>
        <v>0</v>
      </c>
      <c r="R32" s="90">
        <f t="shared" si="14"/>
        <v>0</v>
      </c>
      <c r="S32" s="91">
        <f t="shared" si="15"/>
        <v>0</v>
      </c>
      <c r="T32" s="92">
        <f t="shared" si="28"/>
        <v>0</v>
      </c>
      <c r="U32" s="93">
        <f t="shared" si="29"/>
        <v>100000</v>
      </c>
      <c r="V32" s="93">
        <f t="shared" si="30"/>
        <v>500000</v>
      </c>
      <c r="W32" s="94">
        <f>SUM(V32:V$42)</f>
        <v>5438616.1132674515</v>
      </c>
      <c r="X32" s="95">
        <f t="shared" si="0"/>
        <v>500000</v>
      </c>
      <c r="Y32" s="93">
        <f>SUM(X32:X$42)</f>
        <v>5100746.1066114195</v>
      </c>
      <c r="Z32" s="93">
        <f t="shared" si="1"/>
        <v>0</v>
      </c>
      <c r="AA32" s="94">
        <f>SUM(Z32:Z$42)</f>
        <v>337870.00665603264</v>
      </c>
      <c r="AB32" s="87">
        <f t="shared" si="2"/>
        <v>54.386161132674516</v>
      </c>
      <c r="AC32" s="88">
        <f t="shared" si="3"/>
        <v>51.007461066114196</v>
      </c>
      <c r="AD32" s="96">
        <f t="shared" si="16"/>
        <v>93.787573904475423</v>
      </c>
      <c r="AE32" s="88">
        <f t="shared" si="4"/>
        <v>3.3787000665603264</v>
      </c>
      <c r="AF32" s="97">
        <f t="shared" si="17"/>
        <v>6.2124260955245951</v>
      </c>
      <c r="AH32" s="98">
        <f t="shared" si="31"/>
        <v>0</v>
      </c>
      <c r="AI32" s="99">
        <f t="shared" si="18"/>
        <v>0</v>
      </c>
      <c r="AJ32" s="99">
        <f t="shared" si="32"/>
        <v>0</v>
      </c>
      <c r="AK32" s="99">
        <f>SUM(AJ32:AJ$42)/U32/U32</f>
        <v>1.3677040625817722</v>
      </c>
      <c r="AL32" s="99">
        <f t="shared" si="33"/>
        <v>0</v>
      </c>
      <c r="AM32" s="99">
        <f>SUM(AL32:AL$42)/U32/U32</f>
        <v>1.1422786329120183</v>
      </c>
      <c r="AN32" s="99">
        <f t="shared" si="34"/>
        <v>0</v>
      </c>
      <c r="AO32" s="100">
        <f>SUM(AN32:AN$42)/U32/U32</f>
        <v>9.4078029216695849E-2</v>
      </c>
      <c r="AP32" s="87">
        <f t="shared" si="5"/>
        <v>52.093963076917959</v>
      </c>
      <c r="AQ32" s="88">
        <f t="shared" si="6"/>
        <v>56.678359188431074</v>
      </c>
      <c r="AR32" s="88">
        <f t="shared" si="7"/>
        <v>48.912663320222052</v>
      </c>
      <c r="AS32" s="88">
        <f t="shared" si="8"/>
        <v>53.10225881200634</v>
      </c>
      <c r="AT32" s="88">
        <f t="shared" si="9"/>
        <v>2.7775260842233838</v>
      </c>
      <c r="AU32" s="101">
        <f t="shared" si="10"/>
        <v>3.979874048897269</v>
      </c>
    </row>
    <row r="33" spans="1:47" ht="14.45" customHeight="1" x14ac:dyDescent="0.15">
      <c r="A33" s="126"/>
      <c r="B33" s="86" t="s">
        <v>75</v>
      </c>
      <c r="C33" s="11">
        <v>308</v>
      </c>
      <c r="D33" s="11">
        <v>0</v>
      </c>
      <c r="E33" s="11">
        <v>107</v>
      </c>
      <c r="F33" s="12">
        <v>0</v>
      </c>
      <c r="G33" s="22" t="s">
        <v>75</v>
      </c>
      <c r="H33" s="3">
        <v>4763673</v>
      </c>
      <c r="I33" s="3">
        <v>3556</v>
      </c>
      <c r="J33" s="18">
        <v>40</v>
      </c>
      <c r="K33" s="3">
        <v>98977</v>
      </c>
      <c r="L33" s="4">
        <v>4732602</v>
      </c>
      <c r="M33" s="70"/>
      <c r="N33" s="70"/>
      <c r="O33" s="87">
        <f t="shared" si="26"/>
        <v>0.53649025069637879</v>
      </c>
      <c r="P33" s="88">
        <f t="shared" si="27"/>
        <v>1.0273038189609276</v>
      </c>
      <c r="Q33" s="89">
        <f t="shared" si="13"/>
        <v>0</v>
      </c>
      <c r="R33" s="90">
        <f t="shared" si="14"/>
        <v>0</v>
      </c>
      <c r="S33" s="91">
        <f t="shared" si="15"/>
        <v>0</v>
      </c>
      <c r="T33" s="92">
        <f t="shared" si="28"/>
        <v>0</v>
      </c>
      <c r="U33" s="93">
        <f t="shared" si="29"/>
        <v>100000</v>
      </c>
      <c r="V33" s="93">
        <f t="shared" si="30"/>
        <v>500000</v>
      </c>
      <c r="W33" s="94">
        <f>SUM(V33:V$42)</f>
        <v>4938616.1132674506</v>
      </c>
      <c r="X33" s="95">
        <f t="shared" si="0"/>
        <v>500000</v>
      </c>
      <c r="Y33" s="93">
        <f>SUM(X33:X$42)</f>
        <v>4600746.1066114185</v>
      </c>
      <c r="Z33" s="93">
        <f t="shared" si="1"/>
        <v>0</v>
      </c>
      <c r="AA33" s="94">
        <f>SUM(Z33:Z$42)</f>
        <v>337870.00665603264</v>
      </c>
      <c r="AB33" s="87">
        <f t="shared" si="2"/>
        <v>49.386161132674509</v>
      </c>
      <c r="AC33" s="88">
        <f t="shared" si="3"/>
        <v>46.007461066114182</v>
      </c>
      <c r="AD33" s="96">
        <f t="shared" si="16"/>
        <v>93.158609640697634</v>
      </c>
      <c r="AE33" s="88">
        <f t="shared" si="4"/>
        <v>3.3787000665603264</v>
      </c>
      <c r="AF33" s="97">
        <f t="shared" si="17"/>
        <v>6.8413903593023671</v>
      </c>
      <c r="AH33" s="98">
        <f t="shared" si="31"/>
        <v>0</v>
      </c>
      <c r="AI33" s="99">
        <f t="shared" si="18"/>
        <v>0</v>
      </c>
      <c r="AJ33" s="99">
        <f t="shared" si="32"/>
        <v>0</v>
      </c>
      <c r="AK33" s="99">
        <f>SUM(AJ33:AJ$42)/U33/U33</f>
        <v>1.3677040625817722</v>
      </c>
      <c r="AL33" s="99">
        <f t="shared" si="33"/>
        <v>0</v>
      </c>
      <c r="AM33" s="99">
        <f>SUM(AL33:AL$42)/U33/U33</f>
        <v>1.1422786329120183</v>
      </c>
      <c r="AN33" s="99">
        <f t="shared" si="34"/>
        <v>0</v>
      </c>
      <c r="AO33" s="100">
        <f>SUM(AN33:AN$42)/U33/U33</f>
        <v>9.4078029216695849E-2</v>
      </c>
      <c r="AP33" s="87">
        <f t="shared" si="5"/>
        <v>47.093963076917952</v>
      </c>
      <c r="AQ33" s="88">
        <f t="shared" si="6"/>
        <v>51.678359188431067</v>
      </c>
      <c r="AR33" s="88">
        <f t="shared" si="7"/>
        <v>43.912663320222038</v>
      </c>
      <c r="AS33" s="88">
        <f t="shared" si="8"/>
        <v>48.102258812006326</v>
      </c>
      <c r="AT33" s="88">
        <f t="shared" si="9"/>
        <v>2.7775260842233838</v>
      </c>
      <c r="AU33" s="101">
        <f t="shared" si="10"/>
        <v>3.979874048897269</v>
      </c>
    </row>
    <row r="34" spans="1:47" ht="14.45" customHeight="1" x14ac:dyDescent="0.15">
      <c r="A34" s="126"/>
      <c r="B34" s="86" t="s">
        <v>77</v>
      </c>
      <c r="C34" s="11">
        <v>264</v>
      </c>
      <c r="D34" s="11">
        <v>1</v>
      </c>
      <c r="E34" s="11">
        <v>86</v>
      </c>
      <c r="F34" s="12">
        <v>0.2</v>
      </c>
      <c r="G34" s="22" t="s">
        <v>77</v>
      </c>
      <c r="H34" s="3">
        <v>4254117</v>
      </c>
      <c r="I34" s="3">
        <v>4884</v>
      </c>
      <c r="J34" s="18">
        <v>45</v>
      </c>
      <c r="K34" s="3">
        <v>98618</v>
      </c>
      <c r="L34" s="4">
        <v>4238549</v>
      </c>
      <c r="M34" s="70"/>
      <c r="N34" s="70"/>
      <c r="O34" s="87">
        <f t="shared" si="26"/>
        <v>0.54067495559502665</v>
      </c>
      <c r="P34" s="88">
        <f t="shared" si="27"/>
        <v>1.0028678423201143</v>
      </c>
      <c r="Q34" s="89">
        <f t="shared" si="13"/>
        <v>3.787878787878788E-3</v>
      </c>
      <c r="R34" s="90">
        <f t="shared" si="14"/>
        <v>3.7770468131828891E-3</v>
      </c>
      <c r="S34" s="91">
        <f t="shared" si="15"/>
        <v>2.3255813953488372E-3</v>
      </c>
      <c r="T34" s="92">
        <f t="shared" si="28"/>
        <v>1.8722823662693299E-2</v>
      </c>
      <c r="U34" s="93">
        <f t="shared" si="29"/>
        <v>100000</v>
      </c>
      <c r="V34" s="93">
        <f t="shared" si="30"/>
        <v>495700.06909487344</v>
      </c>
      <c r="W34" s="94">
        <f>SUM(V34:V$42)</f>
        <v>4438616.1132674515</v>
      </c>
      <c r="X34" s="95">
        <f t="shared" si="0"/>
        <v>494547.27823651326</v>
      </c>
      <c r="Y34" s="93">
        <f>SUM(X34:X$42)</f>
        <v>4100746.106611419</v>
      </c>
      <c r="Z34" s="93">
        <f t="shared" si="1"/>
        <v>1152.7908583601709</v>
      </c>
      <c r="AA34" s="94">
        <f>SUM(Z34:Z$42)</f>
        <v>337870.00665603264</v>
      </c>
      <c r="AB34" s="87">
        <f t="shared" si="2"/>
        <v>44.386161132674516</v>
      </c>
      <c r="AC34" s="88">
        <f t="shared" si="3"/>
        <v>41.007461066114189</v>
      </c>
      <c r="AD34" s="96">
        <f t="shared" si="16"/>
        <v>92.38794259214923</v>
      </c>
      <c r="AE34" s="88">
        <f t="shared" si="4"/>
        <v>3.3787000665603264</v>
      </c>
      <c r="AF34" s="97">
        <f t="shared" si="17"/>
        <v>7.612057407850763</v>
      </c>
      <c r="AH34" s="98">
        <f t="shared" si="31"/>
        <v>3.4398095004900883E-4</v>
      </c>
      <c r="AI34" s="99">
        <f t="shared" si="18"/>
        <v>2.6978756587470281E-5</v>
      </c>
      <c r="AJ34" s="99">
        <f t="shared" si="32"/>
        <v>6206753261.8397655</v>
      </c>
      <c r="AK34" s="99">
        <f>SUM(AJ34:AJ$42)/U34/U34</f>
        <v>1.3677040625817722</v>
      </c>
      <c r="AL34" s="99">
        <f t="shared" si="33"/>
        <v>5249676313.9219885</v>
      </c>
      <c r="AM34" s="99">
        <f>SUM(AL34:AL$42)/U34/U34</f>
        <v>1.1422786329120183</v>
      </c>
      <c r="AN34" s="99">
        <f t="shared" si="34"/>
        <v>47257845.415447734</v>
      </c>
      <c r="AO34" s="100">
        <f>SUM(AN34:AN$42)/U34/U34</f>
        <v>9.4078029216695849E-2</v>
      </c>
      <c r="AP34" s="87">
        <f t="shared" si="5"/>
        <v>42.093963076917959</v>
      </c>
      <c r="AQ34" s="88">
        <f t="shared" si="6"/>
        <v>46.678359188431074</v>
      </c>
      <c r="AR34" s="88">
        <f t="shared" si="7"/>
        <v>38.912663320222045</v>
      </c>
      <c r="AS34" s="88">
        <f t="shared" si="8"/>
        <v>43.102258812006333</v>
      </c>
      <c r="AT34" s="88">
        <f t="shared" si="9"/>
        <v>2.7775260842233838</v>
      </c>
      <c r="AU34" s="101">
        <f t="shared" si="10"/>
        <v>3.979874048897269</v>
      </c>
    </row>
    <row r="35" spans="1:47" ht="14.45" customHeight="1" x14ac:dyDescent="0.15">
      <c r="A35" s="126"/>
      <c r="B35" s="86" t="s">
        <v>79</v>
      </c>
      <c r="C35" s="11">
        <v>341</v>
      </c>
      <c r="D35" s="11">
        <v>1</v>
      </c>
      <c r="E35" s="11">
        <v>119</v>
      </c>
      <c r="F35" s="12">
        <v>0.2</v>
      </c>
      <c r="G35" s="22" t="s">
        <v>79</v>
      </c>
      <c r="H35" s="3">
        <v>3926558</v>
      </c>
      <c r="I35" s="3">
        <v>6879</v>
      </c>
      <c r="J35" s="18">
        <v>50</v>
      </c>
      <c r="K35" s="3">
        <v>98055</v>
      </c>
      <c r="L35" s="4">
        <v>3746752</v>
      </c>
      <c r="M35" s="70"/>
      <c r="N35" s="70"/>
      <c r="O35" s="87">
        <f t="shared" si="26"/>
        <v>0.52857142857142858</v>
      </c>
      <c r="P35" s="88">
        <f t="shared" si="27"/>
        <v>0.98541039571569933</v>
      </c>
      <c r="Q35" s="89">
        <f t="shared" si="13"/>
        <v>2.9325513196480938E-3</v>
      </c>
      <c r="R35" s="90">
        <f t="shared" si="14"/>
        <v>2.9759695375632753E-3</v>
      </c>
      <c r="S35" s="91">
        <f t="shared" si="15"/>
        <v>1.6806722689075631E-3</v>
      </c>
      <c r="T35" s="92">
        <f t="shared" si="28"/>
        <v>1.4776195845837569E-2</v>
      </c>
      <c r="U35" s="93">
        <f t="shared" si="29"/>
        <v>98127.717633730674</v>
      </c>
      <c r="V35" s="93">
        <f t="shared" si="30"/>
        <v>487220.83857359516</v>
      </c>
      <c r="W35" s="94">
        <f>SUM(V35:V$42)</f>
        <v>3942916.044172578</v>
      </c>
      <c r="X35" s="95">
        <f t="shared" si="0"/>
        <v>486401.98002137063</v>
      </c>
      <c r="Y35" s="93">
        <f>SUM(X35:X$42)</f>
        <v>3606198.828374906</v>
      </c>
      <c r="Z35" s="93">
        <f t="shared" si="1"/>
        <v>818.85855222452972</v>
      </c>
      <c r="AA35" s="94">
        <f>SUM(Z35:Z$42)</f>
        <v>336717.2157976724</v>
      </c>
      <c r="AB35" s="87">
        <f t="shared" si="2"/>
        <v>40.18147103848699</v>
      </c>
      <c r="AC35" s="88">
        <f t="shared" si="3"/>
        <v>36.750053046533935</v>
      </c>
      <c r="AD35" s="96">
        <f t="shared" si="16"/>
        <v>91.460198187701138</v>
      </c>
      <c r="AE35" s="88">
        <f t="shared" si="4"/>
        <v>3.4314179919530541</v>
      </c>
      <c r="AF35" s="97">
        <f t="shared" si="17"/>
        <v>8.5398018122988617</v>
      </c>
      <c r="AH35" s="98">
        <f t="shared" si="31"/>
        <v>2.1510978871510264E-4</v>
      </c>
      <c r="AI35" s="99">
        <f t="shared" si="18"/>
        <v>1.4099559744807464E-5</v>
      </c>
      <c r="AJ35" s="99">
        <f t="shared" si="32"/>
        <v>3006977933.0354013</v>
      </c>
      <c r="AK35" s="99">
        <f>SUM(AJ35:AJ$42)/U35/U35</f>
        <v>0.77580739165412604</v>
      </c>
      <c r="AL35" s="99">
        <f t="shared" si="33"/>
        <v>2486359572.9678721</v>
      </c>
      <c r="AM35" s="99">
        <f>SUM(AL35:AL$42)/U35/U35</f>
        <v>0.64109238988292949</v>
      </c>
      <c r="AN35" s="99">
        <f t="shared" si="34"/>
        <v>28407871.157839447</v>
      </c>
      <c r="AO35" s="100">
        <f>SUM(AN35:AN$42)/U35/U35</f>
        <v>9.2794464927995812E-2</v>
      </c>
      <c r="AP35" s="87">
        <f t="shared" si="5"/>
        <v>38.455104427428232</v>
      </c>
      <c r="AQ35" s="88">
        <f t="shared" si="6"/>
        <v>41.907837649545748</v>
      </c>
      <c r="AR35" s="88">
        <f t="shared" si="7"/>
        <v>35.180715439460727</v>
      </c>
      <c r="AS35" s="88">
        <f t="shared" si="8"/>
        <v>38.319390653607144</v>
      </c>
      <c r="AT35" s="88">
        <f t="shared" si="9"/>
        <v>2.8343591870875797</v>
      </c>
      <c r="AU35" s="101">
        <f t="shared" si="10"/>
        <v>4.0284767968185289</v>
      </c>
    </row>
    <row r="36" spans="1:47" ht="14.45" customHeight="1" x14ac:dyDescent="0.15">
      <c r="A36" s="126"/>
      <c r="B36" s="86" t="s">
        <v>81</v>
      </c>
      <c r="C36" s="11">
        <v>425</v>
      </c>
      <c r="D36" s="11">
        <v>0</v>
      </c>
      <c r="E36" s="11">
        <v>138</v>
      </c>
      <c r="F36" s="12">
        <v>0.4</v>
      </c>
      <c r="G36" s="22" t="s">
        <v>81</v>
      </c>
      <c r="H36" s="3">
        <v>3770396</v>
      </c>
      <c r="I36" s="3">
        <v>9275</v>
      </c>
      <c r="J36" s="18">
        <v>55</v>
      </c>
      <c r="K36" s="3">
        <v>97187</v>
      </c>
      <c r="L36" s="4">
        <v>3258523</v>
      </c>
      <c r="M36" s="70"/>
      <c r="N36" s="70"/>
      <c r="O36" s="87">
        <f t="shared" si="26"/>
        <v>0.52993311036789292</v>
      </c>
      <c r="P36" s="88">
        <f t="shared" si="27"/>
        <v>0.99369792960650705</v>
      </c>
      <c r="Q36" s="89">
        <f t="shared" si="13"/>
        <v>0</v>
      </c>
      <c r="R36" s="90">
        <f t="shared" si="14"/>
        <v>0</v>
      </c>
      <c r="S36" s="91">
        <f t="shared" si="15"/>
        <v>2.8985507246376812E-3</v>
      </c>
      <c r="T36" s="92">
        <f t="shared" si="28"/>
        <v>0</v>
      </c>
      <c r="U36" s="93">
        <f t="shared" si="29"/>
        <v>96677.763260069623</v>
      </c>
      <c r="V36" s="93">
        <f t="shared" si="30"/>
        <v>483388.81630034815</v>
      </c>
      <c r="W36" s="94">
        <f>SUM(V36:V$42)</f>
        <v>3455695.205598983</v>
      </c>
      <c r="X36" s="95">
        <f t="shared" si="0"/>
        <v>481987.68929657905</v>
      </c>
      <c r="Y36" s="93">
        <f>SUM(X36:X$42)</f>
        <v>3119796.8483535354</v>
      </c>
      <c r="Z36" s="93">
        <f t="shared" si="1"/>
        <v>1401.1270037691252</v>
      </c>
      <c r="AA36" s="94">
        <f>SUM(Z36:Z$42)</f>
        <v>335898.35724544793</v>
      </c>
      <c r="AB36" s="87">
        <f t="shared" si="2"/>
        <v>35.744467901092548</v>
      </c>
      <c r="AC36" s="88">
        <f t="shared" si="3"/>
        <v>32.270056144773172</v>
      </c>
      <c r="AD36" s="96">
        <f t="shared" si="16"/>
        <v>90.27986158324326</v>
      </c>
      <c r="AE36" s="88">
        <f t="shared" si="4"/>
        <v>3.4744117563193821</v>
      </c>
      <c r="AF36" s="97">
        <f t="shared" si="17"/>
        <v>9.7201384167567504</v>
      </c>
      <c r="AH36" s="98">
        <f t="shared" si="31"/>
        <v>0</v>
      </c>
      <c r="AI36" s="99">
        <f t="shared" si="18"/>
        <v>2.0943109625611478E-5</v>
      </c>
      <c r="AJ36" s="99">
        <f t="shared" si="32"/>
        <v>0</v>
      </c>
      <c r="AK36" s="99">
        <f>SUM(AJ36:AJ$42)/U36/U36</f>
        <v>0.47753346133856184</v>
      </c>
      <c r="AL36" s="99">
        <f t="shared" si="33"/>
        <v>4893666.4272298543</v>
      </c>
      <c r="AM36" s="99">
        <f>SUM(AL36:AL$42)/U36/U36</f>
        <v>0.39444872174097328</v>
      </c>
      <c r="AN36" s="99">
        <f t="shared" si="34"/>
        <v>4893666.4272298543</v>
      </c>
      <c r="AO36" s="100">
        <f>SUM(AN36:AN$42)/U36/U36</f>
        <v>9.2559380909973107E-2</v>
      </c>
      <c r="AP36" s="87">
        <f t="shared" si="5"/>
        <v>34.390033500658838</v>
      </c>
      <c r="AQ36" s="88">
        <f t="shared" si="6"/>
        <v>37.098902301526259</v>
      </c>
      <c r="AR36" s="88">
        <f t="shared" si="7"/>
        <v>31.039075150021375</v>
      </c>
      <c r="AS36" s="88">
        <f t="shared" si="8"/>
        <v>33.501037139524968</v>
      </c>
      <c r="AT36" s="88">
        <f t="shared" si="9"/>
        <v>2.8781097206832857</v>
      </c>
      <c r="AU36" s="101">
        <f t="shared" si="10"/>
        <v>4.0707137919554786</v>
      </c>
    </row>
    <row r="37" spans="1:47" ht="14.45" customHeight="1" x14ac:dyDescent="0.15">
      <c r="A37" s="126"/>
      <c r="B37" s="86" t="s">
        <v>83</v>
      </c>
      <c r="C37" s="11">
        <v>487</v>
      </c>
      <c r="D37" s="11">
        <v>2</v>
      </c>
      <c r="E37" s="11">
        <v>162</v>
      </c>
      <c r="F37" s="12">
        <v>1.2</v>
      </c>
      <c r="G37" s="22" t="s">
        <v>83</v>
      </c>
      <c r="H37" s="3">
        <v>4308137</v>
      </c>
      <c r="I37" s="3">
        <v>16076</v>
      </c>
      <c r="J37" s="18">
        <v>60</v>
      </c>
      <c r="K37" s="3">
        <v>95991</v>
      </c>
      <c r="L37" s="4">
        <v>2775399</v>
      </c>
      <c r="M37" s="70"/>
      <c r="N37" s="70"/>
      <c r="O37" s="87">
        <f t="shared" si="26"/>
        <v>0.52923076923076917</v>
      </c>
      <c r="P37" s="88">
        <f t="shared" si="27"/>
        <v>1.0509637941181051</v>
      </c>
      <c r="Q37" s="89">
        <f t="shared" si="13"/>
        <v>4.1067761806981521E-3</v>
      </c>
      <c r="R37" s="90">
        <f t="shared" si="14"/>
        <v>3.9076286011777116E-3</v>
      </c>
      <c r="S37" s="91">
        <f t="shared" si="15"/>
        <v>7.4074074074074068E-3</v>
      </c>
      <c r="T37" s="92">
        <f t="shared" si="28"/>
        <v>1.9360069923855413E-2</v>
      </c>
      <c r="U37" s="93">
        <f t="shared" si="29"/>
        <v>96677.763260069623</v>
      </c>
      <c r="V37" s="93">
        <f t="shared" si="30"/>
        <v>478983.15009588783</v>
      </c>
      <c r="W37" s="94">
        <f>SUM(V37:V$42)</f>
        <v>2972306.3892986346</v>
      </c>
      <c r="X37" s="95">
        <f t="shared" si="0"/>
        <v>475435.12676184421</v>
      </c>
      <c r="Y37" s="93">
        <f>SUM(X37:X$42)</f>
        <v>2637809.1590569559</v>
      </c>
      <c r="Z37" s="93">
        <f t="shared" si="1"/>
        <v>3548.0233340436134</v>
      </c>
      <c r="AA37" s="94">
        <f>SUM(Z37:Z$42)</f>
        <v>334497.23024167877</v>
      </c>
      <c r="AB37" s="87">
        <f t="shared" si="2"/>
        <v>30.744467901092545</v>
      </c>
      <c r="AC37" s="88">
        <f t="shared" si="3"/>
        <v>27.284548898396352</v>
      </c>
      <c r="AD37" s="96">
        <f t="shared" si="16"/>
        <v>88.746206264401678</v>
      </c>
      <c r="AE37" s="88">
        <f t="shared" si="4"/>
        <v>3.4599190026961932</v>
      </c>
      <c r="AF37" s="97">
        <f t="shared" si="17"/>
        <v>11.253793735598332</v>
      </c>
      <c r="AH37" s="98">
        <f t="shared" si="31"/>
        <v>1.8377795748794506E-4</v>
      </c>
      <c r="AI37" s="99">
        <f t="shared" si="18"/>
        <v>4.5386035326593168E-5</v>
      </c>
      <c r="AJ37" s="99">
        <f t="shared" si="32"/>
        <v>1410223628.2284367</v>
      </c>
      <c r="AK37" s="99">
        <f>SUM(AJ37:AJ$42)/U37/U37</f>
        <v>0.47753346133856184</v>
      </c>
      <c r="AL37" s="99">
        <f t="shared" si="33"/>
        <v>1096445691.9130001</v>
      </c>
      <c r="AM37" s="99">
        <f>SUM(AL37:AL$42)/U37/U37</f>
        <v>0.39392514400033296</v>
      </c>
      <c r="AN37" s="99">
        <f t="shared" si="34"/>
        <v>31553639.78318464</v>
      </c>
      <c r="AO37" s="100">
        <f>SUM(AN37:AN$42)/U37/U37</f>
        <v>9.2035803169332811E-2</v>
      </c>
      <c r="AP37" s="87">
        <f t="shared" si="5"/>
        <v>29.390033500658838</v>
      </c>
      <c r="AQ37" s="88">
        <f t="shared" si="6"/>
        <v>32.098902301526252</v>
      </c>
      <c r="AR37" s="88">
        <f t="shared" si="7"/>
        <v>26.05438515596542</v>
      </c>
      <c r="AS37" s="88">
        <f t="shared" si="8"/>
        <v>28.514712640827284</v>
      </c>
      <c r="AT37" s="88">
        <f t="shared" si="9"/>
        <v>2.8653059003722459</v>
      </c>
      <c r="AU37" s="101">
        <f t="shared" si="10"/>
        <v>4.0545321050201402</v>
      </c>
    </row>
    <row r="38" spans="1:47" ht="14.45" customHeight="1" x14ac:dyDescent="0.15">
      <c r="A38" s="126"/>
      <c r="B38" s="86" t="s">
        <v>85</v>
      </c>
      <c r="C38" s="11">
        <v>475</v>
      </c>
      <c r="D38" s="11">
        <v>2</v>
      </c>
      <c r="E38" s="11">
        <v>155</v>
      </c>
      <c r="F38" s="12">
        <v>3</v>
      </c>
      <c r="G38" s="22" t="s">
        <v>85</v>
      </c>
      <c r="H38" s="3">
        <v>5011036</v>
      </c>
      <c r="I38" s="3">
        <v>26863</v>
      </c>
      <c r="J38" s="18">
        <v>65</v>
      </c>
      <c r="K38" s="3">
        <v>94301</v>
      </c>
      <c r="L38" s="4">
        <v>2299422</v>
      </c>
      <c r="M38" s="70"/>
      <c r="N38" s="70"/>
      <c r="O38" s="87">
        <f t="shared" si="26"/>
        <v>0.53530805687203797</v>
      </c>
      <c r="P38" s="88">
        <f t="shared" si="27"/>
        <v>0.98581808226563206</v>
      </c>
      <c r="Q38" s="89">
        <f t="shared" si="13"/>
        <v>4.2105263157894736E-3</v>
      </c>
      <c r="R38" s="90">
        <f t="shared" si="14"/>
        <v>4.2710986859895439E-3</v>
      </c>
      <c r="S38" s="91">
        <f t="shared" si="15"/>
        <v>1.935483870967742E-2</v>
      </c>
      <c r="T38" s="92">
        <f t="shared" si="28"/>
        <v>2.1145649800764284E-2</v>
      </c>
      <c r="U38" s="93">
        <f t="shared" si="29"/>
        <v>94806.075003272737</v>
      </c>
      <c r="V38" s="93">
        <f t="shared" si="30"/>
        <v>469372.45153813</v>
      </c>
      <c r="W38" s="94">
        <f>SUM(V38:V$42)</f>
        <v>2493323.2392027467</v>
      </c>
      <c r="X38" s="95">
        <f t="shared" si="0"/>
        <v>460287.82344384358</v>
      </c>
      <c r="Y38" s="93">
        <f>SUM(X38:X$42)</f>
        <v>2162374.0322951116</v>
      </c>
      <c r="Z38" s="93">
        <f t="shared" si="1"/>
        <v>9084.6280942863868</v>
      </c>
      <c r="AA38" s="94">
        <f>SUM(Z38:Z$42)</f>
        <v>330949.20690763521</v>
      </c>
      <c r="AB38" s="87">
        <f t="shared" si="2"/>
        <v>26.299192737561135</v>
      </c>
      <c r="AC38" s="88">
        <f t="shared" si="3"/>
        <v>22.808391046886666</v>
      </c>
      <c r="AD38" s="96">
        <f t="shared" si="16"/>
        <v>86.726582349849764</v>
      </c>
      <c r="AE38" s="88">
        <f t="shared" si="4"/>
        <v>3.4908016906744712</v>
      </c>
      <c r="AF38" s="97">
        <f t="shared" si="17"/>
        <v>13.273417650150247</v>
      </c>
      <c r="AH38" s="98">
        <f t="shared" si="31"/>
        <v>2.188417356234476E-4</v>
      </c>
      <c r="AI38" s="99">
        <f t="shared" si="18"/>
        <v>1.2245308985935351E-4</v>
      </c>
      <c r="AJ38" s="99">
        <f t="shared" si="32"/>
        <v>1145575336.6045072</v>
      </c>
      <c r="AK38" s="99">
        <f>SUM(AJ38:AJ$42)/U38/U38</f>
        <v>0.33967741800678658</v>
      </c>
      <c r="AL38" s="99">
        <f t="shared" si="33"/>
        <v>863285125.88373244</v>
      </c>
      <c r="AM38" s="99">
        <f>SUM(AL38:AL$42)/U38/U38</f>
        <v>0.28764529338848321</v>
      </c>
      <c r="AN38" s="99">
        <f t="shared" si="34"/>
        <v>51256662.440603942</v>
      </c>
      <c r="AO38" s="100">
        <f>SUM(AN38:AN$42)/U38/U38</f>
        <v>9.2195102476520921E-2</v>
      </c>
      <c r="AP38" s="87">
        <f t="shared" si="5"/>
        <v>25.156868453911841</v>
      </c>
      <c r="AQ38" s="88">
        <f t="shared" si="6"/>
        <v>27.44151702121043</v>
      </c>
      <c r="AR38" s="88">
        <f t="shared" si="7"/>
        <v>21.757192607446616</v>
      </c>
      <c r="AS38" s="88">
        <f t="shared" si="8"/>
        <v>23.859589486326716</v>
      </c>
      <c r="AT38" s="88">
        <f t="shared" si="9"/>
        <v>2.895674220569282</v>
      </c>
      <c r="AU38" s="101">
        <f t="shared" si="10"/>
        <v>4.08592916077966</v>
      </c>
    </row>
    <row r="39" spans="1:47" ht="14.45" customHeight="1" x14ac:dyDescent="0.15">
      <c r="A39" s="126"/>
      <c r="B39" s="86" t="s">
        <v>87</v>
      </c>
      <c r="C39" s="11">
        <v>349</v>
      </c>
      <c r="D39" s="11">
        <v>1</v>
      </c>
      <c r="E39" s="11">
        <v>117</v>
      </c>
      <c r="F39" s="12">
        <v>1</v>
      </c>
      <c r="G39" s="22" t="s">
        <v>87</v>
      </c>
      <c r="H39" s="3">
        <v>4142913</v>
      </c>
      <c r="I39" s="3">
        <v>37407</v>
      </c>
      <c r="J39" s="18">
        <v>70</v>
      </c>
      <c r="K39" s="3">
        <v>91769</v>
      </c>
      <c r="L39" s="4">
        <v>1833800</v>
      </c>
      <c r="M39" s="70"/>
      <c r="N39" s="70"/>
      <c r="O39" s="87">
        <f t="shared" si="26"/>
        <v>0.53873185637891519</v>
      </c>
      <c r="P39" s="88">
        <f t="shared" si="27"/>
        <v>1.0341749873183577</v>
      </c>
      <c r="Q39" s="89">
        <f t="shared" si="13"/>
        <v>2.8653295128939827E-3</v>
      </c>
      <c r="R39" s="90">
        <f t="shared" si="14"/>
        <v>2.7706428293376691E-3</v>
      </c>
      <c r="S39" s="91">
        <f t="shared" si="15"/>
        <v>8.5470085470085479E-3</v>
      </c>
      <c r="T39" s="92">
        <f t="shared" si="28"/>
        <v>1.3765253538247955E-2</v>
      </c>
      <c r="U39" s="93">
        <f t="shared" si="29"/>
        <v>92801.338942268543</v>
      </c>
      <c r="V39" s="93">
        <f t="shared" si="30"/>
        <v>461060.49675648171</v>
      </c>
      <c r="W39" s="94">
        <f>SUM(V39:V$42)</f>
        <v>2023950.7876646167</v>
      </c>
      <c r="X39" s="95">
        <f t="shared" si="0"/>
        <v>457119.80875001609</v>
      </c>
      <c r="Y39" s="93">
        <f>SUM(X39:X$42)</f>
        <v>1702086.2088512678</v>
      </c>
      <c r="Z39" s="93">
        <f t="shared" si="1"/>
        <v>3940.6880064656561</v>
      </c>
      <c r="AA39" s="94">
        <f>SUM(Z39:Z$42)</f>
        <v>321864.57881334878</v>
      </c>
      <c r="AB39" s="87">
        <f t="shared" si="2"/>
        <v>21.809499849174706</v>
      </c>
      <c r="AC39" s="88">
        <f t="shared" si="3"/>
        <v>18.341181584784362</v>
      </c>
      <c r="AD39" s="96">
        <f t="shared" si="16"/>
        <v>84.097213194361302</v>
      </c>
      <c r="AE39" s="88">
        <f t="shared" si="4"/>
        <v>3.468318264390343</v>
      </c>
      <c r="AF39" s="97">
        <f t="shared" si="17"/>
        <v>15.90278680563868</v>
      </c>
      <c r="AH39" s="98">
        <f t="shared" si="31"/>
        <v>1.8687393437981858E-4</v>
      </c>
      <c r="AI39" s="99">
        <f t="shared" si="18"/>
        <v>7.2426984546204357E-5</v>
      </c>
      <c r="AJ39" s="99">
        <f t="shared" si="32"/>
        <v>604621260.82106698</v>
      </c>
      <c r="AK39" s="99">
        <f>SUM(AJ39:AJ$42)/U39/U39</f>
        <v>0.22149220412799361</v>
      </c>
      <c r="AL39" s="99">
        <f t="shared" si="33"/>
        <v>421713132.00224847</v>
      </c>
      <c r="AM39" s="99">
        <f>SUM(AL39:AL$42)/U39/U39</f>
        <v>0.19996612390956273</v>
      </c>
      <c r="AN39" s="99">
        <f t="shared" si="34"/>
        <v>35036661.339334801</v>
      </c>
      <c r="AO39" s="100">
        <f>SUM(AN39:AN$42)/U39/U39</f>
        <v>9.0269695450423432E-2</v>
      </c>
      <c r="AP39" s="87">
        <f t="shared" si="5"/>
        <v>20.887065867050186</v>
      </c>
      <c r="AQ39" s="88">
        <f t="shared" si="6"/>
        <v>22.731933831299227</v>
      </c>
      <c r="AR39" s="88">
        <f t="shared" si="7"/>
        <v>17.464717175004377</v>
      </c>
      <c r="AS39" s="88">
        <f t="shared" si="8"/>
        <v>19.217645994564347</v>
      </c>
      <c r="AT39" s="88">
        <f t="shared" si="9"/>
        <v>2.8794379182737937</v>
      </c>
      <c r="AU39" s="101">
        <f t="shared" si="10"/>
        <v>4.0571986105068918</v>
      </c>
    </row>
    <row r="40" spans="1:47" ht="14.45" customHeight="1" x14ac:dyDescent="0.15">
      <c r="A40" s="126"/>
      <c r="B40" s="86" t="s">
        <v>89</v>
      </c>
      <c r="C40" s="11">
        <v>500</v>
      </c>
      <c r="D40" s="11">
        <v>2</v>
      </c>
      <c r="E40" s="11">
        <v>165</v>
      </c>
      <c r="F40" s="12">
        <v>8</v>
      </c>
      <c r="G40" s="22" t="s">
        <v>89</v>
      </c>
      <c r="H40" s="3">
        <v>3522767</v>
      </c>
      <c r="I40" s="3">
        <v>56501</v>
      </c>
      <c r="J40" s="18">
        <v>75</v>
      </c>
      <c r="K40" s="3">
        <v>87842</v>
      </c>
      <c r="L40" s="4">
        <v>1384012</v>
      </c>
      <c r="M40" s="70"/>
      <c r="N40" s="70"/>
      <c r="O40" s="87">
        <f t="shared" si="26"/>
        <v>0.54889656207776605</v>
      </c>
      <c r="P40" s="88">
        <f t="shared" si="27"/>
        <v>1.021384145334415</v>
      </c>
      <c r="Q40" s="89">
        <f t="shared" si="13"/>
        <v>4.0000000000000001E-3</v>
      </c>
      <c r="R40" s="90">
        <f t="shared" si="14"/>
        <v>3.9162542499524954E-3</v>
      </c>
      <c r="S40" s="91">
        <f t="shared" si="15"/>
        <v>4.8484848484848485E-2</v>
      </c>
      <c r="T40" s="92">
        <f t="shared" si="28"/>
        <v>1.9409820832269956E-2</v>
      </c>
      <c r="U40" s="93">
        <f t="shared" si="29"/>
        <v>91523.904983039334</v>
      </c>
      <c r="V40" s="93">
        <f t="shared" si="30"/>
        <v>453612.68298963003</v>
      </c>
      <c r="W40" s="94">
        <f>SUM(V40:V$42)</f>
        <v>1562890.290908135</v>
      </c>
      <c r="X40" s="95">
        <f t="shared" si="0"/>
        <v>431619.34078407224</v>
      </c>
      <c r="Y40" s="93">
        <f>SUM(X40:X$42)</f>
        <v>1244966.4001012519</v>
      </c>
      <c r="Z40" s="93">
        <f t="shared" si="1"/>
        <v>21993.342205557819</v>
      </c>
      <c r="AA40" s="94">
        <f>SUM(Z40:Z$42)</f>
        <v>317923.89080688311</v>
      </c>
      <c r="AB40" s="87">
        <f t="shared" si="2"/>
        <v>17.076306907990439</v>
      </c>
      <c r="AC40" s="88">
        <f t="shared" si="3"/>
        <v>13.602636385892426</v>
      </c>
      <c r="AD40" s="96">
        <f t="shared" si="16"/>
        <v>79.657952150809635</v>
      </c>
      <c r="AE40" s="88">
        <f t="shared" si="4"/>
        <v>3.4736705220980122</v>
      </c>
      <c r="AF40" s="97">
        <f t="shared" si="17"/>
        <v>20.342047849190351</v>
      </c>
      <c r="AH40" s="98">
        <f t="shared" si="31"/>
        <v>1.8471433331062858E-4</v>
      </c>
      <c r="AI40" s="99">
        <f t="shared" si="18"/>
        <v>2.7960041183181682E-4</v>
      </c>
      <c r="AJ40" s="99">
        <f t="shared" si="32"/>
        <v>330519844.33086538</v>
      </c>
      <c r="AK40" s="99">
        <f>SUM(AJ40:AJ$42)/U40/U40</f>
        <v>0.15553867778149222</v>
      </c>
      <c r="AL40" s="99">
        <f t="shared" si="33"/>
        <v>251927396.01264954</v>
      </c>
      <c r="AM40" s="99">
        <f>SUM(AL40:AL$42)/U40/U40</f>
        <v>0.15524304807021524</v>
      </c>
      <c r="AN40" s="99">
        <f t="shared" si="34"/>
        <v>75489283.946425468</v>
      </c>
      <c r="AO40" s="100">
        <f>SUM(AN40:AN$42)/U40/U40</f>
        <v>8.8624467414324642E-2</v>
      </c>
      <c r="AP40" s="87">
        <f t="shared" si="5"/>
        <v>16.303314421244689</v>
      </c>
      <c r="AQ40" s="88">
        <f t="shared" si="6"/>
        <v>17.849299394736189</v>
      </c>
      <c r="AR40" s="88">
        <f t="shared" si="7"/>
        <v>12.830378855358383</v>
      </c>
      <c r="AS40" s="88">
        <f t="shared" si="8"/>
        <v>14.374893916426469</v>
      </c>
      <c r="AT40" s="88">
        <f t="shared" si="9"/>
        <v>2.8901812299778658</v>
      </c>
      <c r="AU40" s="101">
        <f t="shared" si="10"/>
        <v>4.0571598142181582</v>
      </c>
    </row>
    <row r="41" spans="1:47" ht="14.45" customHeight="1" x14ac:dyDescent="0.15">
      <c r="A41" s="126"/>
      <c r="B41" s="86" t="s">
        <v>90</v>
      </c>
      <c r="C41" s="11">
        <v>498</v>
      </c>
      <c r="D41" s="11">
        <v>13</v>
      </c>
      <c r="E41" s="11">
        <v>161</v>
      </c>
      <c r="F41" s="12">
        <v>22</v>
      </c>
      <c r="G41" s="22" t="s">
        <v>90</v>
      </c>
      <c r="H41" s="3">
        <v>3002215</v>
      </c>
      <c r="I41" s="3">
        <v>95693</v>
      </c>
      <c r="J41" s="18">
        <v>80</v>
      </c>
      <c r="K41" s="3">
        <v>81181</v>
      </c>
      <c r="L41" s="4">
        <v>959826</v>
      </c>
      <c r="M41" s="70"/>
      <c r="N41" s="70"/>
      <c r="O41" s="87">
        <f>IF(K41&lt;0.5,0.5,((L41-L42)-5*K42)/5/(K41-K42))</f>
        <v>0.54725826705734615</v>
      </c>
      <c r="P41" s="88">
        <f>IF(H41&lt;0.5,1,(I41/H41)/((K41-K42)/(L41-L42)))</f>
        <v>1.0109663769967436</v>
      </c>
      <c r="Q41" s="89">
        <f t="shared" si="13"/>
        <v>2.6104417670682729E-2</v>
      </c>
      <c r="R41" s="90">
        <f t="shared" si="14"/>
        <v>2.5821252085782089E-2</v>
      </c>
      <c r="S41" s="91">
        <f t="shared" si="15"/>
        <v>0.13664596273291926</v>
      </c>
      <c r="T41" s="92">
        <f>5*R41/(1+5*(1-O41)*R41)</f>
        <v>0.12197651456110152</v>
      </c>
      <c r="U41" s="93">
        <f t="shared" si="29"/>
        <v>89747.442385448841</v>
      </c>
      <c r="V41" s="93">
        <f>5*U41*((1-T41)+O41*T41)</f>
        <v>423956.21159587742</v>
      </c>
      <c r="W41" s="94">
        <f>SUM(V41:V$42)</f>
        <v>1109277.6079185051</v>
      </c>
      <c r="X41" s="95">
        <f t="shared" si="0"/>
        <v>366024.30690575752</v>
      </c>
      <c r="Y41" s="93">
        <f>SUM(X41:X$42)</f>
        <v>813347.05931717972</v>
      </c>
      <c r="Z41" s="93">
        <f t="shared" si="1"/>
        <v>57931.904690119896</v>
      </c>
      <c r="AA41" s="94">
        <f>SUM(Z41:Z$42)</f>
        <v>295930.54860132531</v>
      </c>
      <c r="AB41" s="87">
        <f t="shared" si="2"/>
        <v>12.359991309327354</v>
      </c>
      <c r="AC41" s="88">
        <f t="shared" si="3"/>
        <v>9.0626210363076751</v>
      </c>
      <c r="AD41" s="96">
        <f t="shared" si="16"/>
        <v>73.322228224130313</v>
      </c>
      <c r="AE41" s="88">
        <f t="shared" si="4"/>
        <v>3.2973702730196783</v>
      </c>
      <c r="AF41" s="97">
        <f t="shared" si="17"/>
        <v>26.67777177586968</v>
      </c>
      <c r="AH41" s="98">
        <f>IF(D41=0,0,T41*T41*(1-T41)/D41)</f>
        <v>1.0048823518793973E-3</v>
      </c>
      <c r="AI41" s="99">
        <f t="shared" si="18"/>
        <v>7.3275679255722296E-4</v>
      </c>
      <c r="AJ41" s="99">
        <f>U41*U41*((1-O41)*5+AB42)^2*AH41</f>
        <v>972369360.95767426</v>
      </c>
      <c r="AK41" s="99">
        <f>SUM(AJ41:AJ$42)/U41/U41</f>
        <v>0.120722189646172</v>
      </c>
      <c r="AL41" s="99">
        <f>U41*U41*((1-O41)*5*(1-S41)+AC42)^2*AH41+V41*V41*AI41</f>
        <v>603036859.01009727</v>
      </c>
      <c r="AM41" s="99">
        <f>SUM(AL41:AL$42)/U41/U41</f>
        <v>0.1301721979351704</v>
      </c>
      <c r="AN41" s="99">
        <f>U41*U41*((1-O41)*5*S41+AE42)^2*AH41+V41*V41*AI41</f>
        <v>221436090.6755271</v>
      </c>
      <c r="AO41" s="100">
        <f>SUM(AN41:AN$42)/U41/U41</f>
        <v>8.2795468295479333E-2</v>
      </c>
      <c r="AP41" s="87">
        <f t="shared" si="5"/>
        <v>11.678987371200169</v>
      </c>
      <c r="AQ41" s="88">
        <f t="shared" si="6"/>
        <v>13.040995247454539</v>
      </c>
      <c r="AR41" s="88">
        <f t="shared" si="7"/>
        <v>8.3554651018860291</v>
      </c>
      <c r="AS41" s="88">
        <f t="shared" si="8"/>
        <v>9.7697769707293212</v>
      </c>
      <c r="AT41" s="88">
        <f t="shared" si="9"/>
        <v>2.7333959198759263</v>
      </c>
      <c r="AU41" s="101">
        <f t="shared" si="10"/>
        <v>3.8613446261634303</v>
      </c>
    </row>
    <row r="42" spans="1:47" ht="14.45" customHeight="1" thickBot="1" x14ac:dyDescent="0.2">
      <c r="A42" s="127"/>
      <c r="B42" s="128" t="s">
        <v>91</v>
      </c>
      <c r="C42" s="15">
        <v>717</v>
      </c>
      <c r="D42" s="15">
        <v>72</v>
      </c>
      <c r="E42" s="15">
        <v>239</v>
      </c>
      <c r="F42" s="16">
        <v>83</v>
      </c>
      <c r="G42" s="24" t="s">
        <v>91</v>
      </c>
      <c r="H42" s="7">
        <v>3458084</v>
      </c>
      <c r="I42" s="7">
        <v>359915</v>
      </c>
      <c r="J42" s="20">
        <v>85</v>
      </c>
      <c r="K42" s="7">
        <v>69236</v>
      </c>
      <c r="L42" s="8">
        <v>580961</v>
      </c>
      <c r="M42" s="70"/>
      <c r="N42" s="70"/>
      <c r="O42" s="129">
        <v>1</v>
      </c>
      <c r="P42" s="130">
        <f>IF(H42&lt;0.5,1,(I42/H42)/(K42/L42))</f>
        <v>0.87333208996837031</v>
      </c>
      <c r="Q42" s="131">
        <f t="shared" si="13"/>
        <v>0.100418410041841</v>
      </c>
      <c r="R42" s="132">
        <f t="shared" si="14"/>
        <v>0.11498307596309428</v>
      </c>
      <c r="S42" s="133">
        <f t="shared" si="15"/>
        <v>0.34728033472803349</v>
      </c>
      <c r="T42" s="129">
        <v>1</v>
      </c>
      <c r="U42" s="134">
        <f>U41*(1-T41)</f>
        <v>78800.362172498528</v>
      </c>
      <c r="V42" s="134">
        <f>U42/R42</f>
        <v>685321.39632262755</v>
      </c>
      <c r="W42" s="135">
        <f>SUM(V42:V$42)</f>
        <v>685321.39632262755</v>
      </c>
      <c r="X42" s="129">
        <f t="shared" si="0"/>
        <v>447322.75241142215</v>
      </c>
      <c r="Y42" s="134">
        <f>SUM(X42:X$42)</f>
        <v>447322.75241142215</v>
      </c>
      <c r="Z42" s="134">
        <f t="shared" si="1"/>
        <v>237998.64391120541</v>
      </c>
      <c r="AA42" s="135">
        <f>SUM(Z42:Z$42)</f>
        <v>237998.64391120541</v>
      </c>
      <c r="AB42" s="136">
        <f t="shared" si="2"/>
        <v>8.6969320626016859</v>
      </c>
      <c r="AC42" s="130">
        <f t="shared" si="3"/>
        <v>5.6766585847944064</v>
      </c>
      <c r="AD42" s="137">
        <f t="shared" si="16"/>
        <v>65.271966527196653</v>
      </c>
      <c r="AE42" s="130">
        <f t="shared" si="4"/>
        <v>3.0202734778072804</v>
      </c>
      <c r="AF42" s="138">
        <f t="shared" si="17"/>
        <v>34.728033472803347</v>
      </c>
      <c r="AH42" s="139">
        <f>0</f>
        <v>0</v>
      </c>
      <c r="AI42" s="140">
        <f t="shared" si="18"/>
        <v>9.4843809137748318E-4</v>
      </c>
      <c r="AJ42" s="140">
        <v>0</v>
      </c>
      <c r="AK42" s="140">
        <f>(1-R42)/R42/R42/D42</f>
        <v>0.92971798942927153</v>
      </c>
      <c r="AL42" s="140">
        <f>V42*V42*AI42</f>
        <v>445448570.98136544</v>
      </c>
      <c r="AM42" s="140">
        <f>(1-S42)*(1-S42)*(1-R42)/R42/R42/D42+AI42/R42/R42</f>
        <v>0.46783646394982054</v>
      </c>
      <c r="AN42" s="140">
        <f>V42*V42*AI42</f>
        <v>445448570.98136544</v>
      </c>
      <c r="AO42" s="141">
        <f>S42*S42*(1-R42)/R42/R42/D42+AI42/R42/R42</f>
        <v>0.18386402366389248</v>
      </c>
      <c r="AP42" s="136">
        <f t="shared" si="5"/>
        <v>6.8070631178884584</v>
      </c>
      <c r="AQ42" s="130">
        <f t="shared" si="6"/>
        <v>10.586801007314914</v>
      </c>
      <c r="AR42" s="130">
        <f t="shared" si="7"/>
        <v>4.3360465753339401</v>
      </c>
      <c r="AS42" s="130">
        <f t="shared" si="8"/>
        <v>7.0172705942548728</v>
      </c>
      <c r="AT42" s="130">
        <f t="shared" si="9"/>
        <v>2.1798378566516745</v>
      </c>
      <c r="AU42" s="142">
        <f t="shared" si="10"/>
        <v>3.8607090989628863</v>
      </c>
    </row>
    <row r="43" spans="1:47" ht="14.45" customHeight="1" thickTop="1" x14ac:dyDescent="0.15">
      <c r="G43" s="143"/>
      <c r="H43" s="143"/>
      <c r="I43" s="143"/>
      <c r="J43" s="143"/>
      <c r="K43" s="143"/>
      <c r="L43" s="143"/>
    </row>
    <row r="44" spans="1:47" ht="14.45" customHeight="1" thickBot="1" x14ac:dyDescent="0.2">
      <c r="A44" s="25" t="s">
        <v>36</v>
      </c>
      <c r="G44" s="143"/>
      <c r="H44" s="143"/>
      <c r="I44" s="143"/>
      <c r="J44" s="183" t="s">
        <v>32</v>
      </c>
      <c r="K44" s="184"/>
      <c r="L44" s="184"/>
      <c r="M44" s="184"/>
    </row>
    <row r="45" spans="1:47" ht="14.45" customHeight="1" thickTop="1" x14ac:dyDescent="0.15">
      <c r="A45" s="195" t="s">
        <v>11</v>
      </c>
      <c r="B45" s="197" t="s">
        <v>53</v>
      </c>
      <c r="C45" s="179" t="s">
        <v>5</v>
      </c>
      <c r="D45" s="180"/>
      <c r="E45" s="180"/>
      <c r="F45" s="181" t="s">
        <v>96</v>
      </c>
      <c r="G45" s="180"/>
      <c r="H45" s="180"/>
      <c r="I45" s="180"/>
      <c r="J45" s="181" t="s">
        <v>97</v>
      </c>
      <c r="K45" s="180"/>
      <c r="L45" s="180"/>
      <c r="M45" s="182"/>
    </row>
    <row r="46" spans="1:47" ht="14.45" customHeight="1" x14ac:dyDescent="0.15">
      <c r="A46" s="196"/>
      <c r="B46" s="198"/>
      <c r="C46" s="42" t="s">
        <v>23</v>
      </c>
      <c r="D46" s="204" t="s">
        <v>28</v>
      </c>
      <c r="E46" s="205"/>
      <c r="F46" s="44" t="s">
        <v>23</v>
      </c>
      <c r="G46" s="204" t="s">
        <v>28</v>
      </c>
      <c r="H46" s="206"/>
      <c r="I46" s="144" t="s">
        <v>31</v>
      </c>
      <c r="J46" s="44" t="s">
        <v>23</v>
      </c>
      <c r="K46" s="204" t="s">
        <v>28</v>
      </c>
      <c r="L46" s="206"/>
      <c r="M46" s="145" t="s">
        <v>31</v>
      </c>
    </row>
    <row r="47" spans="1:47" ht="14.45" customHeight="1" x14ac:dyDescent="0.15">
      <c r="A47" s="68" t="s">
        <v>1</v>
      </c>
      <c r="B47" s="69">
        <v>0</v>
      </c>
      <c r="C47" s="146">
        <f>AB7</f>
        <v>80.585665982478901</v>
      </c>
      <c r="D47" s="146">
        <f t="shared" ref="D47:E82" si="35">AP7</f>
        <v>76.31161279457227</v>
      </c>
      <c r="E47" s="147">
        <f t="shared" si="35"/>
        <v>84.859719170385532</v>
      </c>
      <c r="F47" s="148">
        <f>AC7</f>
        <v>79.29263546881927</v>
      </c>
      <c r="G47" s="146">
        <f t="shared" ref="G47:H82" si="36">AR7</f>
        <v>75.168549960631154</v>
      </c>
      <c r="H47" s="146">
        <f t="shared" si="36"/>
        <v>83.416720977007387</v>
      </c>
      <c r="I47" s="149">
        <f t="shared" ref="I47:J82" si="37">AD7</f>
        <v>98.395458425645117</v>
      </c>
      <c r="J47" s="148">
        <f t="shared" si="37"/>
        <v>1.2930305136596068</v>
      </c>
      <c r="K47" s="146">
        <f t="shared" ref="K47:L82" si="38">AT7</f>
        <v>0.88428644159752079</v>
      </c>
      <c r="L47" s="146">
        <f t="shared" si="38"/>
        <v>1.7017745857216928</v>
      </c>
      <c r="M47" s="150">
        <f>AF7</f>
        <v>1.6045415743548488</v>
      </c>
    </row>
    <row r="48" spans="1:47" ht="14.45" customHeight="1" x14ac:dyDescent="0.15">
      <c r="A48" s="68"/>
      <c r="B48" s="86">
        <v>5</v>
      </c>
      <c r="C48" s="151">
        <f>AB8</f>
        <v>75.585665982478872</v>
      </c>
      <c r="D48" s="151">
        <f t="shared" si="35"/>
        <v>71.311612794572241</v>
      </c>
      <c r="E48" s="152">
        <f t="shared" si="35"/>
        <v>79.859719170385503</v>
      </c>
      <c r="F48" s="153">
        <f>AC8</f>
        <v>74.29263546881927</v>
      </c>
      <c r="G48" s="151">
        <f t="shared" si="36"/>
        <v>70.168549960631154</v>
      </c>
      <c r="H48" s="151">
        <f t="shared" si="36"/>
        <v>78.416720977007387</v>
      </c>
      <c r="I48" s="154">
        <f t="shared" si="37"/>
        <v>98.289317826531644</v>
      </c>
      <c r="J48" s="153">
        <f t="shared" si="37"/>
        <v>1.2930305136596068</v>
      </c>
      <c r="K48" s="151">
        <f t="shared" si="38"/>
        <v>0.88428644159752079</v>
      </c>
      <c r="L48" s="151">
        <f t="shared" si="38"/>
        <v>1.7017745857216928</v>
      </c>
      <c r="M48" s="155">
        <f>AF8</f>
        <v>1.710682173468363</v>
      </c>
    </row>
    <row r="49" spans="1:13" ht="14.45" customHeight="1" x14ac:dyDescent="0.15">
      <c r="A49" s="68"/>
      <c r="B49" s="86">
        <v>10</v>
      </c>
      <c r="C49" s="151">
        <f t="shared" ref="C49:C62" si="39">AB9</f>
        <v>70.585665982478872</v>
      </c>
      <c r="D49" s="151">
        <f t="shared" si="35"/>
        <v>66.311612794572241</v>
      </c>
      <c r="E49" s="152">
        <f t="shared" si="35"/>
        <v>74.859719170385503</v>
      </c>
      <c r="F49" s="153">
        <f t="shared" ref="F49:F62" si="40">AC9</f>
        <v>69.29263546881927</v>
      </c>
      <c r="G49" s="151">
        <f t="shared" si="36"/>
        <v>65.168549960631154</v>
      </c>
      <c r="H49" s="151">
        <f t="shared" si="36"/>
        <v>73.416720977007387</v>
      </c>
      <c r="I49" s="154">
        <f t="shared" si="37"/>
        <v>98.168140095213431</v>
      </c>
      <c r="J49" s="153">
        <f t="shared" si="37"/>
        <v>1.2930305136596068</v>
      </c>
      <c r="K49" s="151">
        <f t="shared" si="38"/>
        <v>0.88428644159752079</v>
      </c>
      <c r="L49" s="151">
        <f t="shared" si="38"/>
        <v>1.7017745857216928</v>
      </c>
      <c r="M49" s="155">
        <f t="shared" ref="M49:M62" si="41">AF9</f>
        <v>1.831859904786574</v>
      </c>
    </row>
    <row r="50" spans="1:13" ht="14.45" customHeight="1" x14ac:dyDescent="0.15">
      <c r="A50" s="68"/>
      <c r="B50" s="86">
        <v>15</v>
      </c>
      <c r="C50" s="151">
        <f t="shared" si="39"/>
        <v>65.585665982478872</v>
      </c>
      <c r="D50" s="151">
        <f t="shared" si="35"/>
        <v>61.311612794572241</v>
      </c>
      <c r="E50" s="152">
        <f t="shared" si="35"/>
        <v>69.859719170385503</v>
      </c>
      <c r="F50" s="153">
        <f t="shared" si="40"/>
        <v>64.29263546881927</v>
      </c>
      <c r="G50" s="151">
        <f t="shared" si="36"/>
        <v>60.168549960631161</v>
      </c>
      <c r="H50" s="151">
        <f t="shared" si="36"/>
        <v>68.416720977007387</v>
      </c>
      <c r="I50" s="154">
        <f t="shared" si="37"/>
        <v>98.028486111576527</v>
      </c>
      <c r="J50" s="153">
        <f t="shared" si="37"/>
        <v>1.2930305136596068</v>
      </c>
      <c r="K50" s="151">
        <f t="shared" si="38"/>
        <v>0.88428644159752079</v>
      </c>
      <c r="L50" s="151">
        <f t="shared" si="38"/>
        <v>1.7017745857216928</v>
      </c>
      <c r="M50" s="155">
        <f t="shared" si="41"/>
        <v>1.9715138884234831</v>
      </c>
    </row>
    <row r="51" spans="1:13" ht="14.45" customHeight="1" x14ac:dyDescent="0.15">
      <c r="A51" s="68"/>
      <c r="B51" s="86">
        <v>20</v>
      </c>
      <c r="C51" s="151">
        <f t="shared" si="39"/>
        <v>60.585665982478872</v>
      </c>
      <c r="D51" s="151">
        <f t="shared" si="35"/>
        <v>56.311612794572241</v>
      </c>
      <c r="E51" s="152">
        <f t="shared" si="35"/>
        <v>64.859719170385503</v>
      </c>
      <c r="F51" s="153">
        <f t="shared" si="40"/>
        <v>59.29263546881927</v>
      </c>
      <c r="G51" s="151">
        <f t="shared" si="36"/>
        <v>55.168549960631161</v>
      </c>
      <c r="H51" s="151">
        <f t="shared" si="36"/>
        <v>63.41672097700738</v>
      </c>
      <c r="I51" s="154">
        <f t="shared" si="37"/>
        <v>97.865781463830842</v>
      </c>
      <c r="J51" s="153">
        <f t="shared" si="37"/>
        <v>1.2930305136596068</v>
      </c>
      <c r="K51" s="151">
        <f t="shared" si="38"/>
        <v>0.88428644159752079</v>
      </c>
      <c r="L51" s="151">
        <f t="shared" si="38"/>
        <v>1.7017745857216928</v>
      </c>
      <c r="M51" s="155">
        <f t="shared" si="41"/>
        <v>2.1342185361691755</v>
      </c>
    </row>
    <row r="52" spans="1:13" ht="14.45" customHeight="1" x14ac:dyDescent="0.15">
      <c r="A52" s="68"/>
      <c r="B52" s="86">
        <v>25</v>
      </c>
      <c r="C52" s="151">
        <f t="shared" si="39"/>
        <v>55.585665982478872</v>
      </c>
      <c r="D52" s="151">
        <f t="shared" si="35"/>
        <v>51.311612794572241</v>
      </c>
      <c r="E52" s="152">
        <f t="shared" si="35"/>
        <v>59.859719170385503</v>
      </c>
      <c r="F52" s="153">
        <f t="shared" si="40"/>
        <v>54.292635468819256</v>
      </c>
      <c r="G52" s="151">
        <f t="shared" si="36"/>
        <v>50.168549960631147</v>
      </c>
      <c r="H52" s="151">
        <f t="shared" si="36"/>
        <v>58.416720977007365</v>
      </c>
      <c r="I52" s="154">
        <f t="shared" si="37"/>
        <v>97.673805843997272</v>
      </c>
      <c r="J52" s="153">
        <f t="shared" si="37"/>
        <v>1.2930305136596068</v>
      </c>
      <c r="K52" s="151">
        <f t="shared" si="38"/>
        <v>0.88428644159752079</v>
      </c>
      <c r="L52" s="151">
        <f t="shared" si="38"/>
        <v>1.7017745857216928</v>
      </c>
      <c r="M52" s="155">
        <f t="shared" si="41"/>
        <v>2.3261941560027042</v>
      </c>
    </row>
    <row r="53" spans="1:13" ht="14.45" customHeight="1" x14ac:dyDescent="0.15">
      <c r="A53" s="68"/>
      <c r="B53" s="86">
        <v>30</v>
      </c>
      <c r="C53" s="151">
        <f t="shared" si="39"/>
        <v>52.253594134832085</v>
      </c>
      <c r="D53" s="151">
        <f t="shared" si="35"/>
        <v>49.353408683912278</v>
      </c>
      <c r="E53" s="152">
        <f t="shared" si="35"/>
        <v>55.153779585751892</v>
      </c>
      <c r="F53" s="153">
        <f t="shared" si="40"/>
        <v>50.919905738308252</v>
      </c>
      <c r="G53" s="151">
        <f t="shared" si="36"/>
        <v>48.162725641165487</v>
      </c>
      <c r="H53" s="151">
        <f t="shared" si="36"/>
        <v>53.677085835451017</v>
      </c>
      <c r="I53" s="154">
        <f t="shared" si="37"/>
        <v>97.44766189081183</v>
      </c>
      <c r="J53" s="153">
        <f t="shared" si="37"/>
        <v>1.3336883965238173</v>
      </c>
      <c r="K53" s="151">
        <f t="shared" si="38"/>
        <v>0.9199329425541265</v>
      </c>
      <c r="L53" s="151">
        <f t="shared" si="38"/>
        <v>1.7474438504935081</v>
      </c>
      <c r="M53" s="155">
        <f t="shared" si="41"/>
        <v>2.5523381091881387</v>
      </c>
    </row>
    <row r="54" spans="1:13" ht="14.45" customHeight="1" x14ac:dyDescent="0.15">
      <c r="A54" s="68"/>
      <c r="B54" s="86">
        <v>35</v>
      </c>
      <c r="C54" s="151">
        <f t="shared" si="39"/>
        <v>47.253594134832078</v>
      </c>
      <c r="D54" s="151">
        <f t="shared" si="35"/>
        <v>44.353408683912271</v>
      </c>
      <c r="E54" s="152">
        <f t="shared" si="35"/>
        <v>50.153779585751884</v>
      </c>
      <c r="F54" s="153">
        <f t="shared" si="40"/>
        <v>45.919905738308245</v>
      </c>
      <c r="G54" s="151">
        <f t="shared" si="36"/>
        <v>43.16272564116548</v>
      </c>
      <c r="H54" s="151">
        <f t="shared" si="36"/>
        <v>48.67708583545101</v>
      </c>
      <c r="I54" s="154">
        <f t="shared" si="37"/>
        <v>97.177593745105767</v>
      </c>
      <c r="J54" s="153">
        <f t="shared" si="37"/>
        <v>1.3336883965238173</v>
      </c>
      <c r="K54" s="151">
        <f t="shared" si="38"/>
        <v>0.9199329425541265</v>
      </c>
      <c r="L54" s="151">
        <f t="shared" si="38"/>
        <v>1.7474438504935081</v>
      </c>
      <c r="M54" s="155">
        <f t="shared" si="41"/>
        <v>2.8224062548941955</v>
      </c>
    </row>
    <row r="55" spans="1:13" ht="14.45" customHeight="1" x14ac:dyDescent="0.15">
      <c r="A55" s="68"/>
      <c r="B55" s="86">
        <v>40</v>
      </c>
      <c r="C55" s="151">
        <f t="shared" si="39"/>
        <v>42.253594134832078</v>
      </c>
      <c r="D55" s="151">
        <f t="shared" si="35"/>
        <v>39.353408683912271</v>
      </c>
      <c r="E55" s="152">
        <f t="shared" si="35"/>
        <v>45.153779585751884</v>
      </c>
      <c r="F55" s="153">
        <f t="shared" si="40"/>
        <v>40.919905738308259</v>
      </c>
      <c r="G55" s="151">
        <f t="shared" si="36"/>
        <v>38.162725641165494</v>
      </c>
      <c r="H55" s="151">
        <f t="shared" si="36"/>
        <v>43.677085835451024</v>
      </c>
      <c r="I55" s="154">
        <f t="shared" si="37"/>
        <v>96.843609582020434</v>
      </c>
      <c r="J55" s="153">
        <f t="shared" si="37"/>
        <v>1.3336883965238173</v>
      </c>
      <c r="K55" s="151">
        <f t="shared" si="38"/>
        <v>0.9199329425541265</v>
      </c>
      <c r="L55" s="151">
        <f t="shared" si="38"/>
        <v>1.7474438504935081</v>
      </c>
      <c r="M55" s="155">
        <f t="shared" si="41"/>
        <v>3.1563904179795701</v>
      </c>
    </row>
    <row r="56" spans="1:13" ht="14.45" customHeight="1" x14ac:dyDescent="0.15">
      <c r="A56" s="68"/>
      <c r="B56" s="86">
        <v>45</v>
      </c>
      <c r="C56" s="151">
        <f t="shared" si="39"/>
        <v>38.77112154176212</v>
      </c>
      <c r="D56" s="151">
        <f t="shared" si="35"/>
        <v>36.655548421694313</v>
      </c>
      <c r="E56" s="152">
        <f t="shared" si="35"/>
        <v>40.886694661829928</v>
      </c>
      <c r="F56" s="153">
        <f t="shared" si="40"/>
        <v>37.386275853902262</v>
      </c>
      <c r="G56" s="151">
        <f t="shared" si="36"/>
        <v>35.409456807839106</v>
      </c>
      <c r="H56" s="151">
        <f t="shared" si="36"/>
        <v>39.363094899965418</v>
      </c>
      <c r="I56" s="154">
        <f t="shared" si="37"/>
        <v>96.428151591208987</v>
      </c>
      <c r="J56" s="153">
        <f t="shared" si="37"/>
        <v>1.3848456878598607</v>
      </c>
      <c r="K56" s="151">
        <f t="shared" si="38"/>
        <v>0.96133774990243515</v>
      </c>
      <c r="L56" s="151">
        <f t="shared" si="38"/>
        <v>1.8083536258172863</v>
      </c>
      <c r="M56" s="155">
        <f t="shared" si="41"/>
        <v>3.5718484087910154</v>
      </c>
    </row>
    <row r="57" spans="1:13" ht="14.45" customHeight="1" x14ac:dyDescent="0.15">
      <c r="A57" s="68"/>
      <c r="B57" s="86">
        <v>50</v>
      </c>
      <c r="C57" s="151">
        <f t="shared" si="39"/>
        <v>33.771121541762128</v>
      </c>
      <c r="D57" s="151">
        <f t="shared" si="35"/>
        <v>31.65554842169432</v>
      </c>
      <c r="E57" s="152">
        <f t="shared" si="35"/>
        <v>35.886694661829935</v>
      </c>
      <c r="F57" s="153">
        <f t="shared" si="40"/>
        <v>32.39244869340844</v>
      </c>
      <c r="G57" s="151">
        <f t="shared" si="36"/>
        <v>30.41599946643845</v>
      </c>
      <c r="H57" s="151">
        <f t="shared" si="36"/>
        <v>34.36889792037843</v>
      </c>
      <c r="I57" s="154">
        <f t="shared" si="37"/>
        <v>95.91759827505642</v>
      </c>
      <c r="J57" s="153">
        <f t="shared" si="37"/>
        <v>1.3786728483536881</v>
      </c>
      <c r="K57" s="151">
        <f t="shared" si="38"/>
        <v>0.9568944949200654</v>
      </c>
      <c r="L57" s="151">
        <f t="shared" si="38"/>
        <v>1.8004512017873107</v>
      </c>
      <c r="M57" s="155">
        <f t="shared" si="41"/>
        <v>4.0824017249435745</v>
      </c>
    </row>
    <row r="58" spans="1:13" ht="14.45" customHeight="1" x14ac:dyDescent="0.15">
      <c r="A58" s="68"/>
      <c r="B58" s="86">
        <v>55</v>
      </c>
      <c r="C58" s="151">
        <f t="shared" si="39"/>
        <v>29.719489268142425</v>
      </c>
      <c r="D58" s="151">
        <f t="shared" si="35"/>
        <v>27.995375805109759</v>
      </c>
      <c r="E58" s="152">
        <f t="shared" si="35"/>
        <v>31.443602731175091</v>
      </c>
      <c r="F58" s="153">
        <f t="shared" si="40"/>
        <v>28.303110100236196</v>
      </c>
      <c r="G58" s="151">
        <f t="shared" si="36"/>
        <v>26.715215992763081</v>
      </c>
      <c r="H58" s="151">
        <f t="shared" si="36"/>
        <v>29.891004207709312</v>
      </c>
      <c r="I58" s="154">
        <f t="shared" si="37"/>
        <v>95.234173928336958</v>
      </c>
      <c r="J58" s="153">
        <f t="shared" si="37"/>
        <v>1.4163791679062334</v>
      </c>
      <c r="K58" s="151">
        <f t="shared" si="38"/>
        <v>0.98660962506470651</v>
      </c>
      <c r="L58" s="151">
        <f t="shared" si="38"/>
        <v>1.8461487107477603</v>
      </c>
      <c r="M58" s="155">
        <f t="shared" si="41"/>
        <v>4.7658260716630485</v>
      </c>
    </row>
    <row r="59" spans="1:13" ht="14.45" customHeight="1" x14ac:dyDescent="0.15">
      <c r="A59" s="68"/>
      <c r="B59" s="86">
        <v>60</v>
      </c>
      <c r="C59" s="151">
        <f t="shared" si="39"/>
        <v>24.719489268142432</v>
      </c>
      <c r="D59" s="151">
        <f t="shared" si="35"/>
        <v>22.995375805109767</v>
      </c>
      <c r="E59" s="152">
        <f t="shared" si="35"/>
        <v>26.443602731175098</v>
      </c>
      <c r="F59" s="153">
        <f t="shared" si="40"/>
        <v>23.309245069561349</v>
      </c>
      <c r="G59" s="151">
        <f t="shared" si="36"/>
        <v>21.721578342630266</v>
      </c>
      <c r="H59" s="151">
        <f t="shared" si="36"/>
        <v>24.896911796492432</v>
      </c>
      <c r="I59" s="154">
        <f t="shared" si="37"/>
        <v>94.29501077759501</v>
      </c>
      <c r="J59" s="153">
        <f t="shared" si="37"/>
        <v>1.4102441985810801</v>
      </c>
      <c r="K59" s="151">
        <f t="shared" si="38"/>
        <v>0.98131553410361483</v>
      </c>
      <c r="L59" s="151">
        <f t="shared" si="38"/>
        <v>1.8391728630585453</v>
      </c>
      <c r="M59" s="155">
        <f t="shared" si="41"/>
        <v>5.7049892224049747</v>
      </c>
    </row>
    <row r="60" spans="1:13" ht="14.45" customHeight="1" x14ac:dyDescent="0.15">
      <c r="A60" s="68"/>
      <c r="B60" s="86">
        <v>65</v>
      </c>
      <c r="C60" s="151">
        <f t="shared" si="39"/>
        <v>20.467947618628713</v>
      </c>
      <c r="D60" s="151">
        <f t="shared" si="35"/>
        <v>18.848790640907524</v>
      </c>
      <c r="E60" s="152">
        <f t="shared" si="35"/>
        <v>22.087104596349903</v>
      </c>
      <c r="F60" s="153">
        <f t="shared" si="40"/>
        <v>19.025875547569733</v>
      </c>
      <c r="G60" s="151">
        <f t="shared" si="36"/>
        <v>17.540801024344724</v>
      </c>
      <c r="H60" s="151">
        <f t="shared" si="36"/>
        <v>20.510950070794742</v>
      </c>
      <c r="I60" s="154">
        <f t="shared" si="37"/>
        <v>92.954486214599783</v>
      </c>
      <c r="J60" s="153">
        <f t="shared" si="37"/>
        <v>1.4420720710589743</v>
      </c>
      <c r="K60" s="151">
        <f t="shared" si="38"/>
        <v>1.0029933025936695</v>
      </c>
      <c r="L60" s="151">
        <f t="shared" si="38"/>
        <v>1.8811508395242791</v>
      </c>
      <c r="M60" s="155">
        <f t="shared" si="41"/>
        <v>7.0455137854001819</v>
      </c>
    </row>
    <row r="61" spans="1:13" ht="14.45" customHeight="1" x14ac:dyDescent="0.15">
      <c r="A61" s="68"/>
      <c r="B61" s="86">
        <v>70</v>
      </c>
      <c r="C61" s="151">
        <f t="shared" si="39"/>
        <v>16.3614284364551</v>
      </c>
      <c r="D61" s="151">
        <f t="shared" si="35"/>
        <v>14.86236446102305</v>
      </c>
      <c r="E61" s="152">
        <f t="shared" si="35"/>
        <v>17.860492411887147</v>
      </c>
      <c r="F61" s="153">
        <f t="shared" si="40"/>
        <v>14.965017824096586</v>
      </c>
      <c r="G61" s="151">
        <f t="shared" si="36"/>
        <v>13.597132042817812</v>
      </c>
      <c r="H61" s="151">
        <f t="shared" si="36"/>
        <v>16.33290360537536</v>
      </c>
      <c r="I61" s="154">
        <f t="shared" si="37"/>
        <v>91.465228003887773</v>
      </c>
      <c r="J61" s="153">
        <f t="shared" si="37"/>
        <v>1.3964106123585134</v>
      </c>
      <c r="K61" s="151">
        <f t="shared" si="38"/>
        <v>0.95405375688876881</v>
      </c>
      <c r="L61" s="151">
        <f t="shared" si="38"/>
        <v>1.838767467828258</v>
      </c>
      <c r="M61" s="155">
        <f t="shared" si="41"/>
        <v>8.5347719961122319</v>
      </c>
    </row>
    <row r="62" spans="1:13" ht="14.45" customHeight="1" x14ac:dyDescent="0.15">
      <c r="A62" s="68"/>
      <c r="B62" s="86">
        <v>75</v>
      </c>
      <c r="C62" s="151">
        <f t="shared" si="39"/>
        <v>13.327286376220606</v>
      </c>
      <c r="D62" s="151">
        <f t="shared" si="35"/>
        <v>12.301859301754261</v>
      </c>
      <c r="E62" s="152">
        <f t="shared" si="35"/>
        <v>14.35271345068695</v>
      </c>
      <c r="F62" s="153">
        <f t="shared" si="40"/>
        <v>11.833196218282596</v>
      </c>
      <c r="G62" s="151">
        <f t="shared" si="36"/>
        <v>10.888679992144388</v>
      </c>
      <c r="H62" s="151">
        <f t="shared" si="36"/>
        <v>12.777712444420805</v>
      </c>
      <c r="I62" s="154">
        <f t="shared" si="37"/>
        <v>88.789239491365166</v>
      </c>
      <c r="J62" s="153">
        <f t="shared" si="37"/>
        <v>1.494090157938009</v>
      </c>
      <c r="K62" s="151">
        <f t="shared" si="38"/>
        <v>1.0273491812165882</v>
      </c>
      <c r="L62" s="151">
        <f t="shared" si="38"/>
        <v>1.9608311346594298</v>
      </c>
      <c r="M62" s="155">
        <f t="shared" si="41"/>
        <v>11.210760508634825</v>
      </c>
    </row>
    <row r="63" spans="1:13" ht="14.45" customHeight="1" x14ac:dyDescent="0.15">
      <c r="A63" s="68"/>
      <c r="B63" s="86">
        <v>80</v>
      </c>
      <c r="C63" s="151">
        <f>AB23</f>
        <v>8.9013821143679976</v>
      </c>
      <c r="D63" s="151">
        <f t="shared" si="35"/>
        <v>7.9880368538082873</v>
      </c>
      <c r="E63" s="152">
        <f t="shared" si="35"/>
        <v>9.814727374927708</v>
      </c>
      <c r="F63" s="153">
        <f>AC23</f>
        <v>7.4502917338575809</v>
      </c>
      <c r="G63" s="151">
        <f t="shared" si="36"/>
        <v>6.6008093055292489</v>
      </c>
      <c r="H63" s="151">
        <f t="shared" si="36"/>
        <v>8.299774162185912</v>
      </c>
      <c r="I63" s="154">
        <f t="shared" si="37"/>
        <v>83.698145278269024</v>
      </c>
      <c r="J63" s="153">
        <f t="shared" si="37"/>
        <v>1.4510903805104174</v>
      </c>
      <c r="K63" s="151">
        <f t="shared" si="38"/>
        <v>0.98537444848662692</v>
      </c>
      <c r="L63" s="151">
        <f t="shared" si="38"/>
        <v>1.9168063125342079</v>
      </c>
      <c r="M63" s="155">
        <f>AF23</f>
        <v>16.30185472173099</v>
      </c>
    </row>
    <row r="64" spans="1:13" ht="14.45" customHeight="1" x14ac:dyDescent="0.15">
      <c r="A64" s="44"/>
      <c r="B64" s="102">
        <v>85</v>
      </c>
      <c r="C64" s="156">
        <f>AB24</f>
        <v>6.7044470575675268</v>
      </c>
      <c r="D64" s="156">
        <f t="shared" si="35"/>
        <v>4.8559868605671408</v>
      </c>
      <c r="E64" s="157">
        <f t="shared" si="35"/>
        <v>8.5529072545679128</v>
      </c>
      <c r="F64" s="158">
        <f>AC24</f>
        <v>5.105221153927566</v>
      </c>
      <c r="G64" s="156">
        <f t="shared" si="36"/>
        <v>3.5989263557581896</v>
      </c>
      <c r="H64" s="156">
        <f t="shared" si="36"/>
        <v>6.6115159520969424</v>
      </c>
      <c r="I64" s="159">
        <f t="shared" si="37"/>
        <v>76.146788990825684</v>
      </c>
      <c r="J64" s="158">
        <f t="shared" si="37"/>
        <v>1.5992259036399605</v>
      </c>
      <c r="K64" s="156">
        <f t="shared" si="38"/>
        <v>0.90485253174437597</v>
      </c>
      <c r="L64" s="156">
        <f t="shared" si="38"/>
        <v>2.293599275535545</v>
      </c>
      <c r="M64" s="160">
        <f>AF24</f>
        <v>23.853211009174313</v>
      </c>
    </row>
    <row r="65" spans="1:13" ht="14.45" customHeight="1" x14ac:dyDescent="0.15">
      <c r="A65" s="68" t="s">
        <v>6</v>
      </c>
      <c r="B65" s="161">
        <v>0</v>
      </c>
      <c r="C65" s="162">
        <f>AB25</f>
        <v>89.386161132674516</v>
      </c>
      <c r="D65" s="162">
        <f t="shared" si="35"/>
        <v>87.093963076917959</v>
      </c>
      <c r="E65" s="163">
        <f t="shared" si="35"/>
        <v>91.678359188431074</v>
      </c>
      <c r="F65" s="164">
        <f>AC25</f>
        <v>86.007461066114175</v>
      </c>
      <c r="G65" s="162">
        <f t="shared" si="36"/>
        <v>83.912663320222023</v>
      </c>
      <c r="H65" s="162">
        <f t="shared" si="36"/>
        <v>88.102258812006326</v>
      </c>
      <c r="I65" s="165">
        <f t="shared" si="37"/>
        <v>96.220108321303357</v>
      </c>
      <c r="J65" s="164">
        <f t="shared" si="37"/>
        <v>3.3787000665603264</v>
      </c>
      <c r="K65" s="162">
        <f t="shared" si="38"/>
        <v>2.7775260842233838</v>
      </c>
      <c r="L65" s="162">
        <f t="shared" si="38"/>
        <v>3.979874048897269</v>
      </c>
      <c r="M65" s="166">
        <f>AF25</f>
        <v>3.7798916786966315</v>
      </c>
    </row>
    <row r="66" spans="1:13" ht="14.45" customHeight="1" x14ac:dyDescent="0.15">
      <c r="A66" s="126"/>
      <c r="B66" s="86">
        <v>5</v>
      </c>
      <c r="C66" s="151">
        <f>AB26</f>
        <v>84.386161132674516</v>
      </c>
      <c r="D66" s="151">
        <f t="shared" si="35"/>
        <v>82.093963076917959</v>
      </c>
      <c r="E66" s="152">
        <f t="shared" si="35"/>
        <v>86.678359188431074</v>
      </c>
      <c r="F66" s="153">
        <f>AC26</f>
        <v>81.007461066114189</v>
      </c>
      <c r="G66" s="151">
        <f t="shared" si="36"/>
        <v>78.912663320222038</v>
      </c>
      <c r="H66" s="151">
        <f t="shared" si="36"/>
        <v>83.10225881200634</v>
      </c>
      <c r="I66" s="154">
        <f t="shared" si="37"/>
        <v>95.996144366315903</v>
      </c>
      <c r="J66" s="153">
        <f t="shared" si="37"/>
        <v>3.3787000665603264</v>
      </c>
      <c r="K66" s="151">
        <f t="shared" si="38"/>
        <v>2.7775260842233838</v>
      </c>
      <c r="L66" s="151">
        <f t="shared" si="38"/>
        <v>3.979874048897269</v>
      </c>
      <c r="M66" s="155">
        <f>AF26</f>
        <v>4.0038556336840951</v>
      </c>
    </row>
    <row r="67" spans="1:13" ht="14.45" customHeight="1" x14ac:dyDescent="0.15">
      <c r="A67" s="126"/>
      <c r="B67" s="86">
        <v>10</v>
      </c>
      <c r="C67" s="151">
        <f t="shared" ref="C67:C80" si="42">AB27</f>
        <v>79.386161132674502</v>
      </c>
      <c r="D67" s="151">
        <f t="shared" si="35"/>
        <v>77.093963076917944</v>
      </c>
      <c r="E67" s="152">
        <f t="shared" si="35"/>
        <v>81.67835918843106</v>
      </c>
      <c r="F67" s="153">
        <f t="shared" ref="F67:F80" si="43">AC27</f>
        <v>76.007461066114189</v>
      </c>
      <c r="G67" s="151">
        <f t="shared" si="36"/>
        <v>73.912663320222038</v>
      </c>
      <c r="H67" s="151">
        <f t="shared" si="36"/>
        <v>78.10225881200634</v>
      </c>
      <c r="I67" s="154">
        <f t="shared" si="37"/>
        <v>95.743968446951797</v>
      </c>
      <c r="J67" s="153">
        <f t="shared" si="37"/>
        <v>3.3787000665603264</v>
      </c>
      <c r="K67" s="151">
        <f t="shared" si="38"/>
        <v>2.7775260842233838</v>
      </c>
      <c r="L67" s="151">
        <f t="shared" si="38"/>
        <v>3.979874048897269</v>
      </c>
      <c r="M67" s="155">
        <f t="shared" ref="M67:M80" si="44">AF27</f>
        <v>4.2560315530482162</v>
      </c>
    </row>
    <row r="68" spans="1:13" ht="14.45" customHeight="1" x14ac:dyDescent="0.15">
      <c r="A68" s="126"/>
      <c r="B68" s="86">
        <v>15</v>
      </c>
      <c r="C68" s="151">
        <f t="shared" si="42"/>
        <v>74.386161132674502</v>
      </c>
      <c r="D68" s="151">
        <f t="shared" si="35"/>
        <v>72.093963076917944</v>
      </c>
      <c r="E68" s="152">
        <f t="shared" si="35"/>
        <v>76.67835918843106</v>
      </c>
      <c r="F68" s="153">
        <f t="shared" si="43"/>
        <v>71.007461066114189</v>
      </c>
      <c r="G68" s="151">
        <f t="shared" si="36"/>
        <v>68.912663320222038</v>
      </c>
      <c r="H68" s="151">
        <f t="shared" si="36"/>
        <v>73.10225881200634</v>
      </c>
      <c r="I68" s="154">
        <f t="shared" si="37"/>
        <v>95.457891608986117</v>
      </c>
      <c r="J68" s="153">
        <f t="shared" si="37"/>
        <v>3.3787000665603264</v>
      </c>
      <c r="K68" s="151">
        <f t="shared" si="38"/>
        <v>2.7775260842233838</v>
      </c>
      <c r="L68" s="151">
        <f t="shared" si="38"/>
        <v>3.979874048897269</v>
      </c>
      <c r="M68" s="155">
        <f t="shared" si="44"/>
        <v>4.5421083910138966</v>
      </c>
    </row>
    <row r="69" spans="1:13" ht="14.45" customHeight="1" x14ac:dyDescent="0.15">
      <c r="A69" s="126"/>
      <c r="B69" s="86">
        <v>20</v>
      </c>
      <c r="C69" s="151">
        <f t="shared" si="42"/>
        <v>69.386161132674502</v>
      </c>
      <c r="D69" s="151">
        <f t="shared" si="35"/>
        <v>67.093963076917944</v>
      </c>
      <c r="E69" s="152">
        <f t="shared" si="35"/>
        <v>71.67835918843106</v>
      </c>
      <c r="F69" s="153">
        <f t="shared" si="43"/>
        <v>66.007461066114189</v>
      </c>
      <c r="G69" s="151">
        <f t="shared" si="36"/>
        <v>63.912663320222045</v>
      </c>
      <c r="H69" s="151">
        <f t="shared" si="36"/>
        <v>68.10225881200634</v>
      </c>
      <c r="I69" s="154">
        <f t="shared" si="37"/>
        <v>95.130585103130514</v>
      </c>
      <c r="J69" s="153">
        <f t="shared" si="37"/>
        <v>3.3787000665603264</v>
      </c>
      <c r="K69" s="151">
        <f t="shared" si="38"/>
        <v>2.7775260842233838</v>
      </c>
      <c r="L69" s="151">
        <f t="shared" si="38"/>
        <v>3.979874048897269</v>
      </c>
      <c r="M69" s="155">
        <f t="shared" si="44"/>
        <v>4.8694148968694995</v>
      </c>
    </row>
    <row r="70" spans="1:13" ht="14.45" customHeight="1" x14ac:dyDescent="0.15">
      <c r="A70" s="126"/>
      <c r="B70" s="86">
        <v>25</v>
      </c>
      <c r="C70" s="151">
        <f t="shared" si="42"/>
        <v>64.386161132674516</v>
      </c>
      <c r="D70" s="151">
        <f t="shared" si="35"/>
        <v>62.093963076917959</v>
      </c>
      <c r="E70" s="152">
        <f t="shared" si="35"/>
        <v>66.678359188431074</v>
      </c>
      <c r="F70" s="153">
        <f t="shared" si="43"/>
        <v>61.007461066114182</v>
      </c>
      <c r="G70" s="151">
        <f t="shared" si="36"/>
        <v>58.912663320222038</v>
      </c>
      <c r="H70" s="151">
        <f t="shared" si="36"/>
        <v>63.102258812006326</v>
      </c>
      <c r="I70" s="154">
        <f t="shared" si="37"/>
        <v>94.752443681805843</v>
      </c>
      <c r="J70" s="153">
        <f t="shared" si="37"/>
        <v>3.3787000665603264</v>
      </c>
      <c r="K70" s="151">
        <f t="shared" si="38"/>
        <v>2.7775260842233838</v>
      </c>
      <c r="L70" s="151">
        <f t="shared" si="38"/>
        <v>3.979874048897269</v>
      </c>
      <c r="M70" s="155">
        <f t="shared" si="44"/>
        <v>5.2475563181941478</v>
      </c>
    </row>
    <row r="71" spans="1:13" ht="14.45" customHeight="1" x14ac:dyDescent="0.15">
      <c r="A71" s="126"/>
      <c r="B71" s="86">
        <v>30</v>
      </c>
      <c r="C71" s="151">
        <f t="shared" si="42"/>
        <v>59.386161132674516</v>
      </c>
      <c r="D71" s="151">
        <f t="shared" si="35"/>
        <v>57.093963076917959</v>
      </c>
      <c r="E71" s="152">
        <f t="shared" si="35"/>
        <v>61.678359188431074</v>
      </c>
      <c r="F71" s="153">
        <f t="shared" si="43"/>
        <v>56.007461066114182</v>
      </c>
      <c r="G71" s="151">
        <f t="shared" si="36"/>
        <v>53.912663320222038</v>
      </c>
      <c r="H71" s="151">
        <f t="shared" si="36"/>
        <v>58.102258812006326</v>
      </c>
      <c r="I71" s="154">
        <f t="shared" si="37"/>
        <v>94.310627253693013</v>
      </c>
      <c r="J71" s="153">
        <f t="shared" si="37"/>
        <v>3.3787000665603264</v>
      </c>
      <c r="K71" s="151">
        <f t="shared" si="38"/>
        <v>2.7775260842233838</v>
      </c>
      <c r="L71" s="151">
        <f t="shared" si="38"/>
        <v>3.979874048897269</v>
      </c>
      <c r="M71" s="155">
        <f t="shared" si="44"/>
        <v>5.6893727463069697</v>
      </c>
    </row>
    <row r="72" spans="1:13" ht="14.45" customHeight="1" x14ac:dyDescent="0.15">
      <c r="A72" s="126"/>
      <c r="B72" s="86">
        <v>35</v>
      </c>
      <c r="C72" s="151">
        <f t="shared" si="42"/>
        <v>54.386161132674516</v>
      </c>
      <c r="D72" s="151">
        <f t="shared" si="35"/>
        <v>52.093963076917959</v>
      </c>
      <c r="E72" s="152">
        <f t="shared" si="35"/>
        <v>56.678359188431074</v>
      </c>
      <c r="F72" s="153">
        <f t="shared" si="43"/>
        <v>51.007461066114196</v>
      </c>
      <c r="G72" s="151">
        <f t="shared" si="36"/>
        <v>48.912663320222052</v>
      </c>
      <c r="H72" s="151">
        <f t="shared" si="36"/>
        <v>53.10225881200634</v>
      </c>
      <c r="I72" s="154">
        <f t="shared" si="37"/>
        <v>93.787573904475423</v>
      </c>
      <c r="J72" s="153">
        <f t="shared" si="37"/>
        <v>3.3787000665603264</v>
      </c>
      <c r="K72" s="151">
        <f t="shared" si="38"/>
        <v>2.7775260842233838</v>
      </c>
      <c r="L72" s="151">
        <f t="shared" si="38"/>
        <v>3.979874048897269</v>
      </c>
      <c r="M72" s="155">
        <f t="shared" si="44"/>
        <v>6.2124260955245951</v>
      </c>
    </row>
    <row r="73" spans="1:13" ht="14.45" customHeight="1" x14ac:dyDescent="0.15">
      <c r="A73" s="126"/>
      <c r="B73" s="86">
        <v>40</v>
      </c>
      <c r="C73" s="151">
        <f t="shared" si="42"/>
        <v>49.386161132674509</v>
      </c>
      <c r="D73" s="151">
        <f t="shared" si="35"/>
        <v>47.093963076917952</v>
      </c>
      <c r="E73" s="152">
        <f t="shared" si="35"/>
        <v>51.678359188431067</v>
      </c>
      <c r="F73" s="153">
        <f t="shared" si="43"/>
        <v>46.007461066114182</v>
      </c>
      <c r="G73" s="151">
        <f t="shared" si="36"/>
        <v>43.912663320222038</v>
      </c>
      <c r="H73" s="151">
        <f t="shared" si="36"/>
        <v>48.102258812006326</v>
      </c>
      <c r="I73" s="154">
        <f t="shared" si="37"/>
        <v>93.158609640697634</v>
      </c>
      <c r="J73" s="153">
        <f t="shared" si="37"/>
        <v>3.3787000665603264</v>
      </c>
      <c r="K73" s="151">
        <f t="shared" si="38"/>
        <v>2.7775260842233838</v>
      </c>
      <c r="L73" s="151">
        <f t="shared" si="38"/>
        <v>3.979874048897269</v>
      </c>
      <c r="M73" s="155">
        <f t="shared" si="44"/>
        <v>6.8413903593023671</v>
      </c>
    </row>
    <row r="74" spans="1:13" ht="14.45" customHeight="1" x14ac:dyDescent="0.15">
      <c r="A74" s="126"/>
      <c r="B74" s="86">
        <v>45</v>
      </c>
      <c r="C74" s="151">
        <f t="shared" si="42"/>
        <v>44.386161132674516</v>
      </c>
      <c r="D74" s="151">
        <f t="shared" si="35"/>
        <v>42.093963076917959</v>
      </c>
      <c r="E74" s="152">
        <f t="shared" si="35"/>
        <v>46.678359188431074</v>
      </c>
      <c r="F74" s="153">
        <f t="shared" si="43"/>
        <v>41.007461066114189</v>
      </c>
      <c r="G74" s="151">
        <f t="shared" si="36"/>
        <v>38.912663320222045</v>
      </c>
      <c r="H74" s="151">
        <f t="shared" si="36"/>
        <v>43.102258812006333</v>
      </c>
      <c r="I74" s="154">
        <f t="shared" si="37"/>
        <v>92.38794259214923</v>
      </c>
      <c r="J74" s="153">
        <f t="shared" si="37"/>
        <v>3.3787000665603264</v>
      </c>
      <c r="K74" s="151">
        <f t="shared" si="38"/>
        <v>2.7775260842233838</v>
      </c>
      <c r="L74" s="151">
        <f t="shared" si="38"/>
        <v>3.979874048897269</v>
      </c>
      <c r="M74" s="155">
        <f t="shared" si="44"/>
        <v>7.612057407850763</v>
      </c>
    </row>
    <row r="75" spans="1:13" ht="14.45" customHeight="1" x14ac:dyDescent="0.15">
      <c r="A75" s="126"/>
      <c r="B75" s="86">
        <v>50</v>
      </c>
      <c r="C75" s="151">
        <f t="shared" si="42"/>
        <v>40.18147103848699</v>
      </c>
      <c r="D75" s="151">
        <f t="shared" si="35"/>
        <v>38.455104427428232</v>
      </c>
      <c r="E75" s="152">
        <f t="shared" si="35"/>
        <v>41.907837649545748</v>
      </c>
      <c r="F75" s="153">
        <f t="shared" si="43"/>
        <v>36.750053046533935</v>
      </c>
      <c r="G75" s="151">
        <f t="shared" si="36"/>
        <v>35.180715439460727</v>
      </c>
      <c r="H75" s="151">
        <f t="shared" si="36"/>
        <v>38.319390653607144</v>
      </c>
      <c r="I75" s="154">
        <f t="shared" si="37"/>
        <v>91.460198187701138</v>
      </c>
      <c r="J75" s="153">
        <f t="shared" si="37"/>
        <v>3.4314179919530541</v>
      </c>
      <c r="K75" s="151">
        <f t="shared" si="38"/>
        <v>2.8343591870875797</v>
      </c>
      <c r="L75" s="151">
        <f t="shared" si="38"/>
        <v>4.0284767968185289</v>
      </c>
      <c r="M75" s="155">
        <f t="shared" si="44"/>
        <v>8.5398018122988617</v>
      </c>
    </row>
    <row r="76" spans="1:13" ht="14.45" customHeight="1" x14ac:dyDescent="0.15">
      <c r="A76" s="126"/>
      <c r="B76" s="86">
        <v>55</v>
      </c>
      <c r="C76" s="151">
        <f t="shared" si="42"/>
        <v>35.744467901092548</v>
      </c>
      <c r="D76" s="151">
        <f t="shared" si="35"/>
        <v>34.390033500658838</v>
      </c>
      <c r="E76" s="152">
        <f t="shared" si="35"/>
        <v>37.098902301526259</v>
      </c>
      <c r="F76" s="153">
        <f t="shared" si="43"/>
        <v>32.270056144773172</v>
      </c>
      <c r="G76" s="151">
        <f t="shared" si="36"/>
        <v>31.039075150021375</v>
      </c>
      <c r="H76" s="151">
        <f t="shared" si="36"/>
        <v>33.501037139524968</v>
      </c>
      <c r="I76" s="154">
        <f t="shared" si="37"/>
        <v>90.27986158324326</v>
      </c>
      <c r="J76" s="153">
        <f t="shared" si="37"/>
        <v>3.4744117563193821</v>
      </c>
      <c r="K76" s="151">
        <f t="shared" si="38"/>
        <v>2.8781097206832857</v>
      </c>
      <c r="L76" s="151">
        <f t="shared" si="38"/>
        <v>4.0707137919554786</v>
      </c>
      <c r="M76" s="155">
        <f t="shared" si="44"/>
        <v>9.7201384167567504</v>
      </c>
    </row>
    <row r="77" spans="1:13" ht="14.45" customHeight="1" x14ac:dyDescent="0.15">
      <c r="A77" s="126"/>
      <c r="B77" s="86">
        <v>60</v>
      </c>
      <c r="C77" s="151">
        <f t="shared" si="42"/>
        <v>30.744467901092545</v>
      </c>
      <c r="D77" s="151">
        <f t="shared" si="35"/>
        <v>29.390033500658838</v>
      </c>
      <c r="E77" s="152">
        <f t="shared" si="35"/>
        <v>32.098902301526252</v>
      </c>
      <c r="F77" s="153">
        <f t="shared" si="43"/>
        <v>27.284548898396352</v>
      </c>
      <c r="G77" s="151">
        <f t="shared" si="36"/>
        <v>26.05438515596542</v>
      </c>
      <c r="H77" s="151">
        <f t="shared" si="36"/>
        <v>28.514712640827284</v>
      </c>
      <c r="I77" s="154">
        <f t="shared" si="37"/>
        <v>88.746206264401678</v>
      </c>
      <c r="J77" s="153">
        <f t="shared" si="37"/>
        <v>3.4599190026961932</v>
      </c>
      <c r="K77" s="151">
        <f t="shared" si="38"/>
        <v>2.8653059003722459</v>
      </c>
      <c r="L77" s="151">
        <f t="shared" si="38"/>
        <v>4.0545321050201402</v>
      </c>
      <c r="M77" s="155">
        <f t="shared" si="44"/>
        <v>11.253793735598332</v>
      </c>
    </row>
    <row r="78" spans="1:13" ht="14.45" customHeight="1" x14ac:dyDescent="0.15">
      <c r="A78" s="126"/>
      <c r="B78" s="86">
        <v>65</v>
      </c>
      <c r="C78" s="151">
        <f t="shared" si="42"/>
        <v>26.299192737561135</v>
      </c>
      <c r="D78" s="151">
        <f t="shared" si="35"/>
        <v>25.156868453911841</v>
      </c>
      <c r="E78" s="152">
        <f t="shared" si="35"/>
        <v>27.44151702121043</v>
      </c>
      <c r="F78" s="153">
        <f t="shared" si="43"/>
        <v>22.808391046886666</v>
      </c>
      <c r="G78" s="151">
        <f t="shared" si="36"/>
        <v>21.757192607446616</v>
      </c>
      <c r="H78" s="151">
        <f t="shared" si="36"/>
        <v>23.859589486326716</v>
      </c>
      <c r="I78" s="154">
        <f t="shared" si="37"/>
        <v>86.726582349849764</v>
      </c>
      <c r="J78" s="153">
        <f t="shared" si="37"/>
        <v>3.4908016906744712</v>
      </c>
      <c r="K78" s="151">
        <f t="shared" si="38"/>
        <v>2.895674220569282</v>
      </c>
      <c r="L78" s="151">
        <f t="shared" si="38"/>
        <v>4.08592916077966</v>
      </c>
      <c r="M78" s="155">
        <f t="shared" si="44"/>
        <v>13.273417650150247</v>
      </c>
    </row>
    <row r="79" spans="1:13" ht="14.45" customHeight="1" x14ac:dyDescent="0.15">
      <c r="A79" s="126"/>
      <c r="B79" s="86">
        <v>70</v>
      </c>
      <c r="C79" s="151">
        <f t="shared" si="42"/>
        <v>21.809499849174706</v>
      </c>
      <c r="D79" s="151">
        <f t="shared" si="35"/>
        <v>20.887065867050186</v>
      </c>
      <c r="E79" s="152">
        <f t="shared" si="35"/>
        <v>22.731933831299227</v>
      </c>
      <c r="F79" s="153">
        <f t="shared" si="43"/>
        <v>18.341181584784362</v>
      </c>
      <c r="G79" s="151">
        <f t="shared" si="36"/>
        <v>17.464717175004377</v>
      </c>
      <c r="H79" s="151">
        <f t="shared" si="36"/>
        <v>19.217645994564347</v>
      </c>
      <c r="I79" s="154">
        <f t="shared" si="37"/>
        <v>84.097213194361302</v>
      </c>
      <c r="J79" s="153">
        <f t="shared" si="37"/>
        <v>3.468318264390343</v>
      </c>
      <c r="K79" s="151">
        <f t="shared" si="38"/>
        <v>2.8794379182737937</v>
      </c>
      <c r="L79" s="151">
        <f t="shared" si="38"/>
        <v>4.0571986105068918</v>
      </c>
      <c r="M79" s="155">
        <f t="shared" si="44"/>
        <v>15.90278680563868</v>
      </c>
    </row>
    <row r="80" spans="1:13" ht="14.45" customHeight="1" x14ac:dyDescent="0.15">
      <c r="A80" s="126"/>
      <c r="B80" s="86">
        <v>75</v>
      </c>
      <c r="C80" s="151">
        <f t="shared" si="42"/>
        <v>17.076306907990439</v>
      </c>
      <c r="D80" s="151">
        <f t="shared" si="35"/>
        <v>16.303314421244689</v>
      </c>
      <c r="E80" s="152">
        <f t="shared" si="35"/>
        <v>17.849299394736189</v>
      </c>
      <c r="F80" s="153">
        <f t="shared" si="43"/>
        <v>13.602636385892426</v>
      </c>
      <c r="G80" s="151">
        <f t="shared" si="36"/>
        <v>12.830378855358383</v>
      </c>
      <c r="H80" s="151">
        <f t="shared" si="36"/>
        <v>14.374893916426469</v>
      </c>
      <c r="I80" s="154">
        <f t="shared" si="37"/>
        <v>79.657952150809635</v>
      </c>
      <c r="J80" s="153">
        <f t="shared" si="37"/>
        <v>3.4736705220980122</v>
      </c>
      <c r="K80" s="151">
        <f t="shared" si="38"/>
        <v>2.8901812299778658</v>
      </c>
      <c r="L80" s="151">
        <f t="shared" si="38"/>
        <v>4.0571598142181582</v>
      </c>
      <c r="M80" s="155">
        <f t="shared" si="44"/>
        <v>20.342047849190351</v>
      </c>
    </row>
    <row r="81" spans="1:13" ht="14.45" customHeight="1" x14ac:dyDescent="0.15">
      <c r="A81" s="126"/>
      <c r="B81" s="86">
        <v>80</v>
      </c>
      <c r="C81" s="151">
        <f>AB41</f>
        <v>12.359991309327354</v>
      </c>
      <c r="D81" s="151">
        <f t="shared" si="35"/>
        <v>11.678987371200169</v>
      </c>
      <c r="E81" s="152">
        <f t="shared" si="35"/>
        <v>13.040995247454539</v>
      </c>
      <c r="F81" s="153">
        <f>AC41</f>
        <v>9.0626210363076751</v>
      </c>
      <c r="G81" s="151">
        <f t="shared" si="36"/>
        <v>8.3554651018860291</v>
      </c>
      <c r="H81" s="151">
        <f t="shared" si="36"/>
        <v>9.7697769707293212</v>
      </c>
      <c r="I81" s="154">
        <f t="shared" si="37"/>
        <v>73.322228224130313</v>
      </c>
      <c r="J81" s="153">
        <f t="shared" si="37"/>
        <v>3.2973702730196783</v>
      </c>
      <c r="K81" s="151">
        <f t="shared" si="38"/>
        <v>2.7333959198759263</v>
      </c>
      <c r="L81" s="151">
        <f t="shared" si="38"/>
        <v>3.8613446261634303</v>
      </c>
      <c r="M81" s="155">
        <f>AF41</f>
        <v>26.67777177586968</v>
      </c>
    </row>
    <row r="82" spans="1:13" ht="14.45" customHeight="1" thickBot="1" x14ac:dyDescent="0.2">
      <c r="A82" s="127"/>
      <c r="B82" s="128">
        <v>85</v>
      </c>
      <c r="C82" s="167">
        <f>AB42</f>
        <v>8.6969320626016859</v>
      </c>
      <c r="D82" s="167">
        <f t="shared" si="35"/>
        <v>6.8070631178884584</v>
      </c>
      <c r="E82" s="168">
        <f t="shared" si="35"/>
        <v>10.586801007314914</v>
      </c>
      <c r="F82" s="169">
        <f>AC42</f>
        <v>5.6766585847944064</v>
      </c>
      <c r="G82" s="167">
        <f t="shared" si="36"/>
        <v>4.3360465753339401</v>
      </c>
      <c r="H82" s="167">
        <f t="shared" si="36"/>
        <v>7.0172705942548728</v>
      </c>
      <c r="I82" s="170">
        <f t="shared" si="37"/>
        <v>65.271966527196653</v>
      </c>
      <c r="J82" s="169">
        <f t="shared" si="37"/>
        <v>3.0202734778072804</v>
      </c>
      <c r="K82" s="167">
        <f t="shared" si="38"/>
        <v>2.1798378566516745</v>
      </c>
      <c r="L82" s="167">
        <f t="shared" si="38"/>
        <v>3.8607090989628863</v>
      </c>
      <c r="M82" s="171">
        <f>AF42</f>
        <v>34.728033472803347</v>
      </c>
    </row>
    <row r="83" spans="1:13" ht="14.45" customHeight="1" thickTop="1" x14ac:dyDescent="0.15"/>
    <row r="84" spans="1:13" ht="14.45" customHeight="1" x14ac:dyDescent="0.15"/>
  </sheetData>
  <protectedRanges>
    <protectedRange sqref="C7:F42" name="範囲1"/>
  </protectedRanges>
  <mergeCells count="30">
    <mergeCell ref="A45:A46"/>
    <mergeCell ref="B45:B46"/>
    <mergeCell ref="C45:E45"/>
    <mergeCell ref="F45:I45"/>
    <mergeCell ref="J45:M45"/>
    <mergeCell ref="D46:E46"/>
    <mergeCell ref="G46:H46"/>
    <mergeCell ref="K46:L46"/>
    <mergeCell ref="AL5:AM5"/>
    <mergeCell ref="AN5:AO5"/>
    <mergeCell ref="AP5:AQ5"/>
    <mergeCell ref="AR5:AS5"/>
    <mergeCell ref="AT5:AU5"/>
    <mergeCell ref="J44:M44"/>
    <mergeCell ref="X4:AA4"/>
    <mergeCell ref="AB4:AF4"/>
    <mergeCell ref="AH4:AO4"/>
    <mergeCell ref="AP4:AU4"/>
    <mergeCell ref="V5:W5"/>
    <mergeCell ref="X5:Y5"/>
    <mergeCell ref="Z5:AA5"/>
    <mergeCell ref="AC5:AD5"/>
    <mergeCell ref="AE5:AF5"/>
    <mergeCell ref="AJ5:AK5"/>
    <mergeCell ref="A1:M1"/>
    <mergeCell ref="B4:F4"/>
    <mergeCell ref="G4:L4"/>
    <mergeCell ref="O4:P4"/>
    <mergeCell ref="Q4:S4"/>
    <mergeCell ref="T4:W4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4"/>
  <sheetViews>
    <sheetView workbookViewId="0">
      <selection activeCell="B2" sqref="B2"/>
    </sheetView>
  </sheetViews>
  <sheetFormatPr defaultRowHeight="13.5" x14ac:dyDescent="0.15"/>
  <cols>
    <col min="1" max="1" width="4.625" style="25" customWidth="1"/>
    <col min="2" max="2" width="7.625" style="25" customWidth="1"/>
    <col min="3" max="14" width="9.625" style="25" customWidth="1"/>
    <col min="15" max="16" width="8.625" style="25" customWidth="1"/>
    <col min="17" max="22" width="9.625" style="25" customWidth="1"/>
    <col min="23" max="23" width="10.625" style="25" customWidth="1"/>
    <col min="24" max="24" width="9.625" style="25" customWidth="1"/>
    <col min="25" max="25" width="10.625" style="25" customWidth="1"/>
    <col min="26" max="26" width="9.625" style="25" customWidth="1"/>
    <col min="27" max="32" width="10.625" style="25" customWidth="1"/>
    <col min="33" max="33" width="6.625" style="25" customWidth="1"/>
    <col min="34" max="41" width="10.625" style="25" customWidth="1"/>
    <col min="42" max="47" width="9.625" style="25" customWidth="1"/>
    <col min="48" max="16384" width="9" style="25"/>
  </cols>
  <sheetData>
    <row r="1" spans="1:47" ht="30" customHeight="1" x14ac:dyDescent="0.15">
      <c r="A1" s="192" t="s">
        <v>104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47" ht="15" customHeight="1" x14ac:dyDescent="0.15">
      <c r="A2" s="25" t="s">
        <v>341</v>
      </c>
      <c r="M2" s="25" t="s">
        <v>110</v>
      </c>
    </row>
    <row r="3" spans="1:47" ht="15" customHeight="1" thickBot="1" x14ac:dyDescent="0.2">
      <c r="A3" s="25" t="s">
        <v>33</v>
      </c>
      <c r="G3" s="25" t="s">
        <v>24</v>
      </c>
      <c r="O3" s="25" t="s">
        <v>100</v>
      </c>
      <c r="T3" s="25" t="s">
        <v>25</v>
      </c>
      <c r="X3" s="25" t="s">
        <v>101</v>
      </c>
      <c r="AB3" s="25" t="s">
        <v>102</v>
      </c>
      <c r="AH3" s="25" t="s">
        <v>103</v>
      </c>
    </row>
    <row r="4" spans="1:47" ht="14.45" customHeight="1" thickTop="1" x14ac:dyDescent="0.15">
      <c r="A4" s="26"/>
      <c r="B4" s="201" t="s">
        <v>34</v>
      </c>
      <c r="C4" s="210"/>
      <c r="D4" s="210"/>
      <c r="E4" s="210"/>
      <c r="F4" s="211"/>
      <c r="G4" s="200" t="s">
        <v>35</v>
      </c>
      <c r="H4" s="201"/>
      <c r="I4" s="201"/>
      <c r="J4" s="201"/>
      <c r="K4" s="201"/>
      <c r="L4" s="212"/>
      <c r="M4" s="27"/>
      <c r="N4" s="27"/>
      <c r="O4" s="207" t="s">
        <v>16</v>
      </c>
      <c r="P4" s="175"/>
      <c r="Q4" s="174" t="s">
        <v>18</v>
      </c>
      <c r="R4" s="175"/>
      <c r="S4" s="176"/>
      <c r="T4" s="207" t="s">
        <v>19</v>
      </c>
      <c r="U4" s="208"/>
      <c r="V4" s="208"/>
      <c r="W4" s="209"/>
      <c r="X4" s="207" t="s">
        <v>95</v>
      </c>
      <c r="Y4" s="175"/>
      <c r="Z4" s="175"/>
      <c r="AA4" s="176"/>
      <c r="AB4" s="200" t="s">
        <v>22</v>
      </c>
      <c r="AC4" s="202"/>
      <c r="AD4" s="202"/>
      <c r="AE4" s="202"/>
      <c r="AF4" s="203"/>
      <c r="AH4" s="200" t="s">
        <v>27</v>
      </c>
      <c r="AI4" s="201"/>
      <c r="AJ4" s="201"/>
      <c r="AK4" s="201"/>
      <c r="AL4" s="201"/>
      <c r="AM4" s="201"/>
      <c r="AN4" s="202"/>
      <c r="AO4" s="203"/>
      <c r="AP4" s="200" t="s">
        <v>28</v>
      </c>
      <c r="AQ4" s="201"/>
      <c r="AR4" s="202"/>
      <c r="AS4" s="202"/>
      <c r="AT4" s="202"/>
      <c r="AU4" s="203"/>
    </row>
    <row r="5" spans="1:47" ht="39.950000000000003" customHeight="1" x14ac:dyDescent="0.15">
      <c r="A5" s="28" t="s">
        <v>11</v>
      </c>
      <c r="B5" s="29" t="s">
        <v>15</v>
      </c>
      <c r="C5" s="30" t="s">
        <v>9</v>
      </c>
      <c r="D5" s="30" t="s">
        <v>0</v>
      </c>
      <c r="E5" s="31" t="s">
        <v>92</v>
      </c>
      <c r="F5" s="32" t="s">
        <v>93</v>
      </c>
      <c r="G5" s="33" t="s">
        <v>15</v>
      </c>
      <c r="H5" s="34" t="s">
        <v>9</v>
      </c>
      <c r="I5" s="34" t="s">
        <v>0</v>
      </c>
      <c r="J5" s="34" t="s">
        <v>7</v>
      </c>
      <c r="K5" s="34" t="s">
        <v>3</v>
      </c>
      <c r="L5" s="35" t="s">
        <v>4</v>
      </c>
      <c r="M5" s="36"/>
      <c r="N5" s="36"/>
      <c r="O5" s="28" t="s">
        <v>20</v>
      </c>
      <c r="P5" s="37" t="s">
        <v>21</v>
      </c>
      <c r="Q5" s="38" t="s">
        <v>17</v>
      </c>
      <c r="R5" s="37" t="s">
        <v>26</v>
      </c>
      <c r="S5" s="39" t="s">
        <v>94</v>
      </c>
      <c r="T5" s="28" t="s">
        <v>2</v>
      </c>
      <c r="U5" s="37" t="s">
        <v>3</v>
      </c>
      <c r="V5" s="177" t="s">
        <v>4</v>
      </c>
      <c r="W5" s="188"/>
      <c r="X5" s="185" t="s">
        <v>107</v>
      </c>
      <c r="Y5" s="177"/>
      <c r="Z5" s="177" t="s">
        <v>108</v>
      </c>
      <c r="AA5" s="188"/>
      <c r="AB5" s="172" t="s">
        <v>5</v>
      </c>
      <c r="AC5" s="189" t="s">
        <v>98</v>
      </c>
      <c r="AD5" s="190"/>
      <c r="AE5" s="189" t="s">
        <v>99</v>
      </c>
      <c r="AF5" s="191"/>
      <c r="AH5" s="40" t="s">
        <v>2</v>
      </c>
      <c r="AI5" s="173" t="s">
        <v>94</v>
      </c>
      <c r="AJ5" s="186" t="s">
        <v>5</v>
      </c>
      <c r="AK5" s="187"/>
      <c r="AL5" s="186" t="s">
        <v>98</v>
      </c>
      <c r="AM5" s="186"/>
      <c r="AN5" s="177" t="s">
        <v>99</v>
      </c>
      <c r="AO5" s="188"/>
      <c r="AP5" s="185" t="s">
        <v>5</v>
      </c>
      <c r="AQ5" s="199"/>
      <c r="AR5" s="177" t="s">
        <v>98</v>
      </c>
      <c r="AS5" s="199"/>
      <c r="AT5" s="177" t="s">
        <v>99</v>
      </c>
      <c r="AU5" s="178"/>
    </row>
    <row r="6" spans="1:47" ht="14.45" customHeight="1" x14ac:dyDescent="0.15">
      <c r="A6" s="41"/>
      <c r="B6" s="42" t="s">
        <v>8</v>
      </c>
      <c r="C6" s="173" t="s">
        <v>10</v>
      </c>
      <c r="D6" s="173" t="s">
        <v>10</v>
      </c>
      <c r="E6" s="173" t="s">
        <v>10</v>
      </c>
      <c r="F6" s="43" t="s">
        <v>10</v>
      </c>
      <c r="G6" s="44" t="s">
        <v>8</v>
      </c>
      <c r="H6" s="45" t="s">
        <v>10</v>
      </c>
      <c r="I6" s="45" t="s">
        <v>10</v>
      </c>
      <c r="J6" s="46" t="s">
        <v>111</v>
      </c>
      <c r="K6" s="46" t="s">
        <v>105</v>
      </c>
      <c r="L6" s="47" t="s">
        <v>134</v>
      </c>
      <c r="M6" s="36"/>
      <c r="N6" s="36"/>
      <c r="O6" s="48" t="s">
        <v>135</v>
      </c>
      <c r="P6" s="49" t="s">
        <v>113</v>
      </c>
      <c r="Q6" s="50"/>
      <c r="R6" s="49" t="s">
        <v>114</v>
      </c>
      <c r="S6" s="51" t="s">
        <v>41</v>
      </c>
      <c r="T6" s="52" t="s">
        <v>136</v>
      </c>
      <c r="U6" s="46" t="s">
        <v>137</v>
      </c>
      <c r="V6" s="46" t="s">
        <v>116</v>
      </c>
      <c r="W6" s="53" t="s">
        <v>45</v>
      </c>
      <c r="X6" s="52" t="s">
        <v>117</v>
      </c>
      <c r="Y6" s="54" t="s">
        <v>45</v>
      </c>
      <c r="Z6" s="55" t="s">
        <v>138</v>
      </c>
      <c r="AA6" s="53" t="s">
        <v>45</v>
      </c>
      <c r="AB6" s="56" t="s">
        <v>119</v>
      </c>
      <c r="AC6" s="57" t="s">
        <v>54</v>
      </c>
      <c r="AD6" s="57" t="s">
        <v>58</v>
      </c>
      <c r="AE6" s="58" t="s">
        <v>55</v>
      </c>
      <c r="AF6" s="59" t="s">
        <v>57</v>
      </c>
      <c r="AH6" s="60" t="s">
        <v>139</v>
      </c>
      <c r="AI6" s="61" t="s">
        <v>49</v>
      </c>
      <c r="AJ6" s="62"/>
      <c r="AK6" s="63" t="s">
        <v>50</v>
      </c>
      <c r="AL6" s="62"/>
      <c r="AM6" s="63" t="s">
        <v>52</v>
      </c>
      <c r="AN6" s="62"/>
      <c r="AO6" s="64" t="s">
        <v>140</v>
      </c>
      <c r="AP6" s="65" t="s">
        <v>29</v>
      </c>
      <c r="AQ6" s="66" t="s">
        <v>30</v>
      </c>
      <c r="AR6" s="66" t="s">
        <v>29</v>
      </c>
      <c r="AS6" s="66" t="s">
        <v>30</v>
      </c>
      <c r="AT6" s="66" t="s">
        <v>29</v>
      </c>
      <c r="AU6" s="67" t="s">
        <v>30</v>
      </c>
    </row>
    <row r="7" spans="1:47" ht="14.45" customHeight="1" x14ac:dyDescent="0.15">
      <c r="A7" s="68" t="s">
        <v>1</v>
      </c>
      <c r="B7" s="69" t="s">
        <v>141</v>
      </c>
      <c r="C7" s="9">
        <v>7933</v>
      </c>
      <c r="D7" s="9">
        <v>9</v>
      </c>
      <c r="E7" s="9">
        <v>2613</v>
      </c>
      <c r="F7" s="10">
        <v>0</v>
      </c>
      <c r="G7" s="21" t="s">
        <v>59</v>
      </c>
      <c r="H7" s="1">
        <v>2528080</v>
      </c>
      <c r="I7" s="1">
        <v>1473</v>
      </c>
      <c r="J7" s="17">
        <v>0</v>
      </c>
      <c r="K7" s="1">
        <v>100000</v>
      </c>
      <c r="L7" s="2">
        <v>8097832</v>
      </c>
      <c r="M7" s="70"/>
      <c r="N7" s="70"/>
      <c r="O7" s="71">
        <f>IF(K7&lt;0.5,0.5,((L7-L8)-5*K8)/5/(K7-K8))</f>
        <v>0.17555555555555555</v>
      </c>
      <c r="P7" s="72">
        <f>IF(H7&lt;0.5,1,(I7/H7)/((K7-K8)/(L7-L8)))</f>
        <v>1.0765900384657308</v>
      </c>
      <c r="Q7" s="73">
        <f>IF(C7&lt;0.5,0,D7/C7)</f>
        <v>1.1345014496407413E-3</v>
      </c>
      <c r="R7" s="74">
        <f>IF(P7=0,Q7,Q7/P7)</f>
        <v>1.0537915168317377E-3</v>
      </c>
      <c r="S7" s="75">
        <f>IF(E7&lt;0.5,0,F7/E7)</f>
        <v>0</v>
      </c>
      <c r="T7" s="76">
        <f>5*R7/(1+5*(1-O7)*R7)</f>
        <v>5.2461684236404568E-3</v>
      </c>
      <c r="U7" s="77">
        <v>100000</v>
      </c>
      <c r="V7" s="77">
        <f>5*U7*((1-T7)+O7*T7)</f>
        <v>497837.41279425484</v>
      </c>
      <c r="W7" s="78">
        <f>SUM(V7:V$24)</f>
        <v>8020246.7138832444</v>
      </c>
      <c r="X7" s="79">
        <f t="shared" ref="X7:X42" si="0">V7*(1-S7)</f>
        <v>497837.41279425484</v>
      </c>
      <c r="Y7" s="77">
        <f>SUM(X7:X$24)</f>
        <v>7823575.1444879258</v>
      </c>
      <c r="Z7" s="77">
        <f t="shared" ref="Z7:Z42" si="1">V7*S7</f>
        <v>0</v>
      </c>
      <c r="AA7" s="78">
        <f>SUM(Z7:Z$24)</f>
        <v>196671.5693953202</v>
      </c>
      <c r="AB7" s="71">
        <f t="shared" ref="AB7:AB42" si="2">W7/U7</f>
        <v>80.202467138832446</v>
      </c>
      <c r="AC7" s="72">
        <f t="shared" ref="AC7:AC42" si="3">Y7/U7</f>
        <v>78.235751444879256</v>
      </c>
      <c r="AD7" s="80">
        <f>AC7/AB7*100</f>
        <v>97.547811477483904</v>
      </c>
      <c r="AE7" s="72">
        <f t="shared" ref="AE7:AE42" si="4">AA7/U7</f>
        <v>1.966715693953202</v>
      </c>
      <c r="AF7" s="81">
        <f>AE7/AB7*100</f>
        <v>2.4521885225161073</v>
      </c>
      <c r="AH7" s="82">
        <f>IF(D7=0,0,T7*T7*(1-T7)/D7)</f>
        <v>3.0419885107225867E-6</v>
      </c>
      <c r="AI7" s="83">
        <f>IF(E7&lt;0.5,0,S7*(1-S7)/E7)</f>
        <v>0</v>
      </c>
      <c r="AJ7" s="83">
        <f>U7*U7*((1-O7)*5+AB8)^2*AH7</f>
        <v>193438576.81446645</v>
      </c>
      <c r="AK7" s="83">
        <f>SUM(AJ7:AJ$24)/U7/U7</f>
        <v>9.1239807600701731E-2</v>
      </c>
      <c r="AL7" s="83">
        <f>U7*U7*((1-O7)*5*(1-S7)+AC8)^2*AH7+V7*V7*AI7</f>
        <v>183965548.05293173</v>
      </c>
      <c r="AM7" s="83">
        <f>SUM(AL7:AL$24)/U7/U7</f>
        <v>7.9994468944154018E-2</v>
      </c>
      <c r="AN7" s="83">
        <f>U7*U7*((1-O7)*5*S7+AE8)^2*AH7+V7*V7*AI7</f>
        <v>118907.5675285945</v>
      </c>
      <c r="AO7" s="84">
        <f>SUM(AN7:AN$24)/U7/U7</f>
        <v>2.8466586283571109E-3</v>
      </c>
      <c r="AP7" s="71">
        <f t="shared" ref="AP7:AP42" si="5">AB7-1.96*SQRT(AK7)</f>
        <v>79.610430953385261</v>
      </c>
      <c r="AQ7" s="72">
        <f t="shared" ref="AQ7:AQ42" si="6">AB7+1.96*SQRT(AK7)</f>
        <v>80.794503324279631</v>
      </c>
      <c r="AR7" s="72">
        <f t="shared" ref="AR7:AR42" si="7">AC7-1.96*SQRT(AM7)</f>
        <v>77.681398892891025</v>
      </c>
      <c r="AS7" s="72">
        <f t="shared" ref="AS7:AS42" si="8">AC7+1.96*SQRT(AM7)</f>
        <v>78.790103996867487</v>
      </c>
      <c r="AT7" s="72">
        <f t="shared" ref="AT7:AT42" si="9">AE7-1.96*SQRT(AO7)</f>
        <v>1.8621416829050612</v>
      </c>
      <c r="AU7" s="85">
        <f t="shared" ref="AU7:AU42" si="10">AE7+1.96*SQRT(AO7)</f>
        <v>2.0712897050013428</v>
      </c>
    </row>
    <row r="8" spans="1:47" ht="14.45" customHeight="1" x14ac:dyDescent="0.15">
      <c r="A8" s="68"/>
      <c r="B8" s="86" t="s">
        <v>123</v>
      </c>
      <c r="C8" s="11">
        <v>8623</v>
      </c>
      <c r="D8" s="11">
        <v>1</v>
      </c>
      <c r="E8" s="11">
        <v>2886</v>
      </c>
      <c r="F8" s="12">
        <v>0</v>
      </c>
      <c r="G8" s="22" t="s">
        <v>61</v>
      </c>
      <c r="H8" s="3">
        <v>2698523</v>
      </c>
      <c r="I8" s="3">
        <v>253</v>
      </c>
      <c r="J8" s="18">
        <v>5</v>
      </c>
      <c r="K8" s="3">
        <v>99730</v>
      </c>
      <c r="L8" s="4">
        <v>7598945</v>
      </c>
      <c r="M8" s="70"/>
      <c r="N8" s="70"/>
      <c r="O8" s="87">
        <f t="shared" ref="O8:O22" si="11">IF(K8&lt;0.5,0.5,((L8-L9)-5*K9)/5/(K8-K9))</f>
        <v>0.46829268292682924</v>
      </c>
      <c r="P8" s="88">
        <f t="shared" ref="P8:P23" si="12">IF(H8&lt;0.5,1,(I8/H8)/((K8-K9)/(L8-L9)))</f>
        <v>1.1400172450253567</v>
      </c>
      <c r="Q8" s="89">
        <f t="shared" ref="Q8:Q42" si="13">IF(C8&lt;0.5,0,D8/C8)</f>
        <v>1.1596892032935173E-4</v>
      </c>
      <c r="R8" s="90">
        <f t="shared" ref="R8:R42" si="14">IF(P8=0,Q8,Q8/P8)</f>
        <v>1.017255842711154E-4</v>
      </c>
      <c r="S8" s="91">
        <f t="shared" ref="S8:S42" si="15">IF(E8&lt;0.5,0,F8/E8)</f>
        <v>0</v>
      </c>
      <c r="T8" s="92">
        <f>5*R8/(1+5*(1-O8)*R8)</f>
        <v>5.0849040460674687E-4</v>
      </c>
      <c r="U8" s="93">
        <f>U7*(1-T7)</f>
        <v>99475.383157635952</v>
      </c>
      <c r="V8" s="93">
        <f>5*U8*((1-T8)+O8*T8)</f>
        <v>497242.44095199689</v>
      </c>
      <c r="W8" s="94">
        <f>SUM(V8:V$24)</f>
        <v>7522409.3010889897</v>
      </c>
      <c r="X8" s="95">
        <f t="shared" si="0"/>
        <v>497242.44095199689</v>
      </c>
      <c r="Y8" s="93">
        <f>SUM(X8:X$24)</f>
        <v>7325737.7316936702</v>
      </c>
      <c r="Z8" s="93">
        <f t="shared" si="1"/>
        <v>0</v>
      </c>
      <c r="AA8" s="94">
        <f>SUM(Z8:Z$24)</f>
        <v>196671.5693953202</v>
      </c>
      <c r="AB8" s="87">
        <f t="shared" si="2"/>
        <v>75.620812529753522</v>
      </c>
      <c r="AC8" s="88">
        <f t="shared" si="3"/>
        <v>73.643724700057419</v>
      </c>
      <c r="AD8" s="96">
        <f t="shared" ref="AD8:AD42" si="16">AC8/AB8*100</f>
        <v>97.385524218060723</v>
      </c>
      <c r="AE8" s="88">
        <f t="shared" si="4"/>
        <v>1.9770878296961176</v>
      </c>
      <c r="AF8" s="97">
        <f t="shared" ref="AF8:AF42" si="17">AE8/AB8*100</f>
        <v>2.6144757819392894</v>
      </c>
      <c r="AH8" s="98">
        <f>IF(D8=0,0,T8*T8*(1-T8)/D8)</f>
        <v>2.5843101503117494E-7</v>
      </c>
      <c r="AI8" s="99">
        <f t="shared" ref="AI8:AI42" si="18">IF(E8&lt;0.5,0,S8*(1-S8)/E8)</f>
        <v>0</v>
      </c>
      <c r="AJ8" s="99">
        <f>U8*U8*((1-O8)*5+AB9)^2*AH8</f>
        <v>13746143.155232294</v>
      </c>
      <c r="AK8" s="99">
        <f>SUM(AJ8:AJ$24)/U8/U8</f>
        <v>7.2656284463081505E-2</v>
      </c>
      <c r="AL8" s="99">
        <f>U8*U8*((1-O8)*5*(1-S8)+AC9)^2*AH8+V8*V8*AI8</f>
        <v>13014403.356504932</v>
      </c>
      <c r="AM8" s="99">
        <f>SUM(AL8:AL$24)/U8/U8</f>
        <v>6.2249341959204403E-2</v>
      </c>
      <c r="AN8" s="99">
        <f>U8*U8*((1-O8)*5*S8+AE9)^2*AH8+V8*V8*AI8</f>
        <v>10006.209272121487</v>
      </c>
      <c r="AO8" s="100">
        <f>SUM(AN8:AN$24)/U8/U8</f>
        <v>2.8647469168624419E-3</v>
      </c>
      <c r="AP8" s="87">
        <f t="shared" si="5"/>
        <v>75.092497867460892</v>
      </c>
      <c r="AQ8" s="88">
        <f t="shared" si="6"/>
        <v>76.149127192046151</v>
      </c>
      <c r="AR8" s="88">
        <f t="shared" si="7"/>
        <v>73.154708266723645</v>
      </c>
      <c r="AS8" s="88">
        <f t="shared" si="8"/>
        <v>74.132741133391193</v>
      </c>
      <c r="AT8" s="88">
        <f t="shared" si="9"/>
        <v>1.8721821017504103</v>
      </c>
      <c r="AU8" s="101">
        <f t="shared" si="10"/>
        <v>2.0819935576418249</v>
      </c>
    </row>
    <row r="9" spans="1:47" ht="14.45" customHeight="1" x14ac:dyDescent="0.15">
      <c r="A9" s="68"/>
      <c r="B9" s="86" t="s">
        <v>124</v>
      </c>
      <c r="C9" s="11">
        <v>9192</v>
      </c>
      <c r="D9" s="11">
        <v>0</v>
      </c>
      <c r="E9" s="11">
        <v>3051</v>
      </c>
      <c r="F9" s="12">
        <v>0</v>
      </c>
      <c r="G9" s="22" t="s">
        <v>63</v>
      </c>
      <c r="H9" s="3">
        <v>2855328</v>
      </c>
      <c r="I9" s="3">
        <v>267</v>
      </c>
      <c r="J9" s="18">
        <v>10</v>
      </c>
      <c r="K9" s="3">
        <v>99689</v>
      </c>
      <c r="L9" s="4">
        <v>7100404</v>
      </c>
      <c r="M9" s="70"/>
      <c r="N9" s="70"/>
      <c r="O9" s="87">
        <f t="shared" si="11"/>
        <v>0.57777777777777772</v>
      </c>
      <c r="P9" s="88">
        <f t="shared" si="12"/>
        <v>1.0355646239824872</v>
      </c>
      <c r="Q9" s="89">
        <f t="shared" si="13"/>
        <v>0</v>
      </c>
      <c r="R9" s="90">
        <f t="shared" si="14"/>
        <v>0</v>
      </c>
      <c r="S9" s="91">
        <f t="shared" si="15"/>
        <v>0</v>
      </c>
      <c r="T9" s="92">
        <f t="shared" ref="T9:T22" si="19">5*R9/(1+5*(1-O9)*R9)</f>
        <v>0</v>
      </c>
      <c r="U9" s="93">
        <f t="shared" ref="U9:U23" si="20">U8*(1-T8)</f>
        <v>99424.800879805713</v>
      </c>
      <c r="V9" s="93">
        <f t="shared" ref="V9:V22" si="21">5*U9*((1-T9)+O9*T9)</f>
        <v>497124.00439902855</v>
      </c>
      <c r="W9" s="94">
        <f>SUM(V9:V$24)</f>
        <v>7025166.8601369923</v>
      </c>
      <c r="X9" s="95">
        <f t="shared" si="0"/>
        <v>497124.00439902855</v>
      </c>
      <c r="Y9" s="93">
        <f>SUM(X9:X$24)</f>
        <v>6828495.2907416727</v>
      </c>
      <c r="Z9" s="93">
        <f t="shared" si="1"/>
        <v>0</v>
      </c>
      <c r="AA9" s="94">
        <f>SUM(Z9:Z$24)</f>
        <v>196671.5693953202</v>
      </c>
      <c r="AB9" s="87">
        <f t="shared" si="2"/>
        <v>70.658093332564889</v>
      </c>
      <c r="AC9" s="88">
        <f t="shared" si="3"/>
        <v>68.679999661217494</v>
      </c>
      <c r="AD9" s="96">
        <f t="shared" si="16"/>
        <v>97.200471201455798</v>
      </c>
      <c r="AE9" s="88">
        <f t="shared" si="4"/>
        <v>1.9780936713474111</v>
      </c>
      <c r="AF9" s="97">
        <f t="shared" si="17"/>
        <v>2.7995287985442254</v>
      </c>
      <c r="AH9" s="98">
        <f>IF(D9=0,0,T9*T9*(1-T9)/D9)</f>
        <v>0</v>
      </c>
      <c r="AI9" s="99">
        <f t="shared" si="18"/>
        <v>0</v>
      </c>
      <c r="AJ9" s="99">
        <f t="shared" ref="AJ9:AJ23" si="22">U9*U9*((1-O9)*5+AB10)^2*AH9</f>
        <v>0</v>
      </c>
      <c r="AK9" s="99">
        <f>SUM(AJ9:AJ$24)/U9/U9</f>
        <v>7.1339665559457227E-2</v>
      </c>
      <c r="AL9" s="99">
        <f t="shared" ref="AL9:AL23" si="23">U9*U9*((1-O9)*5*(1-S9)+AC10)^2*AH9+V9*V9*AI9</f>
        <v>0</v>
      </c>
      <c r="AM9" s="99">
        <f>SUM(AL9:AL$24)/U9/U9</f>
        <v>6.0996154407886326E-2</v>
      </c>
      <c r="AN9" s="99">
        <f t="shared" ref="AN9:AN23" si="24">U9*U9*((1-O9)*5*S9+AE10)^2*AH9+V9*V9*AI9</f>
        <v>0</v>
      </c>
      <c r="AO9" s="100">
        <f>SUM(AN9:AN$24)/U9/U9</f>
        <v>2.8666503010181875E-3</v>
      </c>
      <c r="AP9" s="87">
        <f t="shared" si="5"/>
        <v>70.134587402117859</v>
      </c>
      <c r="AQ9" s="88">
        <f t="shared" si="6"/>
        <v>71.181599263011918</v>
      </c>
      <c r="AR9" s="88">
        <f t="shared" si="7"/>
        <v>68.195930630217433</v>
      </c>
      <c r="AS9" s="88">
        <f t="shared" si="8"/>
        <v>69.164068692217555</v>
      </c>
      <c r="AT9" s="88">
        <f t="shared" si="9"/>
        <v>1.8731530986579528</v>
      </c>
      <c r="AU9" s="101">
        <f t="shared" si="10"/>
        <v>2.0830342440368694</v>
      </c>
    </row>
    <row r="10" spans="1:47" ht="14.45" customHeight="1" x14ac:dyDescent="0.15">
      <c r="A10" s="68"/>
      <c r="B10" s="86" t="s">
        <v>142</v>
      </c>
      <c r="C10" s="11">
        <v>9477</v>
      </c>
      <c r="D10" s="11">
        <v>3</v>
      </c>
      <c r="E10" s="11">
        <v>3112</v>
      </c>
      <c r="F10" s="12">
        <v>0</v>
      </c>
      <c r="G10" s="22" t="s">
        <v>65</v>
      </c>
      <c r="H10" s="3">
        <v>3073597</v>
      </c>
      <c r="I10" s="3">
        <v>836</v>
      </c>
      <c r="J10" s="18">
        <v>15</v>
      </c>
      <c r="K10" s="3">
        <v>99644</v>
      </c>
      <c r="L10" s="4">
        <v>6602054</v>
      </c>
      <c r="M10" s="70"/>
      <c r="N10" s="70"/>
      <c r="O10" s="87">
        <f t="shared" si="11"/>
        <v>0.58484848484848484</v>
      </c>
      <c r="P10" s="88">
        <f t="shared" si="12"/>
        <v>1.0260479822175776</v>
      </c>
      <c r="Q10" s="89">
        <f t="shared" si="13"/>
        <v>3.1655587211142766E-4</v>
      </c>
      <c r="R10" s="90">
        <f t="shared" si="14"/>
        <v>3.0851956009626526E-4</v>
      </c>
      <c r="S10" s="91">
        <f t="shared" si="15"/>
        <v>0</v>
      </c>
      <c r="T10" s="92">
        <f t="shared" si="19"/>
        <v>1.5416105348819865E-3</v>
      </c>
      <c r="U10" s="93">
        <f t="shared" si="20"/>
        <v>99424.800879805713</v>
      </c>
      <c r="V10" s="93">
        <f t="shared" si="21"/>
        <v>496805.84406715457</v>
      </c>
      <c r="W10" s="94">
        <f>SUM(V10:V$24)</f>
        <v>6528042.8557379637</v>
      </c>
      <c r="X10" s="95">
        <f t="shared" si="0"/>
        <v>496805.84406715457</v>
      </c>
      <c r="Y10" s="93">
        <f>SUM(X10:X$24)</f>
        <v>6331371.2863426441</v>
      </c>
      <c r="Z10" s="93">
        <f t="shared" si="1"/>
        <v>0</v>
      </c>
      <c r="AA10" s="94">
        <f>SUM(Z10:Z$24)</f>
        <v>196671.5693953202</v>
      </c>
      <c r="AB10" s="87">
        <f t="shared" si="2"/>
        <v>65.658093332564889</v>
      </c>
      <c r="AC10" s="88">
        <f t="shared" si="3"/>
        <v>63.679999661217487</v>
      </c>
      <c r="AD10" s="96">
        <f t="shared" si="16"/>
        <v>96.987281276463278</v>
      </c>
      <c r="AE10" s="88">
        <f t="shared" si="4"/>
        <v>1.9780936713474111</v>
      </c>
      <c r="AF10" s="97">
        <f t="shared" si="17"/>
        <v>3.0127187235367412</v>
      </c>
      <c r="AH10" s="98">
        <f t="shared" ref="AH10:AH22" si="25">IF(D10=0,0,T10*T10*(1-T10)/D10)</f>
        <v>7.9096643554596941E-7</v>
      </c>
      <c r="AI10" s="99">
        <f t="shared" si="18"/>
        <v>0</v>
      </c>
      <c r="AJ10" s="99">
        <f t="shared" si="22"/>
        <v>30866790.08790531</v>
      </c>
      <c r="AK10" s="99">
        <f>SUM(AJ10:AJ$24)/U10/U10</f>
        <v>7.1339665559457227E-2</v>
      </c>
      <c r="AL10" s="99">
        <f t="shared" si="23"/>
        <v>28950925.370181341</v>
      </c>
      <c r="AM10" s="99">
        <f>SUM(AL10:AL$24)/U10/U10</f>
        <v>6.0996154407886326E-2</v>
      </c>
      <c r="AN10" s="99">
        <f t="shared" si="24"/>
        <v>30688.897067585945</v>
      </c>
      <c r="AO10" s="100">
        <f>SUM(AN10:AN$24)/U10/U10</f>
        <v>2.8666503010181875E-3</v>
      </c>
      <c r="AP10" s="87">
        <f t="shared" si="5"/>
        <v>65.134587402117859</v>
      </c>
      <c r="AQ10" s="88">
        <f t="shared" si="6"/>
        <v>66.181599263011918</v>
      </c>
      <c r="AR10" s="88">
        <f t="shared" si="7"/>
        <v>63.195930630217426</v>
      </c>
      <c r="AS10" s="88">
        <f t="shared" si="8"/>
        <v>64.164068692217541</v>
      </c>
      <c r="AT10" s="88">
        <f t="shared" si="9"/>
        <v>1.8731530986579528</v>
      </c>
      <c r="AU10" s="101">
        <f t="shared" si="10"/>
        <v>2.0830342440368694</v>
      </c>
    </row>
    <row r="11" spans="1:47" ht="14.45" customHeight="1" x14ac:dyDescent="0.15">
      <c r="A11" s="68"/>
      <c r="B11" s="86" t="s">
        <v>68</v>
      </c>
      <c r="C11" s="11">
        <v>7098</v>
      </c>
      <c r="D11" s="11">
        <v>3</v>
      </c>
      <c r="E11" s="11">
        <v>2383</v>
      </c>
      <c r="F11" s="12">
        <v>0</v>
      </c>
      <c r="G11" s="22" t="s">
        <v>67</v>
      </c>
      <c r="H11" s="3">
        <v>3014733</v>
      </c>
      <c r="I11" s="3">
        <v>1515</v>
      </c>
      <c r="J11" s="18">
        <v>20</v>
      </c>
      <c r="K11" s="3">
        <v>99512</v>
      </c>
      <c r="L11" s="4">
        <v>6104108</v>
      </c>
      <c r="M11" s="70"/>
      <c r="N11" s="70"/>
      <c r="O11" s="87">
        <f t="shared" si="11"/>
        <v>0.51311475409836071</v>
      </c>
      <c r="P11" s="88">
        <f t="shared" si="12"/>
        <v>1.0235301238894476</v>
      </c>
      <c r="Q11" s="89">
        <f t="shared" si="13"/>
        <v>4.2265426880811494E-4</v>
      </c>
      <c r="R11" s="90">
        <f t="shared" si="14"/>
        <v>4.1293779141742795E-4</v>
      </c>
      <c r="S11" s="91">
        <f t="shared" si="15"/>
        <v>0</v>
      </c>
      <c r="T11" s="92">
        <f t="shared" si="19"/>
        <v>2.0626154786572292E-3</v>
      </c>
      <c r="U11" s="93">
        <f t="shared" si="20"/>
        <v>99271.526559340855</v>
      </c>
      <c r="V11" s="93">
        <f t="shared" si="21"/>
        <v>495859.16214736371</v>
      </c>
      <c r="W11" s="94">
        <f>SUM(V11:V$24)</f>
        <v>6031237.0116708092</v>
      </c>
      <c r="X11" s="95">
        <f t="shared" si="0"/>
        <v>495859.16214736371</v>
      </c>
      <c r="Y11" s="93">
        <f>SUM(X11:X$24)</f>
        <v>5834565.4422754887</v>
      </c>
      <c r="Z11" s="93">
        <f t="shared" si="1"/>
        <v>0</v>
      </c>
      <c r="AA11" s="94">
        <f>SUM(Z11:Z$24)</f>
        <v>196671.5693953202</v>
      </c>
      <c r="AB11" s="87">
        <f t="shared" si="2"/>
        <v>60.754953819165443</v>
      </c>
      <c r="AC11" s="88">
        <f t="shared" si="3"/>
        <v>58.773805989452583</v>
      </c>
      <c r="AD11" s="96">
        <f t="shared" si="16"/>
        <v>96.739117215676501</v>
      </c>
      <c r="AE11" s="88">
        <f t="shared" si="4"/>
        <v>1.9811478297128553</v>
      </c>
      <c r="AF11" s="97">
        <f t="shared" si="17"/>
        <v>3.2608827843234947</v>
      </c>
      <c r="AH11" s="98">
        <f t="shared" si="25"/>
        <v>1.4152024857890356E-6</v>
      </c>
      <c r="AI11" s="99">
        <f t="shared" si="18"/>
        <v>0</v>
      </c>
      <c r="AJ11" s="99">
        <f t="shared" si="22"/>
        <v>47418614.361184448</v>
      </c>
      <c r="AK11" s="99">
        <f>SUM(AJ11:AJ$24)/U11/U11</f>
        <v>6.8427984691674437E-2</v>
      </c>
      <c r="AL11" s="99">
        <f t="shared" si="23"/>
        <v>44244699.728537574</v>
      </c>
      <c r="AM11" s="99">
        <f>SUM(AL11:AL$24)/U11/U11</f>
        <v>5.8246916895527308E-2</v>
      </c>
      <c r="AN11" s="99">
        <f t="shared" si="24"/>
        <v>54966.130511984971</v>
      </c>
      <c r="AO11" s="100">
        <f>SUM(AN11:AN$24)/U11/U11</f>
        <v>2.8723952028807806E-3</v>
      </c>
      <c r="AP11" s="87">
        <f t="shared" si="5"/>
        <v>60.2422424520284</v>
      </c>
      <c r="AQ11" s="88">
        <f t="shared" si="6"/>
        <v>61.267665186302487</v>
      </c>
      <c r="AR11" s="88">
        <f t="shared" si="7"/>
        <v>58.300771787786509</v>
      </c>
      <c r="AS11" s="88">
        <f t="shared" si="8"/>
        <v>59.246840191118658</v>
      </c>
      <c r="AT11" s="88">
        <f t="shared" si="9"/>
        <v>1.8761021567349225</v>
      </c>
      <c r="AU11" s="101">
        <f t="shared" si="10"/>
        <v>2.0861935026907883</v>
      </c>
    </row>
    <row r="12" spans="1:47" ht="14.45" customHeight="1" x14ac:dyDescent="0.15">
      <c r="A12" s="68"/>
      <c r="B12" s="86" t="s">
        <v>143</v>
      </c>
      <c r="C12" s="11">
        <v>7693</v>
      </c>
      <c r="D12" s="11">
        <v>2</v>
      </c>
      <c r="E12" s="11">
        <v>2581</v>
      </c>
      <c r="F12" s="12">
        <v>0</v>
      </c>
      <c r="G12" s="22" t="s">
        <v>69</v>
      </c>
      <c r="H12" s="3">
        <v>3210180</v>
      </c>
      <c r="I12" s="3">
        <v>1786</v>
      </c>
      <c r="J12" s="18">
        <v>25</v>
      </c>
      <c r="K12" s="3">
        <v>99268</v>
      </c>
      <c r="L12" s="4">
        <v>5607142</v>
      </c>
      <c r="M12" s="70"/>
      <c r="N12" s="70"/>
      <c r="O12" s="87">
        <f t="shared" si="11"/>
        <v>0.50820895522388054</v>
      </c>
      <c r="P12" s="88">
        <f t="shared" si="12"/>
        <v>1.0290098881329293</v>
      </c>
      <c r="Q12" s="89">
        <f t="shared" si="13"/>
        <v>2.599766021058105E-4</v>
      </c>
      <c r="R12" s="90">
        <f t="shared" si="14"/>
        <v>2.5264733128806073E-4</v>
      </c>
      <c r="S12" s="91">
        <f t="shared" si="15"/>
        <v>0</v>
      </c>
      <c r="T12" s="92">
        <f t="shared" si="19"/>
        <v>1.262452359836906E-3</v>
      </c>
      <c r="U12" s="93">
        <f t="shared" si="20"/>
        <v>99066.767572069628</v>
      </c>
      <c r="V12" s="93">
        <f t="shared" si="21"/>
        <v>495026.30352416413</v>
      </c>
      <c r="W12" s="94">
        <f>SUM(V12:V$24)</f>
        <v>5535377.8495234456</v>
      </c>
      <c r="X12" s="95">
        <f t="shared" si="0"/>
        <v>495026.30352416413</v>
      </c>
      <c r="Y12" s="93">
        <f>SUM(X12:X$24)</f>
        <v>5338706.280128126</v>
      </c>
      <c r="Z12" s="93">
        <f t="shared" si="1"/>
        <v>0</v>
      </c>
      <c r="AA12" s="94">
        <f>SUM(Z12:Z$24)</f>
        <v>196671.5693953202</v>
      </c>
      <c r="AB12" s="87">
        <f t="shared" si="2"/>
        <v>55.875224206710278</v>
      </c>
      <c r="AC12" s="88">
        <f t="shared" si="3"/>
        <v>53.889981584836661</v>
      </c>
      <c r="AD12" s="96">
        <f t="shared" si="16"/>
        <v>96.447007327381428</v>
      </c>
      <c r="AE12" s="88">
        <f t="shared" si="4"/>
        <v>1.9852426218736217</v>
      </c>
      <c r="AF12" s="97">
        <f t="shared" si="17"/>
        <v>3.5529926726185845</v>
      </c>
      <c r="AH12" s="98">
        <f t="shared" si="25"/>
        <v>7.9588694100520643E-7</v>
      </c>
      <c r="AI12" s="99">
        <f t="shared" si="18"/>
        <v>0</v>
      </c>
      <c r="AJ12" s="99">
        <f t="shared" si="22"/>
        <v>22274904.181768086</v>
      </c>
      <c r="AK12" s="99">
        <f>SUM(AJ12:AJ$24)/U12/U12</f>
        <v>6.3879520547062932E-2</v>
      </c>
      <c r="AL12" s="99">
        <f t="shared" si="23"/>
        <v>20647502.193631086</v>
      </c>
      <c r="AM12" s="99">
        <f>SUM(AL12:AL$24)/U12/U12</f>
        <v>5.3979722628565673E-2</v>
      </c>
      <c r="AN12" s="99">
        <f t="shared" si="24"/>
        <v>30862.548860179228</v>
      </c>
      <c r="AO12" s="100">
        <f>SUM(AN12:AN$24)/U12/U12</f>
        <v>2.8786805987609052E-3</v>
      </c>
      <c r="AP12" s="87">
        <f t="shared" si="5"/>
        <v>55.379846001564353</v>
      </c>
      <c r="AQ12" s="88">
        <f t="shared" si="6"/>
        <v>56.370602411856204</v>
      </c>
      <c r="AR12" s="88">
        <f t="shared" si="7"/>
        <v>53.434604266066941</v>
      </c>
      <c r="AS12" s="88">
        <f t="shared" si="8"/>
        <v>54.345358903606382</v>
      </c>
      <c r="AT12" s="88">
        <f t="shared" si="9"/>
        <v>1.8800820808508603</v>
      </c>
      <c r="AU12" s="101">
        <f t="shared" si="10"/>
        <v>2.0904031628963833</v>
      </c>
    </row>
    <row r="13" spans="1:47" ht="14.45" customHeight="1" x14ac:dyDescent="0.15">
      <c r="A13" s="68"/>
      <c r="B13" s="86" t="s">
        <v>144</v>
      </c>
      <c r="C13" s="11">
        <v>9206</v>
      </c>
      <c r="D13" s="11">
        <v>8</v>
      </c>
      <c r="E13" s="11">
        <v>3080</v>
      </c>
      <c r="F13" s="12">
        <v>0</v>
      </c>
      <c r="G13" s="22" t="s">
        <v>71</v>
      </c>
      <c r="H13" s="3">
        <v>3652706</v>
      </c>
      <c r="I13" s="3">
        <v>2325</v>
      </c>
      <c r="J13" s="18">
        <v>30</v>
      </c>
      <c r="K13" s="3">
        <v>99000</v>
      </c>
      <c r="L13" s="4">
        <v>5111461</v>
      </c>
      <c r="M13" s="70"/>
      <c r="N13" s="70"/>
      <c r="O13" s="87">
        <f t="shared" si="11"/>
        <v>0.51578947368421058</v>
      </c>
      <c r="P13" s="88">
        <f t="shared" si="12"/>
        <v>1.0348886767638479</v>
      </c>
      <c r="Q13" s="89">
        <f t="shared" si="13"/>
        <v>8.6899847925266127E-4</v>
      </c>
      <c r="R13" s="90">
        <f t="shared" si="14"/>
        <v>8.3970237452985364E-4</v>
      </c>
      <c r="S13" s="91">
        <f t="shared" si="15"/>
        <v>0</v>
      </c>
      <c r="T13" s="92">
        <f t="shared" si="19"/>
        <v>4.1899937676527256E-3</v>
      </c>
      <c r="U13" s="93">
        <f t="shared" si="20"/>
        <v>98941.700497566853</v>
      </c>
      <c r="V13" s="93">
        <f t="shared" si="21"/>
        <v>493704.81854107085</v>
      </c>
      <c r="W13" s="94">
        <f>SUM(V13:V$24)</f>
        <v>5040351.5459992811</v>
      </c>
      <c r="X13" s="95">
        <f t="shared" si="0"/>
        <v>493704.81854107085</v>
      </c>
      <c r="Y13" s="93">
        <f>SUM(X13:X$24)</f>
        <v>4843679.9766039625</v>
      </c>
      <c r="Z13" s="93">
        <f t="shared" si="1"/>
        <v>0</v>
      </c>
      <c r="AA13" s="94">
        <f>SUM(Z13:Z$24)</f>
        <v>196671.5693953202</v>
      </c>
      <c r="AB13" s="87">
        <f t="shared" si="2"/>
        <v>50.942641178107024</v>
      </c>
      <c r="AC13" s="88">
        <f t="shared" si="3"/>
        <v>48.95488911394925</v>
      </c>
      <c r="AD13" s="96">
        <f t="shared" si="16"/>
        <v>96.098058486586623</v>
      </c>
      <c r="AE13" s="88">
        <f t="shared" si="4"/>
        <v>1.9877520641577884</v>
      </c>
      <c r="AF13" s="97">
        <f t="shared" si="17"/>
        <v>3.9019415134134023</v>
      </c>
      <c r="AH13" s="98">
        <f t="shared" si="25"/>
        <v>2.1853110052769163E-6</v>
      </c>
      <c r="AI13" s="99">
        <f t="shared" si="18"/>
        <v>0</v>
      </c>
      <c r="AJ13" s="99">
        <f t="shared" si="22"/>
        <v>50461243.39143385</v>
      </c>
      <c r="AK13" s="99">
        <f>SUM(AJ13:AJ$24)/U13/U13</f>
        <v>6.1765719599809824E-2</v>
      </c>
      <c r="AL13" s="99">
        <f t="shared" si="23"/>
        <v>46398560.320303224</v>
      </c>
      <c r="AM13" s="99">
        <f>SUM(AL13:AL$24)/U13/U13</f>
        <v>5.2007118439306055E-2</v>
      </c>
      <c r="AN13" s="99">
        <f t="shared" si="24"/>
        <v>85240.001329247272</v>
      </c>
      <c r="AO13" s="100">
        <f>SUM(AN13:AN$24)/U13/U13</f>
        <v>2.8828101498640825E-3</v>
      </c>
      <c r="AP13" s="87">
        <f t="shared" si="5"/>
        <v>50.455528061454814</v>
      </c>
      <c r="AQ13" s="88">
        <f t="shared" si="6"/>
        <v>51.429754294759235</v>
      </c>
      <c r="AR13" s="88">
        <f t="shared" si="7"/>
        <v>48.507909756264311</v>
      </c>
      <c r="AS13" s="88">
        <f t="shared" si="8"/>
        <v>49.401868471634188</v>
      </c>
      <c r="AT13" s="88">
        <f t="shared" si="9"/>
        <v>1.8825161222381293</v>
      </c>
      <c r="AU13" s="101">
        <f t="shared" si="10"/>
        <v>2.0929880060774475</v>
      </c>
    </row>
    <row r="14" spans="1:47" ht="14.45" customHeight="1" x14ac:dyDescent="0.15">
      <c r="A14" s="68"/>
      <c r="B14" s="86" t="s">
        <v>145</v>
      </c>
      <c r="C14" s="11">
        <v>10506</v>
      </c>
      <c r="D14" s="11">
        <v>15</v>
      </c>
      <c r="E14" s="11">
        <v>3498</v>
      </c>
      <c r="F14" s="12">
        <v>0</v>
      </c>
      <c r="G14" s="22" t="s">
        <v>73</v>
      </c>
      <c r="H14" s="3">
        <v>4191265</v>
      </c>
      <c r="I14" s="3">
        <v>3455</v>
      </c>
      <c r="J14" s="18">
        <v>35</v>
      </c>
      <c r="K14" s="3">
        <v>98696</v>
      </c>
      <c r="L14" s="4">
        <v>4617197</v>
      </c>
      <c r="M14" s="70"/>
      <c r="N14" s="70"/>
      <c r="O14" s="87">
        <f t="shared" si="11"/>
        <v>0.5252525252525253</v>
      </c>
      <c r="P14" s="88">
        <f t="shared" si="12"/>
        <v>1.0252959717918388</v>
      </c>
      <c r="Q14" s="89">
        <f t="shared" si="13"/>
        <v>1.4277555682467161E-3</v>
      </c>
      <c r="R14" s="90">
        <f t="shared" si="14"/>
        <v>1.392530164486579E-3</v>
      </c>
      <c r="S14" s="91">
        <f t="shared" si="15"/>
        <v>0</v>
      </c>
      <c r="T14" s="92">
        <f t="shared" si="19"/>
        <v>6.9397115995261599E-3</v>
      </c>
      <c r="U14" s="93">
        <f t="shared" si="20"/>
        <v>98527.135389121089</v>
      </c>
      <c r="V14" s="93">
        <f t="shared" si="21"/>
        <v>491012.63424341276</v>
      </c>
      <c r="W14" s="94">
        <f>SUM(V14:V$24)</f>
        <v>4546646.7274582107</v>
      </c>
      <c r="X14" s="95">
        <f t="shared" si="0"/>
        <v>491012.63424341276</v>
      </c>
      <c r="Y14" s="93">
        <f>SUM(X14:X$24)</f>
        <v>4349975.1580628911</v>
      </c>
      <c r="Z14" s="93">
        <f t="shared" si="1"/>
        <v>0</v>
      </c>
      <c r="AA14" s="94">
        <f>SUM(Z14:Z$24)</f>
        <v>196671.5693953202</v>
      </c>
      <c r="AB14" s="87">
        <f t="shared" si="2"/>
        <v>46.146137401658692</v>
      </c>
      <c r="AC14" s="88">
        <f t="shared" si="3"/>
        <v>44.150021624836512</v>
      </c>
      <c r="AD14" s="96">
        <f t="shared" si="16"/>
        <v>95.674360002338062</v>
      </c>
      <c r="AE14" s="88">
        <f t="shared" si="4"/>
        <v>1.9961157768221867</v>
      </c>
      <c r="AF14" s="97">
        <f t="shared" si="17"/>
        <v>4.3256399976619448</v>
      </c>
      <c r="AH14" s="98">
        <f t="shared" si="25"/>
        <v>3.1883588913387631E-6</v>
      </c>
      <c r="AI14" s="99">
        <f t="shared" si="18"/>
        <v>0</v>
      </c>
      <c r="AJ14" s="99">
        <f t="shared" si="22"/>
        <v>59443306.252748676</v>
      </c>
      <c r="AK14" s="99">
        <f>SUM(AJ14:AJ$24)/U14/U14</f>
        <v>5.7088467703406705E-2</v>
      </c>
      <c r="AL14" s="99">
        <f t="shared" si="23"/>
        <v>54115416.633753061</v>
      </c>
      <c r="AM14" s="99">
        <f>SUM(AL14:AL$24)/U14/U14</f>
        <v>4.7666078292952066E-2</v>
      </c>
      <c r="AN14" s="99">
        <f t="shared" si="24"/>
        <v>125054.44621416771</v>
      </c>
      <c r="AO14" s="100">
        <f>SUM(AN14:AN$24)/U14/U14</f>
        <v>2.8983399954549691E-3</v>
      </c>
      <c r="AP14" s="87">
        <f t="shared" si="5"/>
        <v>45.677830816685336</v>
      </c>
      <c r="AQ14" s="88">
        <f t="shared" si="6"/>
        <v>46.614443986632047</v>
      </c>
      <c r="AR14" s="88">
        <f t="shared" si="7"/>
        <v>43.722103400907912</v>
      </c>
      <c r="AS14" s="88">
        <f t="shared" si="8"/>
        <v>44.577939848765112</v>
      </c>
      <c r="AT14" s="88">
        <f t="shared" si="9"/>
        <v>1.8905967599269378</v>
      </c>
      <c r="AU14" s="101">
        <f t="shared" si="10"/>
        <v>2.1016347937174356</v>
      </c>
    </row>
    <row r="15" spans="1:47" ht="14.45" customHeight="1" x14ac:dyDescent="0.15">
      <c r="A15" s="68"/>
      <c r="B15" s="86" t="s">
        <v>76</v>
      </c>
      <c r="C15" s="11">
        <v>11666</v>
      </c>
      <c r="D15" s="11">
        <v>16</v>
      </c>
      <c r="E15" s="11">
        <v>3871</v>
      </c>
      <c r="F15" s="12">
        <v>0</v>
      </c>
      <c r="G15" s="22" t="s">
        <v>75</v>
      </c>
      <c r="H15" s="3">
        <v>4922423</v>
      </c>
      <c r="I15" s="3">
        <v>6214</v>
      </c>
      <c r="J15" s="18">
        <v>40</v>
      </c>
      <c r="K15" s="3">
        <v>98300</v>
      </c>
      <c r="L15" s="4">
        <v>4124657</v>
      </c>
      <c r="M15" s="70"/>
      <c r="N15" s="70"/>
      <c r="O15" s="87">
        <f t="shared" si="11"/>
        <v>0.53822525597269621</v>
      </c>
      <c r="P15" s="88">
        <f t="shared" si="12"/>
        <v>1.0558957708401631</v>
      </c>
      <c r="Q15" s="89">
        <f t="shared" si="13"/>
        <v>1.3715069432539003E-3</v>
      </c>
      <c r="R15" s="90">
        <f t="shared" si="14"/>
        <v>1.2989037186526557E-3</v>
      </c>
      <c r="S15" s="91">
        <f t="shared" si="15"/>
        <v>0</v>
      </c>
      <c r="T15" s="92">
        <f t="shared" si="19"/>
        <v>6.475099738965779E-3</v>
      </c>
      <c r="U15" s="93">
        <f t="shared" si="20"/>
        <v>97843.385484793122</v>
      </c>
      <c r="V15" s="93">
        <f t="shared" si="21"/>
        <v>487754.15045334137</v>
      </c>
      <c r="W15" s="94">
        <f>SUM(V15:V$24)</f>
        <v>4055634.0932147983</v>
      </c>
      <c r="X15" s="95">
        <f t="shared" si="0"/>
        <v>487754.15045334137</v>
      </c>
      <c r="Y15" s="93">
        <f>SUM(X15:X$24)</f>
        <v>3858962.5238194782</v>
      </c>
      <c r="Z15" s="93">
        <f t="shared" si="1"/>
        <v>0</v>
      </c>
      <c r="AA15" s="94">
        <f>SUM(Z15:Z$24)</f>
        <v>196671.5693953202</v>
      </c>
      <c r="AB15" s="87">
        <f t="shared" si="2"/>
        <v>41.450263327663855</v>
      </c>
      <c r="AC15" s="88">
        <f t="shared" si="3"/>
        <v>39.440198279108408</v>
      </c>
      <c r="AD15" s="96">
        <f t="shared" si="16"/>
        <v>95.150657951999236</v>
      </c>
      <c r="AE15" s="88">
        <f t="shared" si="4"/>
        <v>2.010065048555449</v>
      </c>
      <c r="AF15" s="97">
        <f t="shared" si="17"/>
        <v>4.8493420480007758</v>
      </c>
      <c r="AH15" s="98">
        <f t="shared" si="25"/>
        <v>2.6034647289144395E-6</v>
      </c>
      <c r="AI15" s="99">
        <f t="shared" si="18"/>
        <v>0</v>
      </c>
      <c r="AJ15" s="99">
        <f t="shared" si="22"/>
        <v>37931963.770773463</v>
      </c>
      <c r="AK15" s="99">
        <f>SUM(AJ15:AJ$24)/U15/U15</f>
        <v>5.1679885350877475E-2</v>
      </c>
      <c r="AL15" s="99">
        <f t="shared" si="23"/>
        <v>34099646.906119175</v>
      </c>
      <c r="AM15" s="99">
        <f>SUM(AL15:AL$24)/U15/U15</f>
        <v>4.2681879304431104E-2</v>
      </c>
      <c r="AN15" s="99">
        <f t="shared" si="24"/>
        <v>102018.12864918749</v>
      </c>
      <c r="AO15" s="100">
        <f>SUM(AN15:AN$24)/U15/U15</f>
        <v>2.9259271425325782E-3</v>
      </c>
      <c r="AP15" s="87">
        <f t="shared" si="5"/>
        <v>41.004692404505789</v>
      </c>
      <c r="AQ15" s="88">
        <f t="shared" si="6"/>
        <v>41.89583425082192</v>
      </c>
      <c r="AR15" s="88">
        <f t="shared" si="7"/>
        <v>39.035270251508564</v>
      </c>
      <c r="AS15" s="88">
        <f t="shared" si="8"/>
        <v>39.845126306708252</v>
      </c>
      <c r="AT15" s="88">
        <f t="shared" si="9"/>
        <v>1.9040450423738176</v>
      </c>
      <c r="AU15" s="101">
        <f t="shared" si="10"/>
        <v>2.1160850547370802</v>
      </c>
    </row>
    <row r="16" spans="1:47" ht="14.45" customHeight="1" x14ac:dyDescent="0.15">
      <c r="A16" s="68"/>
      <c r="B16" s="86" t="s">
        <v>146</v>
      </c>
      <c r="C16" s="11">
        <v>10199</v>
      </c>
      <c r="D16" s="11">
        <v>32</v>
      </c>
      <c r="E16" s="11">
        <v>3367</v>
      </c>
      <c r="F16" s="12">
        <v>5.4</v>
      </c>
      <c r="G16" s="22" t="s">
        <v>77</v>
      </c>
      <c r="H16" s="3">
        <v>4365334</v>
      </c>
      <c r="I16" s="3">
        <v>8656</v>
      </c>
      <c r="J16" s="18">
        <v>45</v>
      </c>
      <c r="K16" s="3">
        <v>97714</v>
      </c>
      <c r="L16" s="4">
        <v>3634510</v>
      </c>
      <c r="M16" s="70"/>
      <c r="N16" s="70"/>
      <c r="O16" s="87">
        <f t="shared" si="11"/>
        <v>0.54229166666666673</v>
      </c>
      <c r="P16" s="88">
        <f t="shared" si="12"/>
        <v>1.0046111515560245</v>
      </c>
      <c r="Q16" s="89">
        <f t="shared" si="13"/>
        <v>3.1375625061280518E-3</v>
      </c>
      <c r="R16" s="90">
        <f t="shared" si="14"/>
        <v>3.1231611367924161E-3</v>
      </c>
      <c r="S16" s="91">
        <f t="shared" si="15"/>
        <v>1.603801603801604E-3</v>
      </c>
      <c r="T16" s="92">
        <f t="shared" si="19"/>
        <v>1.5504984052429541E-2</v>
      </c>
      <c r="U16" s="93">
        <f t="shared" si="20"/>
        <v>97209.839804981006</v>
      </c>
      <c r="V16" s="93">
        <f t="shared" si="21"/>
        <v>482599.82431244018</v>
      </c>
      <c r="W16" s="94">
        <f>SUM(V16:V$24)</f>
        <v>3567879.9427614571</v>
      </c>
      <c r="X16" s="95">
        <f t="shared" si="0"/>
        <v>481825.82994021353</v>
      </c>
      <c r="Y16" s="93">
        <f>SUM(X16:X$24)</f>
        <v>3371208.373366137</v>
      </c>
      <c r="Z16" s="93">
        <f t="shared" si="1"/>
        <v>773.99437222666381</v>
      </c>
      <c r="AA16" s="94">
        <f>SUM(Z16:Z$24)</f>
        <v>196671.5693953202</v>
      </c>
      <c r="AB16" s="87">
        <f t="shared" si="2"/>
        <v>36.702868247897676</v>
      </c>
      <c r="AC16" s="88">
        <f t="shared" si="3"/>
        <v>34.679703002590458</v>
      </c>
      <c r="AD16" s="96">
        <f t="shared" si="16"/>
        <v>94.487718966151633</v>
      </c>
      <c r="AE16" s="88">
        <f t="shared" si="4"/>
        <v>2.0231652453072226</v>
      </c>
      <c r="AF16" s="97">
        <f t="shared" si="17"/>
        <v>5.5122810338483799</v>
      </c>
      <c r="AH16" s="98">
        <f t="shared" si="25"/>
        <v>7.3961581892214308E-6</v>
      </c>
      <c r="AI16" s="99">
        <f t="shared" si="18"/>
        <v>4.75565614558137E-7</v>
      </c>
      <c r="AJ16" s="99">
        <f t="shared" si="22"/>
        <v>83317831.904483378</v>
      </c>
      <c r="AK16" s="99">
        <f>SUM(AJ16:AJ$24)/U16/U16</f>
        <v>4.8341637730766718E-2</v>
      </c>
      <c r="AL16" s="99">
        <f t="shared" si="23"/>
        <v>73825668.744427264</v>
      </c>
      <c r="AM16" s="99">
        <f>SUM(AL16:AL$24)/U16/U16</f>
        <v>3.9631510862406689E-2</v>
      </c>
      <c r="AN16" s="99">
        <f t="shared" si="24"/>
        <v>404656.23565509776</v>
      </c>
      <c r="AO16" s="100">
        <f>SUM(AN16:AN$24)/U16/U16</f>
        <v>2.9533938598507664E-3</v>
      </c>
      <c r="AP16" s="87">
        <f t="shared" si="5"/>
        <v>36.271928303698353</v>
      </c>
      <c r="AQ16" s="88">
        <f t="shared" si="6"/>
        <v>37.133808192097</v>
      </c>
      <c r="AR16" s="88">
        <f t="shared" si="7"/>
        <v>34.289512777022182</v>
      </c>
      <c r="AS16" s="88">
        <f t="shared" si="8"/>
        <v>35.069893228158733</v>
      </c>
      <c r="AT16" s="88">
        <f t="shared" si="9"/>
        <v>1.9166487777916188</v>
      </c>
      <c r="AU16" s="101">
        <f t="shared" si="10"/>
        <v>2.1296817128228267</v>
      </c>
    </row>
    <row r="17" spans="1:47" ht="14.45" customHeight="1" x14ac:dyDescent="0.15">
      <c r="A17" s="68"/>
      <c r="B17" s="86" t="s">
        <v>128</v>
      </c>
      <c r="C17" s="11">
        <v>10679</v>
      </c>
      <c r="D17" s="11">
        <v>39</v>
      </c>
      <c r="E17" s="11">
        <v>3608</v>
      </c>
      <c r="F17" s="12">
        <v>5.4</v>
      </c>
      <c r="G17" s="22" t="s">
        <v>79</v>
      </c>
      <c r="H17" s="3">
        <v>3982000</v>
      </c>
      <c r="I17" s="3">
        <v>12838</v>
      </c>
      <c r="J17" s="18">
        <v>50</v>
      </c>
      <c r="K17" s="3">
        <v>96754</v>
      </c>
      <c r="L17" s="4">
        <v>3148137</v>
      </c>
      <c r="M17" s="70"/>
      <c r="N17" s="70"/>
      <c r="O17" s="87">
        <f t="shared" si="11"/>
        <v>0.53543307086614178</v>
      </c>
      <c r="P17" s="88">
        <f t="shared" si="12"/>
        <v>1.0159221648336147</v>
      </c>
      <c r="Q17" s="89">
        <f t="shared" si="13"/>
        <v>3.6520273433842121E-3</v>
      </c>
      <c r="R17" s="90">
        <f t="shared" si="14"/>
        <v>3.5947904965557397E-3</v>
      </c>
      <c r="S17" s="91">
        <f t="shared" si="15"/>
        <v>1.4966740576496675E-3</v>
      </c>
      <c r="T17" s="92">
        <f t="shared" si="19"/>
        <v>1.7825110954116628E-2</v>
      </c>
      <c r="U17" s="93">
        <f t="shared" si="20"/>
        <v>95702.602789065553</v>
      </c>
      <c r="V17" s="93">
        <f t="shared" si="21"/>
        <v>474550.46822542785</v>
      </c>
      <c r="W17" s="94">
        <f>SUM(V17:V$24)</f>
        <v>3085280.1184490169</v>
      </c>
      <c r="X17" s="95">
        <f t="shared" si="0"/>
        <v>473840.22085058934</v>
      </c>
      <c r="Y17" s="93">
        <f>SUM(X17:X$24)</f>
        <v>2889382.5434259232</v>
      </c>
      <c r="Z17" s="93">
        <f t="shared" si="1"/>
        <v>710.24737483850072</v>
      </c>
      <c r="AA17" s="94">
        <f>SUM(Z17:Z$24)</f>
        <v>195897.57502309352</v>
      </c>
      <c r="AB17" s="87">
        <f t="shared" si="2"/>
        <v>32.238204902840152</v>
      </c>
      <c r="AC17" s="88">
        <f t="shared" si="3"/>
        <v>30.191263970054198</v>
      </c>
      <c r="AD17" s="96">
        <f t="shared" si="16"/>
        <v>93.650574096929262</v>
      </c>
      <c r="AE17" s="88">
        <f t="shared" si="4"/>
        <v>2.0469409327859545</v>
      </c>
      <c r="AF17" s="97">
        <f t="shared" si="17"/>
        <v>6.3494259030707418</v>
      </c>
      <c r="AH17" s="98">
        <f t="shared" si="25"/>
        <v>8.001818624992892E-6</v>
      </c>
      <c r="AI17" s="99">
        <f t="shared" si="18"/>
        <v>4.1420011763160366E-7</v>
      </c>
      <c r="AJ17" s="99">
        <f t="shared" si="22"/>
        <v>66389279.234796554</v>
      </c>
      <c r="AK17" s="99">
        <f>SUM(AJ17:AJ$24)/U17/U17</f>
        <v>4.0779472003040211E-2</v>
      </c>
      <c r="AL17" s="99">
        <f t="shared" si="23"/>
        <v>57623440.846959293</v>
      </c>
      <c r="AM17" s="99">
        <f>SUM(AL17:AL$24)/U17/U17</f>
        <v>3.2829206917417267E-2</v>
      </c>
      <c r="AN17" s="99">
        <f t="shared" si="24"/>
        <v>410355.93784062209</v>
      </c>
      <c r="AO17" s="100">
        <f>SUM(AN17:AN$24)/U17/U17</f>
        <v>3.0029721161487707E-3</v>
      </c>
      <c r="AP17" s="87">
        <f t="shared" si="5"/>
        <v>31.842403917941329</v>
      </c>
      <c r="AQ17" s="88">
        <f t="shared" si="6"/>
        <v>32.634005887738979</v>
      </c>
      <c r="AR17" s="88">
        <f t="shared" si="7"/>
        <v>29.836134864947407</v>
      </c>
      <c r="AS17" s="88">
        <f t="shared" si="8"/>
        <v>30.546393075160989</v>
      </c>
      <c r="AT17" s="88">
        <f t="shared" si="9"/>
        <v>1.9395341467740961</v>
      </c>
      <c r="AU17" s="101">
        <f t="shared" si="10"/>
        <v>2.1543477187978128</v>
      </c>
    </row>
    <row r="18" spans="1:47" ht="14.45" customHeight="1" x14ac:dyDescent="0.15">
      <c r="A18" s="68"/>
      <c r="B18" s="86" t="s">
        <v>147</v>
      </c>
      <c r="C18" s="11">
        <v>11883</v>
      </c>
      <c r="D18" s="11">
        <v>65</v>
      </c>
      <c r="E18" s="11">
        <v>3970</v>
      </c>
      <c r="F18" s="12">
        <v>10.8</v>
      </c>
      <c r="G18" s="22" t="s">
        <v>81</v>
      </c>
      <c r="H18" s="3">
        <v>3749854</v>
      </c>
      <c r="I18" s="3">
        <v>19460</v>
      </c>
      <c r="J18" s="18">
        <v>55</v>
      </c>
      <c r="K18" s="3">
        <v>95230</v>
      </c>
      <c r="L18" s="4">
        <v>2667907</v>
      </c>
      <c r="M18" s="70"/>
      <c r="N18" s="70"/>
      <c r="O18" s="87">
        <f t="shared" si="11"/>
        <v>0.53868552412645587</v>
      </c>
      <c r="P18" s="88">
        <f t="shared" si="12"/>
        <v>1.0158990420753615</v>
      </c>
      <c r="Q18" s="89">
        <f t="shared" si="13"/>
        <v>5.469999158461668E-3</v>
      </c>
      <c r="R18" s="90">
        <f t="shared" si="14"/>
        <v>5.3843924759364933E-3</v>
      </c>
      <c r="S18" s="91">
        <f t="shared" si="15"/>
        <v>2.7204030226700253E-3</v>
      </c>
      <c r="T18" s="92">
        <f t="shared" si="19"/>
        <v>2.6591706915905216E-2</v>
      </c>
      <c r="U18" s="93">
        <f t="shared" si="20"/>
        <v>93996.69327575271</v>
      </c>
      <c r="V18" s="93">
        <f t="shared" si="21"/>
        <v>464218.11370990699</v>
      </c>
      <c r="W18" s="94">
        <f>SUM(V18:V$24)</f>
        <v>2610729.650223589</v>
      </c>
      <c r="X18" s="95">
        <f t="shared" si="0"/>
        <v>462955.25335019233</v>
      </c>
      <c r="Y18" s="93">
        <f>SUM(X18:X$24)</f>
        <v>2415542.322575334</v>
      </c>
      <c r="Z18" s="93">
        <f t="shared" si="1"/>
        <v>1262.8603597146084</v>
      </c>
      <c r="AA18" s="94">
        <f>SUM(Z18:Z$24)</f>
        <v>195187.32764825501</v>
      </c>
      <c r="AB18" s="87">
        <f t="shared" si="2"/>
        <v>27.774696739220825</v>
      </c>
      <c r="AC18" s="88">
        <f t="shared" si="3"/>
        <v>25.698162758651478</v>
      </c>
      <c r="AD18" s="96">
        <f t="shared" si="16"/>
        <v>92.523648412560121</v>
      </c>
      <c r="AE18" s="88">
        <f t="shared" si="4"/>
        <v>2.0765339805693497</v>
      </c>
      <c r="AF18" s="97">
        <f t="shared" si="17"/>
        <v>7.4763515874398836</v>
      </c>
      <c r="AH18" s="98">
        <f t="shared" si="25"/>
        <v>1.0589467365806978E-5</v>
      </c>
      <c r="AI18" s="99">
        <f t="shared" si="18"/>
        <v>6.8337592696833062E-7</v>
      </c>
      <c r="AJ18" s="99">
        <f t="shared" si="22"/>
        <v>62116674.931667462</v>
      </c>
      <c r="AK18" s="99">
        <f>SUM(AJ18:AJ$24)/U18/U18</f>
        <v>3.4759057371243234E-2</v>
      </c>
      <c r="AL18" s="99">
        <f t="shared" si="23"/>
        <v>52437462.238884509</v>
      </c>
      <c r="AM18" s="99">
        <f>SUM(AL18:AL$24)/U18/U18</f>
        <v>2.7509730511640712E-2</v>
      </c>
      <c r="AN18" s="99">
        <f t="shared" si="24"/>
        <v>570048.92237584852</v>
      </c>
      <c r="AO18" s="100">
        <f>SUM(AN18:AN$24)/U18/U18</f>
        <v>3.0665161261066959E-3</v>
      </c>
      <c r="AP18" s="87">
        <f t="shared" si="5"/>
        <v>27.409278629656772</v>
      </c>
      <c r="AQ18" s="88">
        <f t="shared" si="6"/>
        <v>28.140114848784879</v>
      </c>
      <c r="AR18" s="88">
        <f t="shared" si="7"/>
        <v>25.373076030633371</v>
      </c>
      <c r="AS18" s="88">
        <f t="shared" si="8"/>
        <v>26.023249486669584</v>
      </c>
      <c r="AT18" s="88">
        <f t="shared" si="9"/>
        <v>1.9679967595341146</v>
      </c>
      <c r="AU18" s="101">
        <f t="shared" si="10"/>
        <v>2.1850712016045848</v>
      </c>
    </row>
    <row r="19" spans="1:47" ht="14.45" customHeight="1" x14ac:dyDescent="0.15">
      <c r="A19" s="68"/>
      <c r="B19" s="86" t="s">
        <v>148</v>
      </c>
      <c r="C19" s="11">
        <v>14204</v>
      </c>
      <c r="D19" s="11">
        <v>133</v>
      </c>
      <c r="E19" s="11">
        <v>4694</v>
      </c>
      <c r="F19" s="12">
        <v>32.4</v>
      </c>
      <c r="G19" s="22" t="s">
        <v>83</v>
      </c>
      <c r="H19" s="3">
        <v>4181397</v>
      </c>
      <c r="I19" s="3">
        <v>36141</v>
      </c>
      <c r="J19" s="18">
        <v>60</v>
      </c>
      <c r="K19" s="3">
        <v>92826</v>
      </c>
      <c r="L19" s="4">
        <v>2197302</v>
      </c>
      <c r="M19" s="70"/>
      <c r="N19" s="70"/>
      <c r="O19" s="87">
        <f t="shared" si="11"/>
        <v>0.53726956986374563</v>
      </c>
      <c r="P19" s="88">
        <f t="shared" si="12"/>
        <v>1.051764992985494</v>
      </c>
      <c r="Q19" s="89">
        <f t="shared" si="13"/>
        <v>9.3635595606871309E-3</v>
      </c>
      <c r="R19" s="90">
        <f t="shared" si="14"/>
        <v>8.9027107986434702E-3</v>
      </c>
      <c r="S19" s="91">
        <f t="shared" si="15"/>
        <v>6.9024286322965488E-3</v>
      </c>
      <c r="T19" s="92">
        <f t="shared" si="19"/>
        <v>4.3615178320573121E-2</v>
      </c>
      <c r="U19" s="93">
        <f t="shared" si="20"/>
        <v>91497.160757099657</v>
      </c>
      <c r="V19" s="93">
        <f t="shared" si="21"/>
        <v>448252.79316667392</v>
      </c>
      <c r="W19" s="94">
        <f>SUM(V19:V$24)</f>
        <v>2146511.536513682</v>
      </c>
      <c r="X19" s="95">
        <f t="shared" si="0"/>
        <v>445158.7602526134</v>
      </c>
      <c r="Y19" s="93">
        <f>SUM(X19:X$24)</f>
        <v>1952587.0692251418</v>
      </c>
      <c r="Z19" s="93">
        <f t="shared" si="1"/>
        <v>3094.0329140605527</v>
      </c>
      <c r="AA19" s="94">
        <f>SUM(Z19:Z$24)</f>
        <v>193924.46728854041</v>
      </c>
      <c r="AB19" s="87">
        <f t="shared" si="2"/>
        <v>23.459870434800624</v>
      </c>
      <c r="AC19" s="88">
        <f t="shared" si="3"/>
        <v>21.340411582920424</v>
      </c>
      <c r="AD19" s="96">
        <f t="shared" si="16"/>
        <v>90.965598647398451</v>
      </c>
      <c r="AE19" s="88">
        <f t="shared" si="4"/>
        <v>2.1194588518801987</v>
      </c>
      <c r="AF19" s="97">
        <f t="shared" si="17"/>
        <v>9.0344013526015488</v>
      </c>
      <c r="AH19" s="98">
        <f t="shared" si="25"/>
        <v>1.3679062659076508E-5</v>
      </c>
      <c r="AI19" s="99">
        <f t="shared" si="18"/>
        <v>1.4603291672928422E-6</v>
      </c>
      <c r="AJ19" s="99">
        <f t="shared" si="22"/>
        <v>54028948.724895641</v>
      </c>
      <c r="AK19" s="99">
        <f>SUM(AJ19:AJ$24)/U19/U19</f>
        <v>2.9264290109225079E-2</v>
      </c>
      <c r="AL19" s="99">
        <f t="shared" si="23"/>
        <v>43946625.651945107</v>
      </c>
      <c r="AM19" s="99">
        <f>SUM(AL19:AL$24)/U19/U19</f>
        <v>2.2769655177070004E-2</v>
      </c>
      <c r="AN19" s="99">
        <f t="shared" si="24"/>
        <v>846041.23081249441</v>
      </c>
      <c r="AO19" s="100">
        <f>SUM(AN19:AN$24)/U19/U19</f>
        <v>3.1682555345974219E-3</v>
      </c>
      <c r="AP19" s="87">
        <f t="shared" si="5"/>
        <v>23.124576985888183</v>
      </c>
      <c r="AQ19" s="88">
        <f t="shared" si="6"/>
        <v>23.795163883713066</v>
      </c>
      <c r="AR19" s="88">
        <f t="shared" si="7"/>
        <v>21.044655082859595</v>
      </c>
      <c r="AS19" s="88">
        <f t="shared" si="8"/>
        <v>21.636168082981253</v>
      </c>
      <c r="AT19" s="88">
        <f t="shared" si="9"/>
        <v>2.0091358240858646</v>
      </c>
      <c r="AU19" s="101">
        <f t="shared" si="10"/>
        <v>2.2297818796745328</v>
      </c>
    </row>
    <row r="20" spans="1:47" ht="14.45" customHeight="1" x14ac:dyDescent="0.15">
      <c r="A20" s="68"/>
      <c r="B20" s="86" t="s">
        <v>149</v>
      </c>
      <c r="C20" s="11">
        <v>15110</v>
      </c>
      <c r="D20" s="11">
        <v>214</v>
      </c>
      <c r="E20" s="11">
        <v>5052</v>
      </c>
      <c r="F20" s="12">
        <v>130</v>
      </c>
      <c r="G20" s="22" t="s">
        <v>85</v>
      </c>
      <c r="H20" s="3">
        <v>4699236</v>
      </c>
      <c r="I20" s="3">
        <v>61424</v>
      </c>
      <c r="J20" s="18">
        <v>65</v>
      </c>
      <c r="K20" s="3">
        <v>89083</v>
      </c>
      <c r="L20" s="4">
        <v>1741832</v>
      </c>
      <c r="M20" s="70"/>
      <c r="N20" s="70"/>
      <c r="O20" s="87">
        <f t="shared" si="11"/>
        <v>0.53169541732009062</v>
      </c>
      <c r="P20" s="88">
        <f t="shared" si="12"/>
        <v>0.98386438054770797</v>
      </c>
      <c r="Q20" s="89">
        <f t="shared" si="13"/>
        <v>1.4162806088682992E-2</v>
      </c>
      <c r="R20" s="90">
        <f t="shared" si="14"/>
        <v>1.439507961534159E-2</v>
      </c>
      <c r="S20" s="91">
        <f t="shared" si="15"/>
        <v>2.5732383214568489E-2</v>
      </c>
      <c r="T20" s="92">
        <f t="shared" si="19"/>
        <v>6.9628472327147292E-2</v>
      </c>
      <c r="U20" s="93">
        <f t="shared" si="20"/>
        <v>87506.495774852607</v>
      </c>
      <c r="V20" s="93">
        <f t="shared" si="21"/>
        <v>423265.71177914058</v>
      </c>
      <c r="W20" s="94">
        <f>SUM(V20:V$24)</f>
        <v>1698258.7433470078</v>
      </c>
      <c r="X20" s="95">
        <f t="shared" si="0"/>
        <v>412374.07628205261</v>
      </c>
      <c r="Y20" s="93">
        <f>SUM(X20:X$24)</f>
        <v>1507428.3089725282</v>
      </c>
      <c r="Z20" s="93">
        <f t="shared" si="1"/>
        <v>10891.63549708794</v>
      </c>
      <c r="AA20" s="94">
        <f>SUM(Z20:Z$24)</f>
        <v>190830.43437447987</v>
      </c>
      <c r="AB20" s="87">
        <f t="shared" si="2"/>
        <v>19.407230609673768</v>
      </c>
      <c r="AC20" s="88">
        <f t="shared" si="3"/>
        <v>17.226473253494504</v>
      </c>
      <c r="AD20" s="96">
        <f t="shared" si="16"/>
        <v>88.763170799381143</v>
      </c>
      <c r="AE20" s="88">
        <f t="shared" si="4"/>
        <v>2.1807573561792681</v>
      </c>
      <c r="AF20" s="97">
        <f t="shared" si="17"/>
        <v>11.236829200618883</v>
      </c>
      <c r="AH20" s="98">
        <f t="shared" si="25"/>
        <v>2.1077367662597217E-5</v>
      </c>
      <c r="AI20" s="99">
        <f t="shared" si="18"/>
        <v>4.9624361972816876E-6</v>
      </c>
      <c r="AJ20" s="99">
        <f t="shared" si="22"/>
        <v>52305711.897421919</v>
      </c>
      <c r="AK20" s="99">
        <f>SUM(AJ20:AJ$24)/U20/U20</f>
        <v>2.4938507628474004E-2</v>
      </c>
      <c r="AL20" s="99">
        <f t="shared" si="23"/>
        <v>40833170.659592539</v>
      </c>
      <c r="AM20" s="99">
        <f>SUM(AL20:AL$24)/U20/U20</f>
        <v>1.9154679419333777E-2</v>
      </c>
      <c r="AN20" s="99">
        <f t="shared" si="24"/>
        <v>1721024.1158825103</v>
      </c>
      <c r="AO20" s="100">
        <f>SUM(AN20:AN$24)/U20/U20</f>
        <v>3.3533293653239225E-3</v>
      </c>
      <c r="AP20" s="87">
        <f t="shared" si="5"/>
        <v>19.097708767301462</v>
      </c>
      <c r="AQ20" s="88">
        <f t="shared" si="6"/>
        <v>19.716752452046073</v>
      </c>
      <c r="AR20" s="88">
        <f t="shared" si="7"/>
        <v>16.955208407896492</v>
      </c>
      <c r="AS20" s="88">
        <f t="shared" si="8"/>
        <v>17.497738099092516</v>
      </c>
      <c r="AT20" s="88">
        <f t="shared" si="9"/>
        <v>2.0672577963130361</v>
      </c>
      <c r="AU20" s="101">
        <f t="shared" si="10"/>
        <v>2.2942569160455002</v>
      </c>
    </row>
    <row r="21" spans="1:47" ht="14.45" customHeight="1" x14ac:dyDescent="0.15">
      <c r="A21" s="68"/>
      <c r="B21" s="86" t="s">
        <v>131</v>
      </c>
      <c r="C21" s="11">
        <v>10165</v>
      </c>
      <c r="D21" s="11">
        <v>237</v>
      </c>
      <c r="E21" s="11">
        <v>3425</v>
      </c>
      <c r="F21" s="12">
        <v>148</v>
      </c>
      <c r="G21" s="22" t="s">
        <v>87</v>
      </c>
      <c r="H21" s="3">
        <v>3608735</v>
      </c>
      <c r="I21" s="3">
        <v>76916</v>
      </c>
      <c r="J21" s="18">
        <v>70</v>
      </c>
      <c r="K21" s="3">
        <v>83344</v>
      </c>
      <c r="L21" s="4">
        <v>1309855</v>
      </c>
      <c r="M21" s="70"/>
      <c r="N21" s="70"/>
      <c r="O21" s="87">
        <f t="shared" si="11"/>
        <v>0.5290487804878049</v>
      </c>
      <c r="P21" s="88">
        <f t="shared" si="12"/>
        <v>1.0329700518325673</v>
      </c>
      <c r="Q21" s="89">
        <f t="shared" si="13"/>
        <v>2.3315297589768816E-2</v>
      </c>
      <c r="R21" s="90">
        <f t="shared" si="14"/>
        <v>2.2571126383001818E-2</v>
      </c>
      <c r="S21" s="91">
        <f t="shared" si="15"/>
        <v>4.3211678832116789E-2</v>
      </c>
      <c r="T21" s="92">
        <f t="shared" si="19"/>
        <v>0.10716012511532229</v>
      </c>
      <c r="U21" s="93">
        <f t="shared" si="20"/>
        <v>81413.552155347643</v>
      </c>
      <c r="V21" s="93">
        <f t="shared" si="21"/>
        <v>386524.19409693603</v>
      </c>
      <c r="W21" s="94">
        <f>SUM(V21:V$24)</f>
        <v>1274993.0315678674</v>
      </c>
      <c r="X21" s="95">
        <f t="shared" si="0"/>
        <v>369821.83476077649</v>
      </c>
      <c r="Y21" s="93">
        <f>SUM(X21:X$24)</f>
        <v>1095054.2326904754</v>
      </c>
      <c r="Z21" s="93">
        <f t="shared" si="1"/>
        <v>16702.35933615957</v>
      </c>
      <c r="AA21" s="94">
        <f>SUM(Z21:Z$24)</f>
        <v>179938.79887739191</v>
      </c>
      <c r="AB21" s="87">
        <f t="shared" si="2"/>
        <v>15.660697731687408</v>
      </c>
      <c r="AC21" s="88">
        <f t="shared" si="3"/>
        <v>13.450515346646091</v>
      </c>
      <c r="AD21" s="96">
        <f t="shared" si="16"/>
        <v>85.887075895927055</v>
      </c>
      <c r="AE21" s="88">
        <f t="shared" si="4"/>
        <v>2.2101823850413171</v>
      </c>
      <c r="AF21" s="97">
        <f t="shared" si="17"/>
        <v>14.112924104072944</v>
      </c>
      <c r="AH21" s="98">
        <f t="shared" si="25"/>
        <v>4.3260512079464406E-5</v>
      </c>
      <c r="AI21" s="99">
        <f t="shared" si="18"/>
        <v>1.2071366319599059E-5</v>
      </c>
      <c r="AJ21" s="99">
        <f t="shared" si="22"/>
        <v>60933558.227728307</v>
      </c>
      <c r="AK21" s="99">
        <f>SUM(AJ21:AJ$24)/U21/U21</f>
        <v>2.0919523948381522E-2</v>
      </c>
      <c r="AL21" s="99">
        <f t="shared" si="23"/>
        <v>44692829.900963567</v>
      </c>
      <c r="AM21" s="99">
        <f>SUM(AL21:AL$24)/U21/U21</f>
        <v>1.596846113388109E-2</v>
      </c>
      <c r="AN21" s="99">
        <f t="shared" si="24"/>
        <v>3383518.6886621299</v>
      </c>
      <c r="AO21" s="100">
        <f>SUM(AN21:AN$24)/U21/U21</f>
        <v>3.6143805385021621E-3</v>
      </c>
      <c r="AP21" s="87">
        <f t="shared" si="5"/>
        <v>15.377211500628292</v>
      </c>
      <c r="AQ21" s="88">
        <f t="shared" si="6"/>
        <v>15.944183962746525</v>
      </c>
      <c r="AR21" s="88">
        <f t="shared" si="7"/>
        <v>13.202837248518868</v>
      </c>
      <c r="AS21" s="88">
        <f t="shared" si="8"/>
        <v>13.698193444773313</v>
      </c>
      <c r="AT21" s="88">
        <f t="shared" si="9"/>
        <v>2.0923477370098067</v>
      </c>
      <c r="AU21" s="101">
        <f t="shared" si="10"/>
        <v>2.3280170330728276</v>
      </c>
    </row>
    <row r="22" spans="1:47" ht="14.45" customHeight="1" x14ac:dyDescent="0.15">
      <c r="A22" s="68"/>
      <c r="B22" s="86" t="s">
        <v>12</v>
      </c>
      <c r="C22" s="11">
        <v>9282</v>
      </c>
      <c r="D22" s="11">
        <v>329</v>
      </c>
      <c r="E22" s="11">
        <v>3068</v>
      </c>
      <c r="F22" s="12">
        <v>249</v>
      </c>
      <c r="G22" s="22" t="s">
        <v>89</v>
      </c>
      <c r="H22" s="3">
        <v>2806665</v>
      </c>
      <c r="I22" s="3">
        <v>96964</v>
      </c>
      <c r="J22" s="18">
        <v>75</v>
      </c>
      <c r="K22" s="3">
        <v>75144</v>
      </c>
      <c r="L22" s="4">
        <v>912444</v>
      </c>
      <c r="M22" s="70"/>
      <c r="N22" s="70"/>
      <c r="O22" s="87">
        <f t="shared" si="11"/>
        <v>0.53289495869162029</v>
      </c>
      <c r="P22" s="88">
        <f t="shared" si="12"/>
        <v>1.0135874751634408</v>
      </c>
      <c r="Q22" s="89">
        <f t="shared" si="13"/>
        <v>3.5444947209653091E-2</v>
      </c>
      <c r="R22" s="90">
        <f t="shared" si="14"/>
        <v>3.4969795975367195E-2</v>
      </c>
      <c r="S22" s="91">
        <f t="shared" si="15"/>
        <v>8.116036505867015E-2</v>
      </c>
      <c r="T22" s="92">
        <f t="shared" si="19"/>
        <v>0.16164682463691418</v>
      </c>
      <c r="U22" s="93">
        <f t="shared" si="20"/>
        <v>72689.265720297772</v>
      </c>
      <c r="V22" s="93">
        <f t="shared" si="21"/>
        <v>336003.93314138148</v>
      </c>
      <c r="W22" s="94">
        <f>SUM(V22:V$24)</f>
        <v>888468.83747093135</v>
      </c>
      <c r="X22" s="95">
        <f t="shared" si="0"/>
        <v>308733.73126647796</v>
      </c>
      <c r="Y22" s="93">
        <f>SUM(X22:X$24)</f>
        <v>725232.39792969904</v>
      </c>
      <c r="Z22" s="93">
        <f t="shared" si="1"/>
        <v>27270.20187490352</v>
      </c>
      <c r="AA22" s="94">
        <f>SUM(Z22:Z$24)</f>
        <v>163236.43954123236</v>
      </c>
      <c r="AB22" s="87">
        <f t="shared" si="2"/>
        <v>12.22283412367495</v>
      </c>
      <c r="AC22" s="88">
        <f t="shared" si="3"/>
        <v>9.9771594986298631</v>
      </c>
      <c r="AD22" s="96">
        <f t="shared" si="16"/>
        <v>81.627218349504233</v>
      </c>
      <c r="AE22" s="88">
        <f t="shared" si="4"/>
        <v>2.2456746250450865</v>
      </c>
      <c r="AF22" s="97">
        <f t="shared" si="17"/>
        <v>18.372781650495767</v>
      </c>
      <c r="AH22" s="98">
        <f t="shared" si="25"/>
        <v>6.6583323835189969E-5</v>
      </c>
      <c r="AI22" s="99">
        <f t="shared" si="18"/>
        <v>2.4306831878166084E-5</v>
      </c>
      <c r="AJ22" s="99">
        <f t="shared" si="22"/>
        <v>45731844.044350848</v>
      </c>
      <c r="AK22" s="99">
        <f>SUM(AJ22:AJ$24)/U22/U22</f>
        <v>1.4710164716602638E-2</v>
      </c>
      <c r="AL22" s="99">
        <f t="shared" si="23"/>
        <v>31118108.738768823</v>
      </c>
      <c r="AM22" s="99">
        <f>SUM(AL22:AL$24)/U22/U22</f>
        <v>1.1573035781202798E-2</v>
      </c>
      <c r="AN22" s="99">
        <f t="shared" si="24"/>
        <v>4805777.7760068402</v>
      </c>
      <c r="AO22" s="100">
        <f>SUM(AN22:AN$24)/U22/U22</f>
        <v>3.8936886915274626E-3</v>
      </c>
      <c r="AP22" s="87">
        <f t="shared" si="5"/>
        <v>11.985114606648475</v>
      </c>
      <c r="AQ22" s="88">
        <f t="shared" si="6"/>
        <v>12.460553640701425</v>
      </c>
      <c r="AR22" s="88">
        <f t="shared" si="7"/>
        <v>9.7663065302915708</v>
      </c>
      <c r="AS22" s="88">
        <f t="shared" si="8"/>
        <v>10.188012466968155</v>
      </c>
      <c r="AT22" s="88">
        <f t="shared" si="9"/>
        <v>2.1233717449589173</v>
      </c>
      <c r="AU22" s="101">
        <f t="shared" si="10"/>
        <v>2.3679775051312557</v>
      </c>
    </row>
    <row r="23" spans="1:47" ht="14.45" customHeight="1" x14ac:dyDescent="0.15">
      <c r="A23" s="68"/>
      <c r="B23" s="86" t="s">
        <v>150</v>
      </c>
      <c r="C23" s="11">
        <v>7781</v>
      </c>
      <c r="D23" s="11">
        <v>493</v>
      </c>
      <c r="E23" s="11">
        <v>2598</v>
      </c>
      <c r="F23" s="12">
        <v>443</v>
      </c>
      <c r="G23" s="22" t="s">
        <v>90</v>
      </c>
      <c r="H23" s="3">
        <v>2009820</v>
      </c>
      <c r="I23" s="3">
        <v>126762</v>
      </c>
      <c r="J23" s="18">
        <v>80</v>
      </c>
      <c r="K23" s="3">
        <v>63282</v>
      </c>
      <c r="L23" s="4">
        <v>564428</v>
      </c>
      <c r="M23" s="70"/>
      <c r="N23" s="70"/>
      <c r="O23" s="87">
        <f>IF(K23&lt;0.5,0.5,((L23-L24)-5*K24)/5/(K23-K24))</f>
        <v>0.5270425643110157</v>
      </c>
      <c r="P23" s="88">
        <f t="shared" si="12"/>
        <v>1.0096904869525449</v>
      </c>
      <c r="Q23" s="89">
        <f t="shared" si="13"/>
        <v>6.3359465364349055E-2</v>
      </c>
      <c r="R23" s="90">
        <f t="shared" si="14"/>
        <v>6.275137399341163E-2</v>
      </c>
      <c r="S23" s="91">
        <f t="shared" si="15"/>
        <v>0.17051578137028484</v>
      </c>
      <c r="T23" s="92">
        <f>5*R23/(1+5*(1-O23)*R23)</f>
        <v>0.27321369412736596</v>
      </c>
      <c r="U23" s="93">
        <f t="shared" si="20"/>
        <v>60939.276731422746</v>
      </c>
      <c r="V23" s="93">
        <f>5*U23*((1-T23)+O23*T23)</f>
        <v>265323.98979805439</v>
      </c>
      <c r="W23" s="94">
        <f>SUM(V23:V$24)</f>
        <v>552464.90432954999</v>
      </c>
      <c r="X23" s="95">
        <f t="shared" si="0"/>
        <v>220082.06236135765</v>
      </c>
      <c r="Y23" s="93">
        <f>SUM(X23:X$24)</f>
        <v>416498.66666322108</v>
      </c>
      <c r="Z23" s="93">
        <f t="shared" si="1"/>
        <v>45241.927436696729</v>
      </c>
      <c r="AA23" s="94">
        <f>SUM(Z23:Z$24)</f>
        <v>135966.23766632885</v>
      </c>
      <c r="AB23" s="87">
        <f t="shared" si="2"/>
        <v>9.0658264088762444</v>
      </c>
      <c r="AC23" s="88">
        <f t="shared" si="3"/>
        <v>6.834650639174022</v>
      </c>
      <c r="AD23" s="96">
        <f t="shared" si="16"/>
        <v>75.389162895092454</v>
      </c>
      <c r="AE23" s="88">
        <f t="shared" si="4"/>
        <v>2.2311757697022219</v>
      </c>
      <c r="AF23" s="97">
        <f t="shared" si="17"/>
        <v>24.610837104907542</v>
      </c>
      <c r="AH23" s="98">
        <f>IF(D23=0,0,T23*T23*(1-T23)/D23)</f>
        <v>1.1004358827652262E-4</v>
      </c>
      <c r="AI23" s="99">
        <f t="shared" si="18"/>
        <v>5.4441935979201705E-5</v>
      </c>
      <c r="AJ23" s="99">
        <f t="shared" si="22"/>
        <v>31992685.026160695</v>
      </c>
      <c r="AK23" s="99">
        <f>SUM(AJ23:AJ$24)/U23/U23</f>
        <v>8.6150162206445387E-3</v>
      </c>
      <c r="AL23" s="99">
        <f t="shared" si="23"/>
        <v>20552083.851796027</v>
      </c>
      <c r="AM23" s="99">
        <f>SUM(AL23:AL$24)/U23/U23</f>
        <v>8.0866859393021601E-3</v>
      </c>
      <c r="AN23" s="99">
        <f t="shared" si="24"/>
        <v>6288823.2006614618</v>
      </c>
      <c r="AO23" s="100">
        <f>SUM(AN23:AN$24)/U23/U23</f>
        <v>4.2458635210422769E-3</v>
      </c>
      <c r="AP23" s="87">
        <f t="shared" si="5"/>
        <v>8.8839048699831604</v>
      </c>
      <c r="AQ23" s="88">
        <f t="shared" si="6"/>
        <v>9.2477479477693283</v>
      </c>
      <c r="AR23" s="88">
        <f t="shared" si="7"/>
        <v>6.6583956741250248</v>
      </c>
      <c r="AS23" s="88">
        <f t="shared" si="8"/>
        <v>7.0109056042230193</v>
      </c>
      <c r="AT23" s="88">
        <f t="shared" si="9"/>
        <v>2.1034615993747439</v>
      </c>
      <c r="AU23" s="101">
        <f t="shared" si="10"/>
        <v>2.3588899400296999</v>
      </c>
    </row>
    <row r="24" spans="1:47" ht="14.45" customHeight="1" x14ac:dyDescent="0.15">
      <c r="A24" s="44"/>
      <c r="B24" s="102" t="s">
        <v>151</v>
      </c>
      <c r="C24" s="13">
        <v>5727</v>
      </c>
      <c r="D24" s="13">
        <v>786</v>
      </c>
      <c r="E24" s="13">
        <v>1880</v>
      </c>
      <c r="F24" s="14">
        <v>594</v>
      </c>
      <c r="G24" s="23" t="s">
        <v>91</v>
      </c>
      <c r="H24" s="5">
        <v>1472880</v>
      </c>
      <c r="I24" s="5">
        <v>209063</v>
      </c>
      <c r="J24" s="19">
        <v>85</v>
      </c>
      <c r="K24" s="5">
        <v>46061</v>
      </c>
      <c r="L24" s="6">
        <v>288742</v>
      </c>
      <c r="M24" s="70"/>
      <c r="N24" s="70"/>
      <c r="O24" s="103">
        <v>1</v>
      </c>
      <c r="P24" s="104">
        <f>IF(H24&lt;0.5,1,(I24/H24)/(K24/L24))</f>
        <v>0.88978772677593732</v>
      </c>
      <c r="Q24" s="105">
        <f t="shared" si="13"/>
        <v>0.13724463069669984</v>
      </c>
      <c r="R24" s="106">
        <f t="shared" si="14"/>
        <v>0.15424423889728503</v>
      </c>
      <c r="S24" s="107">
        <f t="shared" si="15"/>
        <v>0.31595744680851062</v>
      </c>
      <c r="T24" s="103">
        <v>1</v>
      </c>
      <c r="U24" s="108">
        <f>U23*(1-T23)</f>
        <v>44289.831818180901</v>
      </c>
      <c r="V24" s="108">
        <f>U24/R24</f>
        <v>287140.91453149554</v>
      </c>
      <c r="W24" s="109">
        <f>SUM(V24:V$24)</f>
        <v>287140.91453149554</v>
      </c>
      <c r="X24" s="103">
        <f t="shared" si="0"/>
        <v>196416.60430186344</v>
      </c>
      <c r="Y24" s="108">
        <f>SUM(X24:X$24)</f>
        <v>196416.60430186344</v>
      </c>
      <c r="Z24" s="108">
        <f t="shared" si="1"/>
        <v>90724.310229632101</v>
      </c>
      <c r="AA24" s="109">
        <f>SUM(Z24:Z$24)</f>
        <v>90724.310229632101</v>
      </c>
      <c r="AB24" s="110">
        <f t="shared" si="2"/>
        <v>6.4832243145620767</v>
      </c>
      <c r="AC24" s="104">
        <f t="shared" si="3"/>
        <v>4.4348013130461865</v>
      </c>
      <c r="AD24" s="111">
        <f t="shared" si="16"/>
        <v>68.40425531914893</v>
      </c>
      <c r="AE24" s="104">
        <f t="shared" si="4"/>
        <v>2.0484230015158902</v>
      </c>
      <c r="AF24" s="112">
        <f t="shared" si="17"/>
        <v>31.595744680851062</v>
      </c>
      <c r="AH24" s="113">
        <f>0</f>
        <v>0</v>
      </c>
      <c r="AI24" s="114">
        <f t="shared" si="18"/>
        <v>1.1496188224189243E-4</v>
      </c>
      <c r="AJ24" s="114">
        <v>0</v>
      </c>
      <c r="AK24" s="114">
        <f>(1-R24)/R24/R24/D24</f>
        <v>4.5227701270186819E-2</v>
      </c>
      <c r="AL24" s="114">
        <f>V24*V24*AI24</f>
        <v>9478596.2462410349</v>
      </c>
      <c r="AM24" s="114">
        <f>(1-S24)*(1-S24)*(1-R24)/R24/R24/D24+AI24/R24/R24</f>
        <v>2.5994784857799803E-2</v>
      </c>
      <c r="AN24" s="114">
        <f>V24*V24*AI24</f>
        <v>9478596.2462410349</v>
      </c>
      <c r="AO24" s="115">
        <f>S24*S24*(1-R24)/R24/R24/D24+AI24/R24/R24</f>
        <v>9.3471416243055081E-3</v>
      </c>
      <c r="AP24" s="110">
        <f t="shared" si="5"/>
        <v>6.0663949283624596</v>
      </c>
      <c r="AQ24" s="104">
        <f t="shared" si="6"/>
        <v>6.9000537007616938</v>
      </c>
      <c r="AR24" s="104">
        <f t="shared" si="7"/>
        <v>4.118792506982615</v>
      </c>
      <c r="AS24" s="104">
        <f t="shared" si="8"/>
        <v>4.750810119109758</v>
      </c>
      <c r="AT24" s="104">
        <f t="shared" si="9"/>
        <v>1.8589289929986497</v>
      </c>
      <c r="AU24" s="116">
        <f t="shared" si="10"/>
        <v>2.2379170100331307</v>
      </c>
    </row>
    <row r="25" spans="1:47" ht="14.45" customHeight="1" x14ac:dyDescent="0.15">
      <c r="A25" s="68" t="s">
        <v>6</v>
      </c>
      <c r="B25" s="69" t="s">
        <v>59</v>
      </c>
      <c r="C25" s="9">
        <v>7468</v>
      </c>
      <c r="D25" s="9">
        <v>3</v>
      </c>
      <c r="E25" s="9">
        <v>2438</v>
      </c>
      <c r="F25" s="10">
        <v>0</v>
      </c>
      <c r="G25" s="21" t="s">
        <v>59</v>
      </c>
      <c r="H25" s="1">
        <v>2414909</v>
      </c>
      <c r="I25" s="1">
        <v>1219</v>
      </c>
      <c r="J25" s="17">
        <v>0</v>
      </c>
      <c r="K25" s="1">
        <v>100000</v>
      </c>
      <c r="L25" s="2">
        <v>8713724</v>
      </c>
      <c r="M25" s="70"/>
      <c r="N25" s="70"/>
      <c r="O25" s="117">
        <f t="shared" ref="O25:O40" si="26">IF(K25&lt;0.5,0.5,((L25-L26)-5*K26)/5/(K25-K26))</f>
        <v>0.16090225563909774</v>
      </c>
      <c r="P25" s="118">
        <f t="shared" ref="P25:P40" si="27">IF(H25&lt;0.5,1,(I25/H25)/((K25-K26)/(L25-L26)))</f>
        <v>0.94671852343370566</v>
      </c>
      <c r="Q25" s="73">
        <f t="shared" si="13"/>
        <v>4.0171397964649169E-4</v>
      </c>
      <c r="R25" s="119">
        <f t="shared" si="14"/>
        <v>4.2432250949257132E-4</v>
      </c>
      <c r="S25" s="120">
        <f t="shared" si="15"/>
        <v>0</v>
      </c>
      <c r="T25" s="121">
        <f>5*R25/(1+5*(1-O25)*R25)</f>
        <v>2.1178422792819157E-3</v>
      </c>
      <c r="U25" s="122">
        <v>100000</v>
      </c>
      <c r="V25" s="122">
        <f>5*U25*((1-T25)+O25*T25)</f>
        <v>499111.46166027122</v>
      </c>
      <c r="W25" s="123">
        <f>SUM(V25:V$42)</f>
        <v>8706197.6582660954</v>
      </c>
      <c r="X25" s="124">
        <f t="shared" si="0"/>
        <v>499111.46166027122</v>
      </c>
      <c r="Y25" s="122">
        <f>SUM(X25:X$42)</f>
        <v>8368765.8237093119</v>
      </c>
      <c r="Z25" s="122">
        <f t="shared" si="1"/>
        <v>0</v>
      </c>
      <c r="AA25" s="123">
        <f>SUM(Z25:Z$42)</f>
        <v>337431.83455678157</v>
      </c>
      <c r="AB25" s="117">
        <f t="shared" si="2"/>
        <v>87.061976582660961</v>
      </c>
      <c r="AC25" s="118">
        <f t="shared" si="3"/>
        <v>83.687658237093117</v>
      </c>
      <c r="AD25" s="80">
        <f t="shared" si="16"/>
        <v>96.124234162816066</v>
      </c>
      <c r="AE25" s="118">
        <f t="shared" si="4"/>
        <v>3.3743183455678158</v>
      </c>
      <c r="AF25" s="81">
        <f t="shared" si="17"/>
        <v>3.875765837183895</v>
      </c>
      <c r="AH25" s="82">
        <f>IF(D25=0,0,T25*T25*(1-T25)/D25)</f>
        <v>1.4919189517644753E-6</v>
      </c>
      <c r="AI25" s="83">
        <f t="shared" si="18"/>
        <v>0</v>
      </c>
      <c r="AJ25" s="83">
        <f>U25*U25*((1-O25)*5+AB26)^2*AH25</f>
        <v>111475672.29985094</v>
      </c>
      <c r="AK25" s="83">
        <f>SUM(AJ25:AJ$42)/U25/U25</f>
        <v>5.9827340095659522E-2</v>
      </c>
      <c r="AL25" s="83">
        <f>U25*U25*((1-O25)*5*(1-S25)+AC26)^2*AH25+V25*V25*AI25</f>
        <v>102924598.24890849</v>
      </c>
      <c r="AM25" s="83">
        <f>SUM(AL25:AL$42)/U25/U25</f>
        <v>4.9978082101839773E-2</v>
      </c>
      <c r="AN25" s="83">
        <f>U25*U25*((1-O25)*5*S25+AE26)^2*AH25+V25*V25*AI25</f>
        <v>170592.06336250063</v>
      </c>
      <c r="AO25" s="84">
        <f>SUM(AN25:AN$42)/U25/U25</f>
        <v>3.791210066304505E-3</v>
      </c>
      <c r="AP25" s="117">
        <f t="shared" si="5"/>
        <v>86.582567874238293</v>
      </c>
      <c r="AQ25" s="118">
        <f t="shared" si="6"/>
        <v>87.541385291083628</v>
      </c>
      <c r="AR25" s="118">
        <f t="shared" si="7"/>
        <v>83.249484983456583</v>
      </c>
      <c r="AS25" s="118">
        <f t="shared" si="8"/>
        <v>84.125831490729652</v>
      </c>
      <c r="AT25" s="118">
        <f t="shared" si="9"/>
        <v>3.2536356517351233</v>
      </c>
      <c r="AU25" s="125">
        <f t="shared" si="10"/>
        <v>3.4950010394005084</v>
      </c>
    </row>
    <row r="26" spans="1:47" ht="14.45" customHeight="1" x14ac:dyDescent="0.15">
      <c r="A26" s="126"/>
      <c r="B26" s="86" t="s">
        <v>61</v>
      </c>
      <c r="C26" s="11">
        <v>7854</v>
      </c>
      <c r="D26" s="11">
        <v>1</v>
      </c>
      <c r="E26" s="11">
        <v>2623</v>
      </c>
      <c r="F26" s="12">
        <v>0</v>
      </c>
      <c r="G26" s="22" t="s">
        <v>61</v>
      </c>
      <c r="H26" s="3">
        <v>2569226</v>
      </c>
      <c r="I26" s="3">
        <v>199</v>
      </c>
      <c r="J26" s="18">
        <v>5</v>
      </c>
      <c r="K26" s="3">
        <v>99734</v>
      </c>
      <c r="L26" s="4">
        <v>8214840</v>
      </c>
      <c r="M26" s="70"/>
      <c r="N26" s="70"/>
      <c r="O26" s="87">
        <f t="shared" si="26"/>
        <v>0.45806451612903226</v>
      </c>
      <c r="P26" s="88">
        <f t="shared" si="27"/>
        <v>1.2457450032083215</v>
      </c>
      <c r="Q26" s="89">
        <f t="shared" si="13"/>
        <v>1.2732365673542143E-4</v>
      </c>
      <c r="R26" s="90">
        <f t="shared" si="14"/>
        <v>1.0220683719983548E-4</v>
      </c>
      <c r="S26" s="91">
        <f t="shared" si="15"/>
        <v>0</v>
      </c>
      <c r="T26" s="92">
        <f>5*R26/(1+5*(1-O26)*R26)</f>
        <v>5.1089269551431323E-4</v>
      </c>
      <c r="U26" s="93">
        <f>U25*(1-T25)</f>
        <v>99788.21577207181</v>
      </c>
      <c r="V26" s="93">
        <f>5*U26*((1-T26)+O26*T26)</f>
        <v>498802.9366047121</v>
      </c>
      <c r="W26" s="94">
        <f>SUM(V26:V$42)</f>
        <v>8207086.1966058239</v>
      </c>
      <c r="X26" s="95">
        <f t="shared" si="0"/>
        <v>498802.9366047121</v>
      </c>
      <c r="Y26" s="93">
        <f>SUM(X26:X$42)</f>
        <v>7869654.3620490413</v>
      </c>
      <c r="Z26" s="93">
        <f t="shared" si="1"/>
        <v>0</v>
      </c>
      <c r="AA26" s="94">
        <f>SUM(Z26:Z$42)</f>
        <v>337431.83455678157</v>
      </c>
      <c r="AB26" s="87">
        <f t="shared" si="2"/>
        <v>82.245043997497547</v>
      </c>
      <c r="AC26" s="88">
        <f t="shared" si="3"/>
        <v>78.863564211071477</v>
      </c>
      <c r="AD26" s="96">
        <f t="shared" si="16"/>
        <v>95.888530637142154</v>
      </c>
      <c r="AE26" s="88">
        <f t="shared" si="4"/>
        <v>3.3814797864260457</v>
      </c>
      <c r="AF26" s="97">
        <f t="shared" si="17"/>
        <v>4.1114693628578198</v>
      </c>
      <c r="AH26" s="98">
        <f>IF(D26=0,0,T26*T26*(1-T26)/D26)</f>
        <v>2.6087799753959448E-7</v>
      </c>
      <c r="AI26" s="99">
        <f t="shared" si="18"/>
        <v>0</v>
      </c>
      <c r="AJ26" s="99">
        <f>U26*U26*((1-O26)*5+AB27)^2*AH26</f>
        <v>16623714.252179967</v>
      </c>
      <c r="AK26" s="99">
        <f>SUM(AJ26:AJ$42)/U26/U26</f>
        <v>4.8886621906192522E-2</v>
      </c>
      <c r="AL26" s="99">
        <f>U26*U26*((1-O26)*5*(1-S26)+AC27)^2*AH26+V26*V26*AI26</f>
        <v>15247333.579396378</v>
      </c>
      <c r="AM26" s="99">
        <f>SUM(AL26:AL$42)/U26/U26</f>
        <v>3.9854253566848359E-2</v>
      </c>
      <c r="AN26" s="99">
        <f>U26*U26*((1-O26)*5*S26+AE27)^2*AH26+V26*V26*AI26</f>
        <v>29734.006198236835</v>
      </c>
      <c r="AO26" s="100">
        <f>SUM(AN26:AN$42)/U26/U26</f>
        <v>3.7901879003691863E-3</v>
      </c>
      <c r="AP26" s="87">
        <f t="shared" si="5"/>
        <v>81.81168173943297</v>
      </c>
      <c r="AQ26" s="88">
        <f t="shared" si="6"/>
        <v>82.678406255562123</v>
      </c>
      <c r="AR26" s="88">
        <f t="shared" si="7"/>
        <v>78.472279020318737</v>
      </c>
      <c r="AS26" s="88">
        <f t="shared" si="8"/>
        <v>79.254849401824217</v>
      </c>
      <c r="AT26" s="88">
        <f t="shared" si="9"/>
        <v>3.260813362603765</v>
      </c>
      <c r="AU26" s="101">
        <f t="shared" si="10"/>
        <v>3.5021462102483265</v>
      </c>
    </row>
    <row r="27" spans="1:47" ht="14.45" customHeight="1" x14ac:dyDescent="0.15">
      <c r="A27" s="126"/>
      <c r="B27" s="86" t="s">
        <v>63</v>
      </c>
      <c r="C27" s="11">
        <v>8675</v>
      </c>
      <c r="D27" s="11">
        <v>0</v>
      </c>
      <c r="E27" s="11">
        <v>2899</v>
      </c>
      <c r="F27" s="12">
        <v>0</v>
      </c>
      <c r="G27" s="22" t="s">
        <v>63</v>
      </c>
      <c r="H27" s="3">
        <v>2718493</v>
      </c>
      <c r="I27" s="3">
        <v>203</v>
      </c>
      <c r="J27" s="18">
        <v>10</v>
      </c>
      <c r="K27" s="3">
        <v>99703</v>
      </c>
      <c r="L27" s="4">
        <v>7716254</v>
      </c>
      <c r="M27" s="70"/>
      <c r="N27" s="70"/>
      <c r="O27" s="87">
        <f t="shared" si="26"/>
        <v>0.52</v>
      </c>
      <c r="P27" s="88">
        <f t="shared" si="27"/>
        <v>1.0634199904138066</v>
      </c>
      <c r="Q27" s="89">
        <f t="shared" si="13"/>
        <v>0</v>
      </c>
      <c r="R27" s="90">
        <f t="shared" si="14"/>
        <v>0</v>
      </c>
      <c r="S27" s="91">
        <f t="shared" si="15"/>
        <v>0</v>
      </c>
      <c r="T27" s="92">
        <f t="shared" ref="T27:T40" si="28">5*R27/(1+5*(1-O27)*R27)</f>
        <v>0</v>
      </c>
      <c r="U27" s="93">
        <f t="shared" ref="U27:U41" si="29">U26*(1-T26)</f>
        <v>99737.234701535446</v>
      </c>
      <c r="V27" s="93">
        <f t="shared" ref="V27:V40" si="30">5*U27*((1-T27)+O27*T27)</f>
        <v>498686.17350767722</v>
      </c>
      <c r="W27" s="94">
        <f>SUM(V27:V$42)</f>
        <v>7708283.2600011108</v>
      </c>
      <c r="X27" s="95">
        <f t="shared" si="0"/>
        <v>498686.17350767722</v>
      </c>
      <c r="Y27" s="93">
        <f>SUM(X27:X$42)</f>
        <v>7370851.4254443282</v>
      </c>
      <c r="Z27" s="93">
        <f t="shared" si="1"/>
        <v>0</v>
      </c>
      <c r="AA27" s="94">
        <f>SUM(Z27:Z$42)</f>
        <v>337431.83455678157</v>
      </c>
      <c r="AB27" s="87">
        <f t="shared" si="2"/>
        <v>77.285913160398081</v>
      </c>
      <c r="AC27" s="88">
        <f t="shared" si="3"/>
        <v>73.902704917593368</v>
      </c>
      <c r="AD27" s="96">
        <f t="shared" si="16"/>
        <v>95.622477493688592</v>
      </c>
      <c r="AE27" s="88">
        <f t="shared" si="4"/>
        <v>3.3832082428046988</v>
      </c>
      <c r="AF27" s="97">
        <f t="shared" si="17"/>
        <v>4.3775225063113856</v>
      </c>
      <c r="AH27" s="98">
        <f t="shared" ref="AH27:AH40" si="31">IF(D27=0,0,T27*T27*(1-T27)/D27)</f>
        <v>0</v>
      </c>
      <c r="AI27" s="99">
        <f t="shared" si="18"/>
        <v>0</v>
      </c>
      <c r="AJ27" s="99">
        <f t="shared" ref="AJ27:AJ40" si="32">U27*U27*((1-O27)*5+AB28)^2*AH27</f>
        <v>0</v>
      </c>
      <c r="AK27" s="99">
        <f>SUM(AJ27:AJ$42)/U27/U27</f>
        <v>4.7265469597693954E-2</v>
      </c>
      <c r="AL27" s="99">
        <f t="shared" ref="AL27:AL40" si="33">U27*U27*((1-O27)*5*(1-S27)+AC28)^2*AH27+V27*V27*AI27</f>
        <v>0</v>
      </c>
      <c r="AM27" s="99">
        <f>SUM(AL27:AL$42)/U27/U27</f>
        <v>3.8362229297308849E-2</v>
      </c>
      <c r="AN27" s="99">
        <f t="shared" ref="AN27:AN40" si="34">U27*U27*((1-O27)*5*S27+AE28)^2*AH27+V27*V27*AI27</f>
        <v>0</v>
      </c>
      <c r="AO27" s="100">
        <f>SUM(AN27:AN$42)/U27/U27</f>
        <v>3.7910745403077224E-3</v>
      </c>
      <c r="AP27" s="87">
        <f t="shared" si="5"/>
        <v>76.859796946195317</v>
      </c>
      <c r="AQ27" s="88">
        <f t="shared" si="6"/>
        <v>77.712029374600846</v>
      </c>
      <c r="AR27" s="88">
        <f t="shared" si="7"/>
        <v>73.518813865250991</v>
      </c>
      <c r="AS27" s="88">
        <f t="shared" si="8"/>
        <v>74.286595969935746</v>
      </c>
      <c r="AT27" s="88">
        <f t="shared" si="9"/>
        <v>3.2625277060390458</v>
      </c>
      <c r="AU27" s="101">
        <f t="shared" si="10"/>
        <v>3.5038887795703517</v>
      </c>
    </row>
    <row r="28" spans="1:47" ht="14.45" customHeight="1" x14ac:dyDescent="0.15">
      <c r="A28" s="126"/>
      <c r="B28" s="86" t="s">
        <v>65</v>
      </c>
      <c r="C28" s="11">
        <v>8785</v>
      </c>
      <c r="D28" s="11">
        <v>0</v>
      </c>
      <c r="E28" s="11">
        <v>2868</v>
      </c>
      <c r="F28" s="12">
        <v>0</v>
      </c>
      <c r="G28" s="22" t="s">
        <v>65</v>
      </c>
      <c r="H28" s="3">
        <v>2904186</v>
      </c>
      <c r="I28" s="3">
        <v>384</v>
      </c>
      <c r="J28" s="18">
        <v>15</v>
      </c>
      <c r="K28" s="3">
        <v>99668</v>
      </c>
      <c r="L28" s="4">
        <v>7217823</v>
      </c>
      <c r="M28" s="70"/>
      <c r="N28" s="70"/>
      <c r="O28" s="87">
        <f t="shared" si="26"/>
        <v>0.53898305084745768</v>
      </c>
      <c r="P28" s="88">
        <f t="shared" si="27"/>
        <v>1.1165084012513697</v>
      </c>
      <c r="Q28" s="89">
        <f t="shared" si="13"/>
        <v>0</v>
      </c>
      <c r="R28" s="90">
        <f t="shared" si="14"/>
        <v>0</v>
      </c>
      <c r="S28" s="91">
        <f t="shared" si="15"/>
        <v>0</v>
      </c>
      <c r="T28" s="92">
        <f t="shared" si="28"/>
        <v>0</v>
      </c>
      <c r="U28" s="93">
        <f t="shared" si="29"/>
        <v>99737.234701535446</v>
      </c>
      <c r="V28" s="93">
        <f t="shared" si="30"/>
        <v>498686.17350767722</v>
      </c>
      <c r="W28" s="94">
        <f>SUM(V28:V$42)</f>
        <v>7209597.0864934335</v>
      </c>
      <c r="X28" s="95">
        <f t="shared" si="0"/>
        <v>498686.17350767722</v>
      </c>
      <c r="Y28" s="93">
        <f>SUM(X28:X$42)</f>
        <v>6872165.2519366508</v>
      </c>
      <c r="Z28" s="93">
        <f t="shared" si="1"/>
        <v>0</v>
      </c>
      <c r="AA28" s="94">
        <f>SUM(Z28:Z$42)</f>
        <v>337431.83455678157</v>
      </c>
      <c r="AB28" s="87">
        <f t="shared" si="2"/>
        <v>72.285913160398081</v>
      </c>
      <c r="AC28" s="88">
        <f t="shared" si="3"/>
        <v>68.902704917593368</v>
      </c>
      <c r="AD28" s="96">
        <f t="shared" si="16"/>
        <v>95.319685268002942</v>
      </c>
      <c r="AE28" s="88">
        <f t="shared" si="4"/>
        <v>3.3832082428046988</v>
      </c>
      <c r="AF28" s="97">
        <f t="shared" si="17"/>
        <v>4.68031473199704</v>
      </c>
      <c r="AH28" s="98">
        <f t="shared" si="31"/>
        <v>0</v>
      </c>
      <c r="AI28" s="99">
        <f t="shared" si="18"/>
        <v>0</v>
      </c>
      <c r="AJ28" s="99">
        <f t="shared" si="32"/>
        <v>0</v>
      </c>
      <c r="AK28" s="99">
        <f>SUM(AJ28:AJ$42)/U28/U28</f>
        <v>4.7265469597693954E-2</v>
      </c>
      <c r="AL28" s="99">
        <f t="shared" si="33"/>
        <v>0</v>
      </c>
      <c r="AM28" s="99">
        <f>SUM(AL28:AL$42)/U28/U28</f>
        <v>3.8362229297308849E-2</v>
      </c>
      <c r="AN28" s="99">
        <f t="shared" si="34"/>
        <v>0</v>
      </c>
      <c r="AO28" s="100">
        <f>SUM(AN28:AN$42)/U28/U28</f>
        <v>3.7910745403077224E-3</v>
      </c>
      <c r="AP28" s="87">
        <f t="shared" si="5"/>
        <v>71.859796946195317</v>
      </c>
      <c r="AQ28" s="88">
        <f t="shared" si="6"/>
        <v>72.712029374600846</v>
      </c>
      <c r="AR28" s="88">
        <f t="shared" si="7"/>
        <v>68.518813865250991</v>
      </c>
      <c r="AS28" s="88">
        <f t="shared" si="8"/>
        <v>69.286595969935746</v>
      </c>
      <c r="AT28" s="88">
        <f t="shared" si="9"/>
        <v>3.2625277060390458</v>
      </c>
      <c r="AU28" s="101">
        <f t="shared" si="10"/>
        <v>3.5038887795703517</v>
      </c>
    </row>
    <row r="29" spans="1:47" ht="14.45" customHeight="1" x14ac:dyDescent="0.15">
      <c r="A29" s="126"/>
      <c r="B29" s="86" t="s">
        <v>67</v>
      </c>
      <c r="C29" s="11">
        <v>6196</v>
      </c>
      <c r="D29" s="11">
        <v>1</v>
      </c>
      <c r="E29" s="11">
        <v>2116</v>
      </c>
      <c r="F29" s="12">
        <v>0</v>
      </c>
      <c r="G29" s="22" t="s">
        <v>67</v>
      </c>
      <c r="H29" s="3">
        <v>2868752</v>
      </c>
      <c r="I29" s="3">
        <v>586</v>
      </c>
      <c r="J29" s="18">
        <v>20</v>
      </c>
      <c r="K29" s="3">
        <v>99609</v>
      </c>
      <c r="L29" s="4">
        <v>6719619</v>
      </c>
      <c r="M29" s="70"/>
      <c r="N29" s="70"/>
      <c r="O29" s="87">
        <f t="shared" si="26"/>
        <v>0.54579439252336448</v>
      </c>
      <c r="P29" s="88">
        <f t="shared" si="27"/>
        <v>0.950336631451423</v>
      </c>
      <c r="Q29" s="89">
        <f t="shared" si="13"/>
        <v>1.6139444803098772E-4</v>
      </c>
      <c r="R29" s="90">
        <f t="shared" si="14"/>
        <v>1.6982871404682616E-4</v>
      </c>
      <c r="S29" s="91">
        <f t="shared" si="15"/>
        <v>0</v>
      </c>
      <c r="T29" s="92">
        <f t="shared" si="28"/>
        <v>8.4881619390581703E-4</v>
      </c>
      <c r="U29" s="93">
        <f t="shared" si="29"/>
        <v>99737.234701535446</v>
      </c>
      <c r="V29" s="93">
        <f t="shared" si="30"/>
        <v>498493.91149900563</v>
      </c>
      <c r="W29" s="94">
        <f>SUM(V29:V$42)</f>
        <v>6710910.9129857561</v>
      </c>
      <c r="X29" s="95">
        <f t="shared" si="0"/>
        <v>498493.91149900563</v>
      </c>
      <c r="Y29" s="93">
        <f>SUM(X29:X$42)</f>
        <v>6373479.0784289734</v>
      </c>
      <c r="Z29" s="93">
        <f t="shared" si="1"/>
        <v>0</v>
      </c>
      <c r="AA29" s="94">
        <f>SUM(Z29:Z$42)</f>
        <v>337431.83455678157</v>
      </c>
      <c r="AB29" s="87">
        <f t="shared" si="2"/>
        <v>67.285913160398081</v>
      </c>
      <c r="AC29" s="88">
        <f t="shared" si="3"/>
        <v>63.902704917593368</v>
      </c>
      <c r="AD29" s="96">
        <f t="shared" si="16"/>
        <v>94.97189220760113</v>
      </c>
      <c r="AE29" s="88">
        <f t="shared" si="4"/>
        <v>3.3832082428046988</v>
      </c>
      <c r="AF29" s="97">
        <f t="shared" si="17"/>
        <v>5.0281077923988491</v>
      </c>
      <c r="AH29" s="98">
        <f t="shared" si="31"/>
        <v>7.1987736836456366E-7</v>
      </c>
      <c r="AI29" s="99">
        <f t="shared" si="18"/>
        <v>0</v>
      </c>
      <c r="AJ29" s="99">
        <f t="shared" si="32"/>
        <v>29894868.054713</v>
      </c>
      <c r="AK29" s="99">
        <f>SUM(AJ29:AJ$42)/U29/U29</f>
        <v>4.7265469597693954E-2</v>
      </c>
      <c r="AL29" s="99">
        <f t="shared" si="33"/>
        <v>26843597.444077954</v>
      </c>
      <c r="AM29" s="99">
        <f>SUM(AL29:AL$42)/U29/U29</f>
        <v>3.8362229297308849E-2</v>
      </c>
      <c r="AN29" s="99">
        <f t="shared" si="34"/>
        <v>82104.736576740383</v>
      </c>
      <c r="AO29" s="100">
        <f>SUM(AN29:AN$42)/U29/U29</f>
        <v>3.7910745403077224E-3</v>
      </c>
      <c r="AP29" s="87">
        <f t="shared" si="5"/>
        <v>66.859796946195317</v>
      </c>
      <c r="AQ29" s="88">
        <f t="shared" si="6"/>
        <v>67.712029374600846</v>
      </c>
      <c r="AR29" s="88">
        <f t="shared" si="7"/>
        <v>63.518813865250983</v>
      </c>
      <c r="AS29" s="88">
        <f t="shared" si="8"/>
        <v>64.286595969935746</v>
      </c>
      <c r="AT29" s="88">
        <f t="shared" si="9"/>
        <v>3.2625277060390458</v>
      </c>
      <c r="AU29" s="101">
        <f t="shared" si="10"/>
        <v>3.5038887795703517</v>
      </c>
    </row>
    <row r="30" spans="1:47" ht="14.45" customHeight="1" x14ac:dyDescent="0.15">
      <c r="A30" s="126"/>
      <c r="B30" s="86" t="s">
        <v>69</v>
      </c>
      <c r="C30" s="11">
        <v>7635</v>
      </c>
      <c r="D30" s="11">
        <v>2</v>
      </c>
      <c r="E30" s="11">
        <v>2558</v>
      </c>
      <c r="F30" s="12">
        <v>0</v>
      </c>
      <c r="G30" s="22" t="s">
        <v>69</v>
      </c>
      <c r="H30" s="3">
        <v>3082677</v>
      </c>
      <c r="I30" s="3">
        <v>830</v>
      </c>
      <c r="J30" s="18">
        <v>25</v>
      </c>
      <c r="K30" s="3">
        <v>99502</v>
      </c>
      <c r="L30" s="4">
        <v>6221817</v>
      </c>
      <c r="M30" s="70"/>
      <c r="N30" s="70"/>
      <c r="O30" s="87">
        <f t="shared" si="26"/>
        <v>0.50317460317460316</v>
      </c>
      <c r="P30" s="88">
        <f t="shared" si="27"/>
        <v>1.0624488349903631</v>
      </c>
      <c r="Q30" s="89">
        <f t="shared" si="13"/>
        <v>2.6195153896529141E-4</v>
      </c>
      <c r="R30" s="90">
        <f t="shared" si="14"/>
        <v>2.4655449781510415E-4</v>
      </c>
      <c r="S30" s="91">
        <f t="shared" si="15"/>
        <v>0</v>
      </c>
      <c r="T30" s="92">
        <f t="shared" si="28"/>
        <v>1.2320179117619649E-3</v>
      </c>
      <c r="U30" s="93">
        <f t="shared" si="29"/>
        <v>99652.5761215854</v>
      </c>
      <c r="V30" s="93">
        <f t="shared" si="30"/>
        <v>497957.89500091062</v>
      </c>
      <c r="W30" s="94">
        <f>SUM(V30:V$42)</f>
        <v>6212417.0014867503</v>
      </c>
      <c r="X30" s="95">
        <f t="shared" si="0"/>
        <v>497957.89500091062</v>
      </c>
      <c r="Y30" s="93">
        <f>SUM(X30:X$42)</f>
        <v>5874985.1669299677</v>
      </c>
      <c r="Z30" s="93">
        <f t="shared" si="1"/>
        <v>0</v>
      </c>
      <c r="AA30" s="94">
        <f>SUM(Z30:Z$42)</f>
        <v>337431.83455678157</v>
      </c>
      <c r="AB30" s="87">
        <f t="shared" si="2"/>
        <v>62.340756689591494</v>
      </c>
      <c r="AC30" s="88">
        <f t="shared" si="3"/>
        <v>58.954674285208043</v>
      </c>
      <c r="AD30" s="96">
        <f t="shared" si="16"/>
        <v>94.568429091671902</v>
      </c>
      <c r="AE30" s="88">
        <f t="shared" si="4"/>
        <v>3.3860824043834388</v>
      </c>
      <c r="AF30" s="97">
        <f t="shared" si="17"/>
        <v>5.431570908328073</v>
      </c>
      <c r="AH30" s="98">
        <f t="shared" si="31"/>
        <v>7.5799904708621019E-7</v>
      </c>
      <c r="AI30" s="99">
        <f t="shared" si="18"/>
        <v>0</v>
      </c>
      <c r="AJ30" s="99">
        <f t="shared" si="32"/>
        <v>27007241.162066814</v>
      </c>
      <c r="AK30" s="99">
        <f>SUM(AJ30:AJ$42)/U30/U30</f>
        <v>4.4335443324748397E-2</v>
      </c>
      <c r="AL30" s="99">
        <f t="shared" si="33"/>
        <v>24036545.90049763</v>
      </c>
      <c r="AM30" s="99">
        <f>SUM(AL30:AL$42)/U30/U30</f>
        <v>3.5724327659377865E-2</v>
      </c>
      <c r="AN30" s="99">
        <f t="shared" si="34"/>
        <v>86519.010290372127</v>
      </c>
      <c r="AO30" s="100">
        <f>SUM(AN30:AN$42)/U30/U30</f>
        <v>3.7892507721550006E-3</v>
      </c>
      <c r="AP30" s="87">
        <f t="shared" si="5"/>
        <v>61.928059416670585</v>
      </c>
      <c r="AQ30" s="88">
        <f t="shared" si="6"/>
        <v>62.753453962512403</v>
      </c>
      <c r="AR30" s="88">
        <f t="shared" si="7"/>
        <v>58.58421703107976</v>
      </c>
      <c r="AS30" s="88">
        <f t="shared" si="8"/>
        <v>59.325131539336326</v>
      </c>
      <c r="AT30" s="88">
        <f t="shared" si="9"/>
        <v>3.2654308989377516</v>
      </c>
      <c r="AU30" s="101">
        <f t="shared" si="10"/>
        <v>3.5067339098291259</v>
      </c>
    </row>
    <row r="31" spans="1:47" ht="14.45" customHeight="1" x14ac:dyDescent="0.15">
      <c r="A31" s="126"/>
      <c r="B31" s="86" t="s">
        <v>71</v>
      </c>
      <c r="C31" s="11">
        <v>9267</v>
      </c>
      <c r="D31" s="11">
        <v>3</v>
      </c>
      <c r="E31" s="11">
        <v>3096</v>
      </c>
      <c r="F31" s="12">
        <v>0</v>
      </c>
      <c r="G31" s="22" t="s">
        <v>71</v>
      </c>
      <c r="H31" s="3">
        <v>3531534</v>
      </c>
      <c r="I31" s="3">
        <v>1224</v>
      </c>
      <c r="J31" s="18">
        <v>30</v>
      </c>
      <c r="K31" s="3">
        <v>99376</v>
      </c>
      <c r="L31" s="4">
        <v>5724620</v>
      </c>
      <c r="M31" s="70"/>
      <c r="N31" s="70"/>
      <c r="O31" s="87">
        <f t="shared" si="26"/>
        <v>0.52874999999999994</v>
      </c>
      <c r="P31" s="88">
        <f t="shared" si="27"/>
        <v>1.0755235401952805</v>
      </c>
      <c r="Q31" s="89">
        <f t="shared" si="13"/>
        <v>3.2372936225315638E-4</v>
      </c>
      <c r="R31" s="90">
        <f t="shared" si="14"/>
        <v>3.0099700299853735E-4</v>
      </c>
      <c r="S31" s="91">
        <f t="shared" si="15"/>
        <v>0</v>
      </c>
      <c r="T31" s="92">
        <f t="shared" si="28"/>
        <v>1.5039183996863766E-3</v>
      </c>
      <c r="U31" s="93">
        <f t="shared" si="29"/>
        <v>99529.802362850387</v>
      </c>
      <c r="V31" s="93">
        <f t="shared" si="30"/>
        <v>497296.3172373072</v>
      </c>
      <c r="W31" s="94">
        <f>SUM(V31:V$42)</f>
        <v>5714459.1064858399</v>
      </c>
      <c r="X31" s="95">
        <f t="shared" si="0"/>
        <v>497296.3172373072</v>
      </c>
      <c r="Y31" s="93">
        <f>SUM(X31:X$42)</f>
        <v>5377027.2719290573</v>
      </c>
      <c r="Z31" s="93">
        <f t="shared" si="1"/>
        <v>0</v>
      </c>
      <c r="AA31" s="94">
        <f>SUM(Z31:Z$42)</f>
        <v>337431.83455678157</v>
      </c>
      <c r="AB31" s="87">
        <f t="shared" si="2"/>
        <v>57.414552936144162</v>
      </c>
      <c r="AC31" s="88">
        <f t="shared" si="3"/>
        <v>54.024293671621301</v>
      </c>
      <c r="AD31" s="96">
        <f t="shared" si="16"/>
        <v>94.095122070717039</v>
      </c>
      <c r="AE31" s="88">
        <f t="shared" si="4"/>
        <v>3.390259264522848</v>
      </c>
      <c r="AF31" s="97">
        <f t="shared" si="17"/>
        <v>5.9048779292829421</v>
      </c>
      <c r="AH31" s="98">
        <f t="shared" si="31"/>
        <v>7.527896781882779E-7</v>
      </c>
      <c r="AI31" s="99">
        <f t="shared" si="18"/>
        <v>0</v>
      </c>
      <c r="AJ31" s="99">
        <f t="shared" si="32"/>
        <v>22438066.180774983</v>
      </c>
      <c r="AK31" s="99">
        <f>SUM(AJ31:AJ$42)/U31/U31</f>
        <v>4.171858780822027E-2</v>
      </c>
      <c r="AL31" s="99">
        <f t="shared" si="33"/>
        <v>19746248.579651106</v>
      </c>
      <c r="AM31" s="99">
        <f>SUM(AL31:AL$42)/U31/U31</f>
        <v>3.338609775080012E-2</v>
      </c>
      <c r="AN31" s="99">
        <f t="shared" si="34"/>
        <v>85971.208583313884</v>
      </c>
      <c r="AO31" s="100">
        <f>SUM(AN31:AN$42)/U31/U31</f>
        <v>3.7898710643787404E-3</v>
      </c>
      <c r="AP31" s="87">
        <f t="shared" si="5"/>
        <v>57.014220415701395</v>
      </c>
      <c r="AQ31" s="88">
        <f t="shared" si="6"/>
        <v>57.814885456586929</v>
      </c>
      <c r="AR31" s="88">
        <f t="shared" si="7"/>
        <v>53.666165156812056</v>
      </c>
      <c r="AS31" s="88">
        <f t="shared" si="8"/>
        <v>54.382422186430546</v>
      </c>
      <c r="AT31" s="88">
        <f t="shared" si="9"/>
        <v>3.2695978842849387</v>
      </c>
      <c r="AU31" s="101">
        <f t="shared" si="10"/>
        <v>3.5109206447607573</v>
      </c>
    </row>
    <row r="32" spans="1:47" ht="14.45" customHeight="1" x14ac:dyDescent="0.15">
      <c r="A32" s="126"/>
      <c r="B32" s="86" t="s">
        <v>73</v>
      </c>
      <c r="C32" s="11">
        <v>10692</v>
      </c>
      <c r="D32" s="11">
        <v>6</v>
      </c>
      <c r="E32" s="11">
        <v>3598</v>
      </c>
      <c r="F32" s="12">
        <v>0</v>
      </c>
      <c r="G32" s="22" t="s">
        <v>73</v>
      </c>
      <c r="H32" s="3">
        <v>4046870</v>
      </c>
      <c r="I32" s="3">
        <v>1947</v>
      </c>
      <c r="J32" s="18">
        <v>35</v>
      </c>
      <c r="K32" s="3">
        <v>99216</v>
      </c>
      <c r="L32" s="4">
        <v>5228117</v>
      </c>
      <c r="M32" s="70"/>
      <c r="N32" s="70"/>
      <c r="O32" s="87">
        <f t="shared" si="26"/>
        <v>0.52719665271966532</v>
      </c>
      <c r="P32" s="88">
        <f t="shared" si="27"/>
        <v>0.99748322979463022</v>
      </c>
      <c r="Q32" s="89">
        <f t="shared" si="13"/>
        <v>5.6116722783389455E-4</v>
      </c>
      <c r="R32" s="90">
        <f t="shared" si="14"/>
        <v>5.6258312026903157E-4</v>
      </c>
      <c r="S32" s="91">
        <f t="shared" si="15"/>
        <v>0</v>
      </c>
      <c r="T32" s="92">
        <f t="shared" si="28"/>
        <v>2.8091795164395875E-3</v>
      </c>
      <c r="U32" s="93">
        <f t="shared" si="29"/>
        <v>99380.117661759752</v>
      </c>
      <c r="V32" s="93">
        <f t="shared" si="30"/>
        <v>496240.61017555447</v>
      </c>
      <c r="W32" s="94">
        <f>SUM(V32:V$42)</f>
        <v>5217162.7892485326</v>
      </c>
      <c r="X32" s="95">
        <f t="shared" si="0"/>
        <v>496240.61017555447</v>
      </c>
      <c r="Y32" s="93">
        <f>SUM(X32:X$42)</f>
        <v>4879730.95469175</v>
      </c>
      <c r="Z32" s="93">
        <f t="shared" si="1"/>
        <v>0</v>
      </c>
      <c r="AA32" s="94">
        <f>SUM(Z32:Z$42)</f>
        <v>337431.83455678157</v>
      </c>
      <c r="AB32" s="87">
        <f t="shared" si="2"/>
        <v>52.497047820019162</v>
      </c>
      <c r="AC32" s="88">
        <f t="shared" si="3"/>
        <v>49.101682202670709</v>
      </c>
      <c r="AD32" s="96">
        <f t="shared" si="16"/>
        <v>93.532273226126691</v>
      </c>
      <c r="AE32" s="88">
        <f t="shared" si="4"/>
        <v>3.3953656173484408</v>
      </c>
      <c r="AF32" s="97">
        <f t="shared" si="17"/>
        <v>6.4677267738732853</v>
      </c>
      <c r="AH32" s="98">
        <f t="shared" si="31"/>
        <v>1.311553490795002E-6</v>
      </c>
      <c r="AI32" s="99">
        <f t="shared" si="18"/>
        <v>0</v>
      </c>
      <c r="AJ32" s="99">
        <f t="shared" si="32"/>
        <v>32385571.859806657</v>
      </c>
      <c r="AK32" s="99">
        <f>SUM(AJ32:AJ$42)/U32/U32</f>
        <v>3.9572468802130105E-2</v>
      </c>
      <c r="AL32" s="99">
        <f t="shared" si="33"/>
        <v>28125057.90658842</v>
      </c>
      <c r="AM32" s="99">
        <f>SUM(AL32:AL$42)/U32/U32</f>
        <v>3.1487409591576553E-2</v>
      </c>
      <c r="AN32" s="99">
        <f t="shared" si="34"/>
        <v>150176.35871952996</v>
      </c>
      <c r="AO32" s="100">
        <f>SUM(AN32:AN$42)/U32/U32</f>
        <v>3.7925914409250904E-3</v>
      </c>
      <c r="AP32" s="87">
        <f t="shared" si="5"/>
        <v>52.107148350732189</v>
      </c>
      <c r="AQ32" s="88">
        <f t="shared" si="6"/>
        <v>52.886947289306136</v>
      </c>
      <c r="AR32" s="88">
        <f t="shared" si="7"/>
        <v>48.753886238509246</v>
      </c>
      <c r="AS32" s="88">
        <f t="shared" si="8"/>
        <v>49.449478166832172</v>
      </c>
      <c r="AT32" s="88">
        <f t="shared" si="9"/>
        <v>3.2746609393965991</v>
      </c>
      <c r="AU32" s="101">
        <f t="shared" si="10"/>
        <v>3.5160702953002825</v>
      </c>
    </row>
    <row r="33" spans="1:47" ht="14.45" customHeight="1" x14ac:dyDescent="0.15">
      <c r="A33" s="126"/>
      <c r="B33" s="86" t="s">
        <v>75</v>
      </c>
      <c r="C33" s="11">
        <v>12020</v>
      </c>
      <c r="D33" s="11">
        <v>14</v>
      </c>
      <c r="E33" s="11">
        <v>3975</v>
      </c>
      <c r="F33" s="12">
        <v>0</v>
      </c>
      <c r="G33" s="22" t="s">
        <v>75</v>
      </c>
      <c r="H33" s="3">
        <v>4763673</v>
      </c>
      <c r="I33" s="3">
        <v>3556</v>
      </c>
      <c r="J33" s="18">
        <v>40</v>
      </c>
      <c r="K33" s="3">
        <v>98977</v>
      </c>
      <c r="L33" s="4">
        <v>4732602</v>
      </c>
      <c r="M33" s="70"/>
      <c r="N33" s="70"/>
      <c r="O33" s="87">
        <f t="shared" si="26"/>
        <v>0.53649025069637879</v>
      </c>
      <c r="P33" s="88">
        <f t="shared" si="27"/>
        <v>1.0273038189609276</v>
      </c>
      <c r="Q33" s="89">
        <f t="shared" si="13"/>
        <v>1.1647254575707154E-3</v>
      </c>
      <c r="R33" s="90">
        <f t="shared" si="14"/>
        <v>1.1337692278305591E-3</v>
      </c>
      <c r="S33" s="91">
        <f t="shared" si="15"/>
        <v>0</v>
      </c>
      <c r="T33" s="92">
        <f t="shared" si="28"/>
        <v>5.6539899105932439E-3</v>
      </c>
      <c r="U33" s="93">
        <f t="shared" si="29"/>
        <v>99100.941070882982</v>
      </c>
      <c r="V33" s="93">
        <f t="shared" si="30"/>
        <v>494206.14635768422</v>
      </c>
      <c r="W33" s="94">
        <f>SUM(V33:V$42)</f>
        <v>4720922.179072978</v>
      </c>
      <c r="X33" s="95">
        <f t="shared" si="0"/>
        <v>494206.14635768422</v>
      </c>
      <c r="Y33" s="93">
        <f>SUM(X33:X$42)</f>
        <v>4383490.3445161972</v>
      </c>
      <c r="Z33" s="93">
        <f t="shared" si="1"/>
        <v>0</v>
      </c>
      <c r="AA33" s="94">
        <f>SUM(Z33:Z$42)</f>
        <v>337431.83455678157</v>
      </c>
      <c r="AB33" s="87">
        <f t="shared" si="2"/>
        <v>47.637511087773518</v>
      </c>
      <c r="AC33" s="88">
        <f t="shared" si="3"/>
        <v>44.232580408907118</v>
      </c>
      <c r="AD33" s="96">
        <f t="shared" si="16"/>
        <v>92.852416927087745</v>
      </c>
      <c r="AE33" s="88">
        <f t="shared" si="4"/>
        <v>3.4049306788664087</v>
      </c>
      <c r="AF33" s="97">
        <f t="shared" si="17"/>
        <v>7.1475830729122762</v>
      </c>
      <c r="AH33" s="98">
        <f t="shared" si="31"/>
        <v>2.2704898150307385E-6</v>
      </c>
      <c r="AI33" s="99">
        <f t="shared" si="18"/>
        <v>0</v>
      </c>
      <c r="AJ33" s="99">
        <f t="shared" si="32"/>
        <v>45578203.644652046</v>
      </c>
      <c r="AK33" s="99">
        <f>SUM(AJ33:AJ$42)/U33/U33</f>
        <v>3.649815641170711E-2</v>
      </c>
      <c r="AL33" s="99">
        <f t="shared" si="33"/>
        <v>38935414.332672991</v>
      </c>
      <c r="AM33" s="99">
        <f>SUM(AL33:AL$42)/U33/U33</f>
        <v>2.8801297174942796E-2</v>
      </c>
      <c r="AN33" s="99">
        <f t="shared" si="34"/>
        <v>261466.8251206539</v>
      </c>
      <c r="AO33" s="100">
        <f>SUM(AN33:AN$42)/U33/U33</f>
        <v>3.7986983499108569E-3</v>
      </c>
      <c r="AP33" s="87">
        <f t="shared" si="5"/>
        <v>47.263063070458415</v>
      </c>
      <c r="AQ33" s="88">
        <f t="shared" si="6"/>
        <v>48.011959105088621</v>
      </c>
      <c r="AR33" s="88">
        <f t="shared" si="7"/>
        <v>43.89994988831819</v>
      </c>
      <c r="AS33" s="88">
        <f t="shared" si="8"/>
        <v>44.565210929496047</v>
      </c>
      <c r="AT33" s="88">
        <f t="shared" si="9"/>
        <v>3.2841288594222564</v>
      </c>
      <c r="AU33" s="101">
        <f t="shared" si="10"/>
        <v>3.5257324983105609</v>
      </c>
    </row>
    <row r="34" spans="1:47" ht="14.45" customHeight="1" x14ac:dyDescent="0.15">
      <c r="A34" s="126"/>
      <c r="B34" s="86" t="s">
        <v>77</v>
      </c>
      <c r="C34" s="11">
        <v>10823</v>
      </c>
      <c r="D34" s="11">
        <v>13</v>
      </c>
      <c r="E34" s="11">
        <v>3479</v>
      </c>
      <c r="F34" s="12">
        <v>5.0999999999999996</v>
      </c>
      <c r="G34" s="22" t="s">
        <v>77</v>
      </c>
      <c r="H34" s="3">
        <v>4254117</v>
      </c>
      <c r="I34" s="3">
        <v>4884</v>
      </c>
      <c r="J34" s="18">
        <v>45</v>
      </c>
      <c r="K34" s="3">
        <v>98618</v>
      </c>
      <c r="L34" s="4">
        <v>4238549</v>
      </c>
      <c r="M34" s="70"/>
      <c r="N34" s="70"/>
      <c r="O34" s="87">
        <f t="shared" si="26"/>
        <v>0.54067495559502665</v>
      </c>
      <c r="P34" s="88">
        <f t="shared" si="27"/>
        <v>1.0028678423201143</v>
      </c>
      <c r="Q34" s="89">
        <f t="shared" si="13"/>
        <v>1.2011457082139888E-3</v>
      </c>
      <c r="R34" s="90">
        <f t="shared" si="14"/>
        <v>1.1977108623157789E-3</v>
      </c>
      <c r="S34" s="91">
        <f t="shared" si="15"/>
        <v>1.4659384880712847E-3</v>
      </c>
      <c r="T34" s="92">
        <f t="shared" si="28"/>
        <v>5.9721268242770237E-3</v>
      </c>
      <c r="U34" s="93">
        <f t="shared" si="29"/>
        <v>98540.625349937909</v>
      </c>
      <c r="V34" s="93">
        <f t="shared" si="30"/>
        <v>491351.5694393345</v>
      </c>
      <c r="W34" s="94">
        <f>SUM(V34:V$42)</f>
        <v>4226716.0327152936</v>
      </c>
      <c r="X34" s="95">
        <f t="shared" si="0"/>
        <v>490631.27826251916</v>
      </c>
      <c r="Y34" s="93">
        <f>SUM(X34:X$42)</f>
        <v>3889284.1981585128</v>
      </c>
      <c r="Z34" s="93">
        <f t="shared" si="1"/>
        <v>720.29117681535092</v>
      </c>
      <c r="AA34" s="94">
        <f>SUM(Z34:Z$42)</f>
        <v>337431.83455678157</v>
      </c>
      <c r="AB34" s="87">
        <f t="shared" si="2"/>
        <v>42.89313181954509</v>
      </c>
      <c r="AC34" s="88">
        <f t="shared" si="3"/>
        <v>39.468840230583773</v>
      </c>
      <c r="AD34" s="96">
        <f t="shared" si="16"/>
        <v>92.016690216588543</v>
      </c>
      <c r="AE34" s="88">
        <f t="shared" si="4"/>
        <v>3.4242915889613257</v>
      </c>
      <c r="AF34" s="97">
        <f t="shared" si="17"/>
        <v>7.9833097834114799</v>
      </c>
      <c r="AH34" s="98">
        <f t="shared" si="31"/>
        <v>2.7271765496485887E-6</v>
      </c>
      <c r="AI34" s="99">
        <f t="shared" si="18"/>
        <v>4.2075007542985796E-7</v>
      </c>
      <c r="AJ34" s="99">
        <f t="shared" si="32"/>
        <v>43288996.513744213</v>
      </c>
      <c r="AK34" s="99">
        <f>SUM(AJ34:AJ$42)/U34/U34</f>
        <v>3.2220582108035724E-2</v>
      </c>
      <c r="AL34" s="99">
        <f t="shared" si="33"/>
        <v>36335933.492930859</v>
      </c>
      <c r="AM34" s="99">
        <f>SUM(AL34:AL$42)/U34/U34</f>
        <v>2.5120043596833241E-2</v>
      </c>
      <c r="AN34" s="99">
        <f t="shared" si="34"/>
        <v>415112.55819888215</v>
      </c>
      <c r="AO34" s="100">
        <f>SUM(AN34:AN$42)/U34/U34</f>
        <v>3.8150941502552776E-3</v>
      </c>
      <c r="AP34" s="87">
        <f t="shared" si="5"/>
        <v>42.5413100063694</v>
      </c>
      <c r="AQ34" s="88">
        <f t="shared" si="6"/>
        <v>43.24495363272078</v>
      </c>
      <c r="AR34" s="88">
        <f t="shared" si="7"/>
        <v>39.158193872997536</v>
      </c>
      <c r="AS34" s="88">
        <f t="shared" si="8"/>
        <v>39.779486588170009</v>
      </c>
      <c r="AT34" s="88">
        <f t="shared" si="9"/>
        <v>3.3032293500607475</v>
      </c>
      <c r="AU34" s="101">
        <f t="shared" si="10"/>
        <v>3.5453538278619039</v>
      </c>
    </row>
    <row r="35" spans="1:47" ht="14.45" customHeight="1" x14ac:dyDescent="0.15">
      <c r="A35" s="126"/>
      <c r="B35" s="86" t="s">
        <v>79</v>
      </c>
      <c r="C35" s="11">
        <v>11572</v>
      </c>
      <c r="D35" s="11">
        <v>21</v>
      </c>
      <c r="E35" s="11">
        <v>3930</v>
      </c>
      <c r="F35" s="12">
        <v>5.0999999999999996</v>
      </c>
      <c r="G35" s="22" t="s">
        <v>79</v>
      </c>
      <c r="H35" s="3">
        <v>3926558</v>
      </c>
      <c r="I35" s="3">
        <v>6879</v>
      </c>
      <c r="J35" s="18">
        <v>50</v>
      </c>
      <c r="K35" s="3">
        <v>98055</v>
      </c>
      <c r="L35" s="4">
        <v>3746752</v>
      </c>
      <c r="M35" s="70"/>
      <c r="N35" s="70"/>
      <c r="O35" s="87">
        <f t="shared" si="26"/>
        <v>0.52857142857142858</v>
      </c>
      <c r="P35" s="88">
        <f t="shared" si="27"/>
        <v>0.98541039571569933</v>
      </c>
      <c r="Q35" s="89">
        <f t="shared" si="13"/>
        <v>1.8147251987556171E-3</v>
      </c>
      <c r="R35" s="90">
        <f t="shared" si="14"/>
        <v>1.8415933164959053E-3</v>
      </c>
      <c r="S35" s="91">
        <f t="shared" si="15"/>
        <v>1.2977099236641219E-3</v>
      </c>
      <c r="T35" s="92">
        <f t="shared" si="28"/>
        <v>9.1681684933280893E-3</v>
      </c>
      <c r="U35" s="93">
        <f t="shared" si="29"/>
        <v>97952.128238004516</v>
      </c>
      <c r="V35" s="93">
        <f t="shared" si="30"/>
        <v>487643.82880953106</v>
      </c>
      <c r="W35" s="94">
        <f>SUM(V35:V$42)</f>
        <v>3735364.4632759597</v>
      </c>
      <c r="X35" s="95">
        <f t="shared" si="0"/>
        <v>487011.0085736714</v>
      </c>
      <c r="Y35" s="93">
        <f>SUM(X35:X$42)</f>
        <v>3398652.9198959935</v>
      </c>
      <c r="Z35" s="93">
        <f t="shared" si="1"/>
        <v>632.82023585969671</v>
      </c>
      <c r="AA35" s="94">
        <f>SUM(Z35:Z$42)</f>
        <v>336711.54337996617</v>
      </c>
      <c r="AB35" s="87">
        <f t="shared" si="2"/>
        <v>38.134592177515067</v>
      </c>
      <c r="AC35" s="88">
        <f t="shared" si="3"/>
        <v>34.697080921385719</v>
      </c>
      <c r="AD35" s="96">
        <f t="shared" si="16"/>
        <v>90.985844977368941</v>
      </c>
      <c r="AE35" s="88">
        <f t="shared" si="4"/>
        <v>3.4375112561293508</v>
      </c>
      <c r="AF35" s="97">
        <f t="shared" si="17"/>
        <v>9.0141550226310727</v>
      </c>
      <c r="AH35" s="98">
        <f t="shared" si="31"/>
        <v>3.9659371545201971E-6</v>
      </c>
      <c r="AI35" s="99">
        <f t="shared" si="18"/>
        <v>3.2977757572980806E-7</v>
      </c>
      <c r="AJ35" s="99">
        <f t="shared" si="32"/>
        <v>48823413.682367504</v>
      </c>
      <c r="AK35" s="99">
        <f>SUM(AJ35:AJ$42)/U35/U35</f>
        <v>2.8097108911722107E-2</v>
      </c>
      <c r="AL35" s="99">
        <f t="shared" si="33"/>
        <v>39910880.958321497</v>
      </c>
      <c r="AM35" s="99">
        <f>SUM(AL35:AL$42)/U35/U35</f>
        <v>2.1635677488517864E-2</v>
      </c>
      <c r="AN35" s="99">
        <f t="shared" si="34"/>
        <v>535502.77651951183</v>
      </c>
      <c r="AO35" s="100">
        <f>SUM(AN35:AN$42)/U35/U35</f>
        <v>3.8178089477294373E-3</v>
      </c>
      <c r="AP35" s="87">
        <f t="shared" si="5"/>
        <v>37.806053209361714</v>
      </c>
      <c r="AQ35" s="88">
        <f t="shared" si="6"/>
        <v>38.46313114566842</v>
      </c>
      <c r="AR35" s="88">
        <f t="shared" si="7"/>
        <v>34.408783126319769</v>
      </c>
      <c r="AS35" s="88">
        <f t="shared" si="8"/>
        <v>34.98537871645167</v>
      </c>
      <c r="AT35" s="88">
        <f t="shared" si="9"/>
        <v>3.316405951317392</v>
      </c>
      <c r="AU35" s="101">
        <f t="shared" si="10"/>
        <v>3.5586165609413096</v>
      </c>
    </row>
    <row r="36" spans="1:47" ht="14.45" customHeight="1" x14ac:dyDescent="0.15">
      <c r="A36" s="126"/>
      <c r="B36" s="86" t="s">
        <v>81</v>
      </c>
      <c r="C36" s="11">
        <v>13233</v>
      </c>
      <c r="D36" s="11">
        <v>30</v>
      </c>
      <c r="E36" s="11">
        <v>4386</v>
      </c>
      <c r="F36" s="12">
        <v>10.199999999999999</v>
      </c>
      <c r="G36" s="22" t="s">
        <v>81</v>
      </c>
      <c r="H36" s="3">
        <v>3770396</v>
      </c>
      <c r="I36" s="3">
        <v>9275</v>
      </c>
      <c r="J36" s="18">
        <v>55</v>
      </c>
      <c r="K36" s="3">
        <v>97187</v>
      </c>
      <c r="L36" s="4">
        <v>3258523</v>
      </c>
      <c r="M36" s="70"/>
      <c r="N36" s="70"/>
      <c r="O36" s="87">
        <f t="shared" si="26"/>
        <v>0.52993311036789292</v>
      </c>
      <c r="P36" s="88">
        <f t="shared" si="27"/>
        <v>0.99369792960650705</v>
      </c>
      <c r="Q36" s="89">
        <f t="shared" si="13"/>
        <v>2.2670596236681025E-3</v>
      </c>
      <c r="R36" s="90">
        <f t="shared" si="14"/>
        <v>2.281437402778762E-3</v>
      </c>
      <c r="S36" s="91">
        <f t="shared" si="15"/>
        <v>2.3255813953488372E-3</v>
      </c>
      <c r="T36" s="92">
        <f t="shared" si="28"/>
        <v>1.1346346306083988E-2</v>
      </c>
      <c r="U36" s="93">
        <f t="shared" si="29"/>
        <v>97054.086622038405</v>
      </c>
      <c r="V36" s="93">
        <f t="shared" si="30"/>
        <v>482682.22301127418</v>
      </c>
      <c r="W36" s="94">
        <f>SUM(V36:V$42)</f>
        <v>3247720.6344664283</v>
      </c>
      <c r="X36" s="95">
        <f t="shared" si="0"/>
        <v>481559.70621357352</v>
      </c>
      <c r="Y36" s="93">
        <f>SUM(X36:X$42)</f>
        <v>2911641.9113223217</v>
      </c>
      <c r="Z36" s="93">
        <f t="shared" si="1"/>
        <v>1122.5167977006377</v>
      </c>
      <c r="AA36" s="94">
        <f>SUM(Z36:Z$42)</f>
        <v>336078.72314410651</v>
      </c>
      <c r="AB36" s="87">
        <f t="shared" si="2"/>
        <v>33.462997257541112</v>
      </c>
      <c r="AC36" s="88">
        <f t="shared" si="3"/>
        <v>30.000198988644804</v>
      </c>
      <c r="AD36" s="96">
        <f t="shared" si="16"/>
        <v>89.651858611930095</v>
      </c>
      <c r="AE36" s="88">
        <f t="shared" si="4"/>
        <v>3.4627982688963037</v>
      </c>
      <c r="AF36" s="97">
        <f t="shared" si="17"/>
        <v>10.348141388069889</v>
      </c>
      <c r="AH36" s="98">
        <f t="shared" si="31"/>
        <v>4.2426283567346086E-6</v>
      </c>
      <c r="AI36" s="99">
        <f t="shared" si="18"/>
        <v>5.289952272052997E-7</v>
      </c>
      <c r="AJ36" s="99">
        <f t="shared" si="32"/>
        <v>38819649.590154804</v>
      </c>
      <c r="AK36" s="99">
        <f>SUM(AJ36:AJ$42)/U36/U36</f>
        <v>2.3436249628784041E-2</v>
      </c>
      <c r="AL36" s="99">
        <f t="shared" si="33"/>
        <v>30721846.962960154</v>
      </c>
      <c r="AM36" s="99">
        <f>SUM(AL36:AL$42)/U36/U36</f>
        <v>1.7800869110290843E-2</v>
      </c>
      <c r="AN36" s="99">
        <f t="shared" si="34"/>
        <v>611765.65315685968</v>
      </c>
      <c r="AO36" s="100">
        <f>SUM(AN36:AN$42)/U36/U36</f>
        <v>3.8319377336061681E-3</v>
      </c>
      <c r="AP36" s="87">
        <f t="shared" si="5"/>
        <v>33.162942768199699</v>
      </c>
      <c r="AQ36" s="88">
        <f t="shared" si="6"/>
        <v>33.763051746882525</v>
      </c>
      <c r="AR36" s="88">
        <f t="shared" si="7"/>
        <v>29.738695989093952</v>
      </c>
      <c r="AS36" s="88">
        <f t="shared" si="8"/>
        <v>30.261701988195657</v>
      </c>
      <c r="AT36" s="88">
        <f t="shared" si="9"/>
        <v>3.341469080333034</v>
      </c>
      <c r="AU36" s="101">
        <f t="shared" si="10"/>
        <v>3.5841274574595734</v>
      </c>
    </row>
    <row r="37" spans="1:47" ht="14.45" customHeight="1" x14ac:dyDescent="0.15">
      <c r="A37" s="126"/>
      <c r="B37" s="86" t="s">
        <v>83</v>
      </c>
      <c r="C37" s="11">
        <v>15520</v>
      </c>
      <c r="D37" s="11">
        <v>51</v>
      </c>
      <c r="E37" s="11">
        <v>5206</v>
      </c>
      <c r="F37" s="12">
        <v>30.6</v>
      </c>
      <c r="G37" s="22" t="s">
        <v>83</v>
      </c>
      <c r="H37" s="3">
        <v>4308137</v>
      </c>
      <c r="I37" s="3">
        <v>16076</v>
      </c>
      <c r="J37" s="18">
        <v>60</v>
      </c>
      <c r="K37" s="3">
        <v>95991</v>
      </c>
      <c r="L37" s="4">
        <v>2775399</v>
      </c>
      <c r="M37" s="70"/>
      <c r="N37" s="70"/>
      <c r="O37" s="87">
        <f t="shared" si="26"/>
        <v>0.52923076923076917</v>
      </c>
      <c r="P37" s="88">
        <f t="shared" si="27"/>
        <v>1.0509637941181051</v>
      </c>
      <c r="Q37" s="89">
        <f t="shared" si="13"/>
        <v>3.2860824742268042E-3</v>
      </c>
      <c r="R37" s="90">
        <f t="shared" si="14"/>
        <v>3.1267323314256067E-3</v>
      </c>
      <c r="S37" s="91">
        <f t="shared" si="15"/>
        <v>5.8778332693046487E-3</v>
      </c>
      <c r="T37" s="92">
        <f t="shared" si="28"/>
        <v>1.5519440948203496E-2</v>
      </c>
      <c r="U37" s="93">
        <f t="shared" si="29"/>
        <v>95952.877344804088</v>
      </c>
      <c r="V37" s="93">
        <f t="shared" si="30"/>
        <v>476259.19199931703</v>
      </c>
      <c r="W37" s="94">
        <f>SUM(V37:V$42)</f>
        <v>2765038.411455154</v>
      </c>
      <c r="X37" s="95">
        <f t="shared" si="0"/>
        <v>473459.8198757713</v>
      </c>
      <c r="Y37" s="93">
        <f>SUM(X37:X$42)</f>
        <v>2430082.2051087478</v>
      </c>
      <c r="Z37" s="93">
        <f t="shared" si="1"/>
        <v>2799.372123545736</v>
      </c>
      <c r="AA37" s="94">
        <f>SUM(Z37:Z$42)</f>
        <v>334956.2063464059</v>
      </c>
      <c r="AB37" s="87">
        <f t="shared" si="2"/>
        <v>28.816628411455163</v>
      </c>
      <c r="AC37" s="88">
        <f t="shared" si="3"/>
        <v>25.325787744502051</v>
      </c>
      <c r="AD37" s="96">
        <f t="shared" si="16"/>
        <v>87.886019776118445</v>
      </c>
      <c r="AE37" s="88">
        <f t="shared" si="4"/>
        <v>3.4908406669531105</v>
      </c>
      <c r="AF37" s="97">
        <f t="shared" si="17"/>
        <v>12.113980223881549</v>
      </c>
      <c r="AH37" s="98">
        <f t="shared" si="31"/>
        <v>4.6493165235159477E-6</v>
      </c>
      <c r="AI37" s="99">
        <f t="shared" si="18"/>
        <v>1.1224134355287944E-6</v>
      </c>
      <c r="AJ37" s="99">
        <f t="shared" si="32"/>
        <v>30249209.244668193</v>
      </c>
      <c r="AK37" s="99">
        <f>SUM(AJ37:AJ$42)/U37/U37</f>
        <v>1.976093184148614E-2</v>
      </c>
      <c r="AL37" s="99">
        <f t="shared" si="33"/>
        <v>23003383.191946309</v>
      </c>
      <c r="AM37" s="99">
        <f>SUM(AL37:AL$42)/U37/U37</f>
        <v>1.4874990538134181E-2</v>
      </c>
      <c r="AN37" s="99">
        <f t="shared" si="34"/>
        <v>788012.52862499899</v>
      </c>
      <c r="AO37" s="100">
        <f>SUM(AN37:AN$42)/U37/U37</f>
        <v>3.8539513590805452E-3</v>
      </c>
      <c r="AP37" s="87">
        <f t="shared" si="5"/>
        <v>28.541104191535656</v>
      </c>
      <c r="AQ37" s="88">
        <f t="shared" si="6"/>
        <v>29.09215263137467</v>
      </c>
      <c r="AR37" s="88">
        <f t="shared" si="7"/>
        <v>25.086740126544257</v>
      </c>
      <c r="AS37" s="88">
        <f t="shared" si="8"/>
        <v>25.564835362459846</v>
      </c>
      <c r="AT37" s="88">
        <f t="shared" si="9"/>
        <v>3.3691634729476445</v>
      </c>
      <c r="AU37" s="101">
        <f t="shared" si="10"/>
        <v>3.6125178609585764</v>
      </c>
    </row>
    <row r="38" spans="1:47" ht="14.45" customHeight="1" x14ac:dyDescent="0.15">
      <c r="A38" s="126"/>
      <c r="B38" s="86" t="s">
        <v>85</v>
      </c>
      <c r="C38" s="11">
        <v>16516</v>
      </c>
      <c r="D38" s="11">
        <v>96</v>
      </c>
      <c r="E38" s="11">
        <v>5453</v>
      </c>
      <c r="F38" s="12">
        <v>70</v>
      </c>
      <c r="G38" s="22" t="s">
        <v>85</v>
      </c>
      <c r="H38" s="3">
        <v>5011036</v>
      </c>
      <c r="I38" s="3">
        <v>26863</v>
      </c>
      <c r="J38" s="18">
        <v>65</v>
      </c>
      <c r="K38" s="3">
        <v>94301</v>
      </c>
      <c r="L38" s="4">
        <v>2299422</v>
      </c>
      <c r="M38" s="70"/>
      <c r="N38" s="70"/>
      <c r="O38" s="87">
        <f t="shared" si="26"/>
        <v>0.53530805687203797</v>
      </c>
      <c r="P38" s="88">
        <f t="shared" si="27"/>
        <v>0.98581808226563206</v>
      </c>
      <c r="Q38" s="89">
        <f t="shared" si="13"/>
        <v>5.8125454105110198E-3</v>
      </c>
      <c r="R38" s="90">
        <f t="shared" si="14"/>
        <v>5.8961643279584414E-3</v>
      </c>
      <c r="S38" s="91">
        <f t="shared" si="15"/>
        <v>1.2836970474967908E-2</v>
      </c>
      <c r="T38" s="92">
        <f t="shared" si="28"/>
        <v>2.9082407193923604E-2</v>
      </c>
      <c r="U38" s="93">
        <f t="shared" si="29"/>
        <v>94463.742331041198</v>
      </c>
      <c r="V38" s="93">
        <f t="shared" si="30"/>
        <v>465935.62640484504</v>
      </c>
      <c r="W38" s="94">
        <f>SUM(V38:V$42)</f>
        <v>2288779.2194558368</v>
      </c>
      <c r="X38" s="95">
        <f t="shared" si="0"/>
        <v>459954.42452545039</v>
      </c>
      <c r="Y38" s="93">
        <f>SUM(X38:X$42)</f>
        <v>1956622.3852329766</v>
      </c>
      <c r="Z38" s="93">
        <f t="shared" si="1"/>
        <v>5981.2018793946736</v>
      </c>
      <c r="AA38" s="94">
        <f>SUM(Z38:Z$42)</f>
        <v>332156.83422286017</v>
      </c>
      <c r="AB38" s="87">
        <f t="shared" si="2"/>
        <v>24.229182149432312</v>
      </c>
      <c r="AC38" s="88">
        <f t="shared" si="3"/>
        <v>20.712945908665553</v>
      </c>
      <c r="AD38" s="96">
        <f t="shared" si="16"/>
        <v>85.487598305710279</v>
      </c>
      <c r="AE38" s="88">
        <f t="shared" si="4"/>
        <v>3.51623624076676</v>
      </c>
      <c r="AF38" s="97">
        <f t="shared" si="17"/>
        <v>14.51240169428973</v>
      </c>
      <c r="AH38" s="98">
        <f t="shared" si="31"/>
        <v>8.5540510778231181E-6</v>
      </c>
      <c r="AI38" s="99">
        <f t="shared" si="18"/>
        <v>2.3238919244439226E-6</v>
      </c>
      <c r="AJ38" s="99">
        <f t="shared" si="32"/>
        <v>37613038.346672721</v>
      </c>
      <c r="AK38" s="99">
        <f>SUM(AJ38:AJ$42)/U38/U38</f>
        <v>1.6998993434349165E-2</v>
      </c>
      <c r="AL38" s="99">
        <f t="shared" si="33"/>
        <v>26946272.243827209</v>
      </c>
      <c r="AM38" s="99">
        <f>SUM(AL38:AL$42)/U38/U38</f>
        <v>1.2769796053549831E-2</v>
      </c>
      <c r="AN38" s="99">
        <f t="shared" si="34"/>
        <v>1486175.0966612911</v>
      </c>
      <c r="AO38" s="100">
        <f>SUM(AN38:AN$42)/U38/U38</f>
        <v>3.8881086045681273E-3</v>
      </c>
      <c r="AP38" s="87">
        <f t="shared" si="5"/>
        <v>23.97363698086637</v>
      </c>
      <c r="AQ38" s="88">
        <f t="shared" si="6"/>
        <v>24.484727317998253</v>
      </c>
      <c r="AR38" s="88">
        <f t="shared" si="7"/>
        <v>20.491459004945906</v>
      </c>
      <c r="AS38" s="88">
        <f t="shared" si="8"/>
        <v>20.9344328123852</v>
      </c>
      <c r="AT38" s="88">
        <f t="shared" si="9"/>
        <v>3.3940210288849779</v>
      </c>
      <c r="AU38" s="101">
        <f t="shared" si="10"/>
        <v>3.6384514526485421</v>
      </c>
    </row>
    <row r="39" spans="1:47" ht="14.45" customHeight="1" x14ac:dyDescent="0.15">
      <c r="A39" s="126"/>
      <c r="B39" s="86" t="s">
        <v>87</v>
      </c>
      <c r="C39" s="11">
        <v>12613</v>
      </c>
      <c r="D39" s="11">
        <v>115</v>
      </c>
      <c r="E39" s="11">
        <v>4253</v>
      </c>
      <c r="F39" s="12">
        <v>135</v>
      </c>
      <c r="G39" s="22" t="s">
        <v>87</v>
      </c>
      <c r="H39" s="3">
        <v>4142913</v>
      </c>
      <c r="I39" s="3">
        <v>37407</v>
      </c>
      <c r="J39" s="18">
        <v>70</v>
      </c>
      <c r="K39" s="3">
        <v>91769</v>
      </c>
      <c r="L39" s="4">
        <v>1833800</v>
      </c>
      <c r="M39" s="70"/>
      <c r="N39" s="70"/>
      <c r="O39" s="87">
        <f t="shared" si="26"/>
        <v>0.53873185637891519</v>
      </c>
      <c r="P39" s="88">
        <f t="shared" si="27"/>
        <v>1.0341749873183577</v>
      </c>
      <c r="Q39" s="89">
        <f t="shared" si="13"/>
        <v>9.1175771029889802E-3</v>
      </c>
      <c r="R39" s="90">
        <f t="shared" si="14"/>
        <v>8.8162808178440782E-3</v>
      </c>
      <c r="S39" s="91">
        <f t="shared" si="15"/>
        <v>3.1742299553256526E-2</v>
      </c>
      <c r="T39" s="92">
        <f t="shared" si="28"/>
        <v>4.3202943626361227E-2</v>
      </c>
      <c r="U39" s="93">
        <f t="shared" si="29"/>
        <v>91716.50931150798</v>
      </c>
      <c r="V39" s="93">
        <f t="shared" si="30"/>
        <v>449443.84863193135</v>
      </c>
      <c r="W39" s="94">
        <f>SUM(V39:V$42)</f>
        <v>1822843.5930509917</v>
      </c>
      <c r="X39" s="95">
        <f t="shared" si="0"/>
        <v>435177.46735628811</v>
      </c>
      <c r="Y39" s="93">
        <f>SUM(X39:X$42)</f>
        <v>1496667.9607075264</v>
      </c>
      <c r="Z39" s="93">
        <f t="shared" si="1"/>
        <v>14266.381275643249</v>
      </c>
      <c r="AA39" s="94">
        <f>SUM(Z39:Z$42)</f>
        <v>326175.63234346546</v>
      </c>
      <c r="AB39" s="87">
        <f t="shared" si="2"/>
        <v>19.874759808616847</v>
      </c>
      <c r="AC39" s="88">
        <f t="shared" si="3"/>
        <v>16.318413903261519</v>
      </c>
      <c r="AD39" s="96">
        <f t="shared" si="16"/>
        <v>82.106219448179445</v>
      </c>
      <c r="AE39" s="88">
        <f t="shared" si="4"/>
        <v>3.5563459053553306</v>
      </c>
      <c r="AF39" s="97">
        <f t="shared" si="17"/>
        <v>17.893780551820559</v>
      </c>
      <c r="AH39" s="98">
        <f t="shared" si="31"/>
        <v>1.5529185115824033E-5</v>
      </c>
      <c r="AI39" s="99">
        <f t="shared" si="18"/>
        <v>7.2265991000065494E-6</v>
      </c>
      <c r="AJ39" s="99">
        <f t="shared" si="32"/>
        <v>42121710.449238837</v>
      </c>
      <c r="AK39" s="99">
        <f>SUM(AJ39:AJ$42)/U39/U39</f>
        <v>1.3561206259516815E-2</v>
      </c>
      <c r="AL39" s="99">
        <f t="shared" si="33"/>
        <v>28282025.18122901</v>
      </c>
      <c r="AM39" s="99">
        <f>SUM(AL39:AL$42)/U39/U39</f>
        <v>1.0342909589252753E-2</v>
      </c>
      <c r="AN39" s="99">
        <f t="shared" si="34"/>
        <v>3178763.8332753815</v>
      </c>
      <c r="AO39" s="100">
        <f>SUM(AN39:AN$42)/U39/U39</f>
        <v>3.947847271462664E-3</v>
      </c>
      <c r="AP39" s="87">
        <f t="shared" si="5"/>
        <v>19.646512727657289</v>
      </c>
      <c r="AQ39" s="88">
        <f t="shared" si="6"/>
        <v>20.103006889576406</v>
      </c>
      <c r="AR39" s="88">
        <f t="shared" si="7"/>
        <v>16.119081714495948</v>
      </c>
      <c r="AS39" s="88">
        <f t="shared" si="8"/>
        <v>16.517746092027089</v>
      </c>
      <c r="AT39" s="88">
        <f t="shared" si="9"/>
        <v>3.4331953873781376</v>
      </c>
      <c r="AU39" s="101">
        <f t="shared" si="10"/>
        <v>3.6794964233325236</v>
      </c>
    </row>
    <row r="40" spans="1:47" ht="14.45" customHeight="1" x14ac:dyDescent="0.15">
      <c r="A40" s="126"/>
      <c r="B40" s="86" t="s">
        <v>89</v>
      </c>
      <c r="C40" s="11">
        <v>12971</v>
      </c>
      <c r="D40" s="11">
        <v>202</v>
      </c>
      <c r="E40" s="11">
        <v>4282</v>
      </c>
      <c r="F40" s="12">
        <v>296</v>
      </c>
      <c r="G40" s="22" t="s">
        <v>89</v>
      </c>
      <c r="H40" s="3">
        <v>3522767</v>
      </c>
      <c r="I40" s="3">
        <v>56501</v>
      </c>
      <c r="J40" s="18">
        <v>75</v>
      </c>
      <c r="K40" s="3">
        <v>87842</v>
      </c>
      <c r="L40" s="4">
        <v>1384012</v>
      </c>
      <c r="M40" s="70"/>
      <c r="N40" s="70"/>
      <c r="O40" s="87">
        <f t="shared" si="26"/>
        <v>0.54889656207776605</v>
      </c>
      <c r="P40" s="88">
        <f t="shared" si="27"/>
        <v>1.021384145334415</v>
      </c>
      <c r="Q40" s="89">
        <f t="shared" si="13"/>
        <v>1.5573201757767326E-2</v>
      </c>
      <c r="R40" s="90">
        <f t="shared" si="14"/>
        <v>1.524715439230599E-2</v>
      </c>
      <c r="S40" s="91">
        <f t="shared" si="15"/>
        <v>6.9126576366184023E-2</v>
      </c>
      <c r="T40" s="92">
        <f t="shared" si="28"/>
        <v>7.370117251124586E-2</v>
      </c>
      <c r="U40" s="93">
        <f t="shared" si="29"/>
        <v>87754.086130116266</v>
      </c>
      <c r="V40" s="93">
        <f t="shared" si="30"/>
        <v>424182.69494969456</v>
      </c>
      <c r="W40" s="94">
        <f>SUM(V40:V$42)</f>
        <v>1373399.7444190606</v>
      </c>
      <c r="X40" s="95">
        <f t="shared" si="0"/>
        <v>394860.39749404078</v>
      </c>
      <c r="Y40" s="93">
        <f>SUM(X40:X$42)</f>
        <v>1061490.4933512383</v>
      </c>
      <c r="Z40" s="93">
        <f t="shared" si="1"/>
        <v>29322.297455653803</v>
      </c>
      <c r="AA40" s="94">
        <f>SUM(Z40:Z$42)</f>
        <v>311909.25106782222</v>
      </c>
      <c r="AB40" s="87">
        <f t="shared" si="2"/>
        <v>15.650550361639793</v>
      </c>
      <c r="AC40" s="88">
        <f t="shared" si="3"/>
        <v>12.096194492611167</v>
      </c>
      <c r="AD40" s="96">
        <f t="shared" si="16"/>
        <v>77.289259566612344</v>
      </c>
      <c r="AE40" s="88">
        <f t="shared" si="4"/>
        <v>3.5543558690286252</v>
      </c>
      <c r="AF40" s="97">
        <f t="shared" si="17"/>
        <v>22.710740433387649</v>
      </c>
      <c r="AH40" s="98">
        <f t="shared" si="31"/>
        <v>2.4908555297404104E-5</v>
      </c>
      <c r="AI40" s="99">
        <f t="shared" si="18"/>
        <v>1.5027578889788451E-5</v>
      </c>
      <c r="AJ40" s="99">
        <f t="shared" si="32"/>
        <v>37236501.77397161</v>
      </c>
      <c r="AK40" s="99">
        <f>SUM(AJ40:AJ$42)/U40/U40</f>
        <v>9.3437351942568751E-3</v>
      </c>
      <c r="AL40" s="99">
        <f t="shared" si="33"/>
        <v>23055959.568312705</v>
      </c>
      <c r="AM40" s="99">
        <f>SUM(AL40:AL$42)/U40/U40</f>
        <v>7.6254205155177395E-3</v>
      </c>
      <c r="AN40" s="99">
        <f t="shared" si="34"/>
        <v>5234727.6846093256</v>
      </c>
      <c r="AO40" s="100">
        <f>SUM(AN40:AN$42)/U40/U40</f>
        <v>3.8996316529945215E-3</v>
      </c>
      <c r="AP40" s="87">
        <f t="shared" si="5"/>
        <v>15.461090885439058</v>
      </c>
      <c r="AQ40" s="88">
        <f t="shared" si="6"/>
        <v>15.840009837840528</v>
      </c>
      <c r="AR40" s="88">
        <f t="shared" si="7"/>
        <v>11.925040131134711</v>
      </c>
      <c r="AS40" s="88">
        <f t="shared" si="8"/>
        <v>12.267348854087622</v>
      </c>
      <c r="AT40" s="88">
        <f t="shared" si="9"/>
        <v>3.4319596887036505</v>
      </c>
      <c r="AU40" s="101">
        <f t="shared" si="10"/>
        <v>3.6767520493535999</v>
      </c>
    </row>
    <row r="41" spans="1:47" ht="14.45" customHeight="1" x14ac:dyDescent="0.15">
      <c r="A41" s="126"/>
      <c r="B41" s="86" t="s">
        <v>90</v>
      </c>
      <c r="C41" s="11">
        <v>12319</v>
      </c>
      <c r="D41" s="11">
        <v>399</v>
      </c>
      <c r="E41" s="11">
        <v>4115</v>
      </c>
      <c r="F41" s="12">
        <v>610</v>
      </c>
      <c r="G41" s="22" t="s">
        <v>90</v>
      </c>
      <c r="H41" s="3">
        <v>3002215</v>
      </c>
      <c r="I41" s="3">
        <v>95693</v>
      </c>
      <c r="J41" s="18">
        <v>80</v>
      </c>
      <c r="K41" s="3">
        <v>81181</v>
      </c>
      <c r="L41" s="4">
        <v>959826</v>
      </c>
      <c r="M41" s="70"/>
      <c r="N41" s="70"/>
      <c r="O41" s="87">
        <f>IF(K41&lt;0.5,0.5,((L41-L42)-5*K42)/5/(K41-K42))</f>
        <v>0.54725826705734615</v>
      </c>
      <c r="P41" s="88">
        <f>IF(H41&lt;0.5,1,(I41/H41)/((K41-K42)/(L41-L42)))</f>
        <v>1.0109663769967436</v>
      </c>
      <c r="Q41" s="89">
        <f t="shared" si="13"/>
        <v>3.2388992613036773E-2</v>
      </c>
      <c r="R41" s="90">
        <f t="shared" si="14"/>
        <v>3.2037655603595901E-2</v>
      </c>
      <c r="S41" s="91">
        <f t="shared" si="15"/>
        <v>0.14823815309842042</v>
      </c>
      <c r="T41" s="92">
        <f>5*R41/(1+5*(1-O41)*R41)</f>
        <v>0.14935636888082279</v>
      </c>
      <c r="U41" s="93">
        <f t="shared" si="29"/>
        <v>81286.507089673833</v>
      </c>
      <c r="V41" s="93">
        <f>5*U41*((1-T41)+O41*T41)</f>
        <v>378949.62378446554</v>
      </c>
      <c r="W41" s="94">
        <f>SUM(V41:V$42)</f>
        <v>949217.04946936597</v>
      </c>
      <c r="X41" s="95">
        <f t="shared" si="0"/>
        <v>322774.83143731509</v>
      </c>
      <c r="Y41" s="93">
        <f>SUM(X41:X$42)</f>
        <v>666630.09585719742</v>
      </c>
      <c r="Z41" s="93">
        <f t="shared" si="1"/>
        <v>56174.792347150425</v>
      </c>
      <c r="AA41" s="94">
        <f>SUM(Z41:Z$42)</f>
        <v>282586.95361216844</v>
      </c>
      <c r="AB41" s="87">
        <f t="shared" si="2"/>
        <v>11.677424500750249</v>
      </c>
      <c r="AC41" s="88">
        <f t="shared" si="3"/>
        <v>8.2009932487538535</v>
      </c>
      <c r="AD41" s="96">
        <f t="shared" si="16"/>
        <v>70.22946924835145</v>
      </c>
      <c r="AE41" s="88">
        <f t="shared" si="4"/>
        <v>3.4764312519963925</v>
      </c>
      <c r="AF41" s="97">
        <f t="shared" si="17"/>
        <v>29.770530751648529</v>
      </c>
      <c r="AH41" s="98">
        <f>IF(D41=0,0,T41*T41*(1-T41)/D41)</f>
        <v>4.7557854323263777E-5</v>
      </c>
      <c r="AI41" s="99">
        <f t="shared" si="18"/>
        <v>3.0683743150519974E-5</v>
      </c>
      <c r="AJ41" s="99">
        <f>U41*U41*((1-O41)*5+AB42)^2*AH41</f>
        <v>34717543.901732907</v>
      </c>
      <c r="AK41" s="99">
        <f>SUM(AJ41:AJ$42)/U41/U41</f>
        <v>5.2542661649470799E-3</v>
      </c>
      <c r="AL41" s="99">
        <f>U41*U41*((1-O41)*5*(1-S41)+AC42)^2*AH41+V41*V41*AI41</f>
        <v>19371664.494540352</v>
      </c>
      <c r="AM41" s="99">
        <f>SUM(AL41:AL$42)/U41/U41</f>
        <v>5.3977667424191531E-3</v>
      </c>
      <c r="AN41" s="99">
        <f>U41*U41*((1-O41)*5*S41+AE42)^2*AH41+V41*V41*AI41</f>
        <v>8501417.3906108625</v>
      </c>
      <c r="AO41" s="100">
        <f>SUM(AN41:AN$42)/U41/U41</f>
        <v>3.7526281426249492E-3</v>
      </c>
      <c r="AP41" s="87">
        <f t="shared" si="5"/>
        <v>11.535351319258242</v>
      </c>
      <c r="AQ41" s="88">
        <f t="shared" si="6"/>
        <v>11.819497682242256</v>
      </c>
      <c r="AR41" s="88">
        <f t="shared" si="7"/>
        <v>8.0569930379287396</v>
      </c>
      <c r="AS41" s="88">
        <f t="shared" si="8"/>
        <v>8.3449934595789674</v>
      </c>
      <c r="AT41" s="88">
        <f t="shared" si="9"/>
        <v>3.3563642029250174</v>
      </c>
      <c r="AU41" s="101">
        <f t="shared" si="10"/>
        <v>3.5964983010677676</v>
      </c>
    </row>
    <row r="42" spans="1:47" ht="14.45" customHeight="1" thickBot="1" x14ac:dyDescent="0.2">
      <c r="A42" s="127"/>
      <c r="B42" s="128" t="s">
        <v>91</v>
      </c>
      <c r="C42" s="15">
        <v>14458</v>
      </c>
      <c r="D42" s="15">
        <v>1531</v>
      </c>
      <c r="E42" s="15">
        <v>4778</v>
      </c>
      <c r="F42" s="16">
        <v>1897</v>
      </c>
      <c r="G42" s="24" t="s">
        <v>91</v>
      </c>
      <c r="H42" s="7">
        <v>3458084</v>
      </c>
      <c r="I42" s="7">
        <v>359915</v>
      </c>
      <c r="J42" s="20">
        <v>85</v>
      </c>
      <c r="K42" s="7">
        <v>69236</v>
      </c>
      <c r="L42" s="8">
        <v>580961</v>
      </c>
      <c r="M42" s="70"/>
      <c r="N42" s="70"/>
      <c r="O42" s="129">
        <v>1</v>
      </c>
      <c r="P42" s="130">
        <f>IF(H42&lt;0.5,1,(I42/H42)/(K42/L42))</f>
        <v>0.87333208996837031</v>
      </c>
      <c r="Q42" s="131">
        <f t="shared" si="13"/>
        <v>0.10589293124913543</v>
      </c>
      <c r="R42" s="132">
        <f t="shared" si="14"/>
        <v>0.12125162062116666</v>
      </c>
      <c r="S42" s="133">
        <f t="shared" si="15"/>
        <v>0.39702804520719964</v>
      </c>
      <c r="T42" s="129">
        <v>1</v>
      </c>
      <c r="U42" s="134">
        <f>U41*(1-T41)</f>
        <v>69145.849551754887</v>
      </c>
      <c r="V42" s="134">
        <f>U42/R42</f>
        <v>570267.42568490037</v>
      </c>
      <c r="W42" s="135">
        <f>SUM(V42:V$42)</f>
        <v>570267.42568490037</v>
      </c>
      <c r="X42" s="129">
        <f t="shared" si="0"/>
        <v>343855.26441988233</v>
      </c>
      <c r="Y42" s="134">
        <f>SUM(X42:X$42)</f>
        <v>343855.26441988233</v>
      </c>
      <c r="Z42" s="134">
        <f t="shared" si="1"/>
        <v>226412.16126501799</v>
      </c>
      <c r="AA42" s="135">
        <f>SUM(Z42:Z$42)</f>
        <v>226412.16126501799</v>
      </c>
      <c r="AB42" s="136">
        <f t="shared" si="2"/>
        <v>8.2473124472649886</v>
      </c>
      <c r="AC42" s="130">
        <f t="shared" si="3"/>
        <v>4.9728981081143644</v>
      </c>
      <c r="AD42" s="137">
        <f t="shared" si="16"/>
        <v>60.297195479280042</v>
      </c>
      <c r="AE42" s="130">
        <f t="shared" si="4"/>
        <v>3.2744143391506246</v>
      </c>
      <c r="AF42" s="138">
        <f t="shared" si="17"/>
        <v>39.702804520719972</v>
      </c>
      <c r="AH42" s="139">
        <f>0</f>
        <v>0</v>
      </c>
      <c r="AI42" s="140">
        <f t="shared" si="18"/>
        <v>5.0103971646326804E-5</v>
      </c>
      <c r="AJ42" s="140">
        <v>0</v>
      </c>
      <c r="AK42" s="140">
        <f>(1-R42)/R42/R42/D42</f>
        <v>3.9040398533995442E-2</v>
      </c>
      <c r="AL42" s="140">
        <f>V42*V42*AI42</f>
        <v>16294058.932536587</v>
      </c>
      <c r="AM42" s="140">
        <f>(1-S42)*(1-S42)*(1-R42)/R42/R42/D42+AI42/R42/R42</f>
        <v>1.7602099947085025E-2</v>
      </c>
      <c r="AN42" s="140">
        <f>V42*V42*AI42</f>
        <v>16294058.932536587</v>
      </c>
      <c r="AO42" s="141">
        <f>S42*S42*(1-R42)/R42/R42/D42+AI42/R42/R42</f>
        <v>9.5619676412140517E-3</v>
      </c>
      <c r="AP42" s="136">
        <f t="shared" si="5"/>
        <v>7.8600430384444664</v>
      </c>
      <c r="AQ42" s="130">
        <f t="shared" si="6"/>
        <v>8.6345818560855108</v>
      </c>
      <c r="AR42" s="130">
        <f t="shared" si="7"/>
        <v>4.7128592126453945</v>
      </c>
      <c r="AS42" s="130">
        <f t="shared" si="8"/>
        <v>5.2329370035833342</v>
      </c>
      <c r="AT42" s="130">
        <f t="shared" si="9"/>
        <v>3.0827551236391133</v>
      </c>
      <c r="AU42" s="142">
        <f t="shared" si="10"/>
        <v>3.466073554662136</v>
      </c>
    </row>
    <row r="43" spans="1:47" ht="14.45" customHeight="1" thickTop="1" x14ac:dyDescent="0.15">
      <c r="G43" s="143"/>
      <c r="H43" s="143"/>
      <c r="I43" s="143"/>
      <c r="J43" s="143"/>
      <c r="K43" s="143"/>
      <c r="L43" s="143"/>
    </row>
    <row r="44" spans="1:47" ht="14.45" customHeight="1" thickBot="1" x14ac:dyDescent="0.2">
      <c r="A44" s="25" t="s">
        <v>36</v>
      </c>
      <c r="G44" s="143"/>
      <c r="H44" s="143"/>
      <c r="I44" s="143"/>
      <c r="J44" s="183" t="s">
        <v>32</v>
      </c>
      <c r="K44" s="184"/>
      <c r="L44" s="184"/>
      <c r="M44" s="184"/>
    </row>
    <row r="45" spans="1:47" ht="14.45" customHeight="1" thickTop="1" x14ac:dyDescent="0.15">
      <c r="A45" s="195" t="s">
        <v>11</v>
      </c>
      <c r="B45" s="197" t="s">
        <v>53</v>
      </c>
      <c r="C45" s="179" t="s">
        <v>5</v>
      </c>
      <c r="D45" s="180"/>
      <c r="E45" s="180"/>
      <c r="F45" s="181" t="s">
        <v>96</v>
      </c>
      <c r="G45" s="180"/>
      <c r="H45" s="180"/>
      <c r="I45" s="180"/>
      <c r="J45" s="181" t="s">
        <v>97</v>
      </c>
      <c r="K45" s="180"/>
      <c r="L45" s="180"/>
      <c r="M45" s="182"/>
    </row>
    <row r="46" spans="1:47" ht="14.45" customHeight="1" x14ac:dyDescent="0.15">
      <c r="A46" s="196"/>
      <c r="B46" s="198"/>
      <c r="C46" s="42" t="s">
        <v>23</v>
      </c>
      <c r="D46" s="204" t="s">
        <v>28</v>
      </c>
      <c r="E46" s="205"/>
      <c r="F46" s="44" t="s">
        <v>23</v>
      </c>
      <c r="G46" s="204" t="s">
        <v>28</v>
      </c>
      <c r="H46" s="206"/>
      <c r="I46" s="144" t="s">
        <v>31</v>
      </c>
      <c r="J46" s="44" t="s">
        <v>23</v>
      </c>
      <c r="K46" s="204" t="s">
        <v>28</v>
      </c>
      <c r="L46" s="206"/>
      <c r="M46" s="145" t="s">
        <v>31</v>
      </c>
    </row>
    <row r="47" spans="1:47" ht="14.45" customHeight="1" x14ac:dyDescent="0.15">
      <c r="A47" s="68" t="s">
        <v>1</v>
      </c>
      <c r="B47" s="69">
        <v>0</v>
      </c>
      <c r="C47" s="146">
        <f>AB7</f>
        <v>80.202467138832446</v>
      </c>
      <c r="D47" s="146">
        <f t="shared" ref="D47:E82" si="35">AP7</f>
        <v>79.610430953385261</v>
      </c>
      <c r="E47" s="147">
        <f t="shared" si="35"/>
        <v>80.794503324279631</v>
      </c>
      <c r="F47" s="148">
        <f>AC7</f>
        <v>78.235751444879256</v>
      </c>
      <c r="G47" s="146">
        <f t="shared" ref="G47:H82" si="36">AR7</f>
        <v>77.681398892891025</v>
      </c>
      <c r="H47" s="146">
        <f t="shared" si="36"/>
        <v>78.790103996867487</v>
      </c>
      <c r="I47" s="149">
        <f t="shared" ref="I47:J82" si="37">AD7</f>
        <v>97.547811477483904</v>
      </c>
      <c r="J47" s="148">
        <f t="shared" si="37"/>
        <v>1.966715693953202</v>
      </c>
      <c r="K47" s="146">
        <f t="shared" ref="K47:L82" si="38">AT7</f>
        <v>1.8621416829050612</v>
      </c>
      <c r="L47" s="146">
        <f t="shared" si="38"/>
        <v>2.0712897050013428</v>
      </c>
      <c r="M47" s="150">
        <f>AF7</f>
        <v>2.4521885225161073</v>
      </c>
    </row>
    <row r="48" spans="1:47" ht="14.45" customHeight="1" x14ac:dyDescent="0.15">
      <c r="A48" s="68"/>
      <c r="B48" s="86">
        <v>5</v>
      </c>
      <c r="C48" s="151">
        <f>AB8</f>
        <v>75.620812529753522</v>
      </c>
      <c r="D48" s="151">
        <f t="shared" si="35"/>
        <v>75.092497867460892</v>
      </c>
      <c r="E48" s="152">
        <f t="shared" si="35"/>
        <v>76.149127192046151</v>
      </c>
      <c r="F48" s="153">
        <f>AC8</f>
        <v>73.643724700057419</v>
      </c>
      <c r="G48" s="151">
        <f t="shared" si="36"/>
        <v>73.154708266723645</v>
      </c>
      <c r="H48" s="151">
        <f t="shared" si="36"/>
        <v>74.132741133391193</v>
      </c>
      <c r="I48" s="154">
        <f t="shared" si="37"/>
        <v>97.385524218060723</v>
      </c>
      <c r="J48" s="153">
        <f t="shared" si="37"/>
        <v>1.9770878296961176</v>
      </c>
      <c r="K48" s="151">
        <f t="shared" si="38"/>
        <v>1.8721821017504103</v>
      </c>
      <c r="L48" s="151">
        <f t="shared" si="38"/>
        <v>2.0819935576418249</v>
      </c>
      <c r="M48" s="155">
        <f>AF8</f>
        <v>2.6144757819392894</v>
      </c>
    </row>
    <row r="49" spans="1:13" ht="14.45" customHeight="1" x14ac:dyDescent="0.15">
      <c r="A49" s="68"/>
      <c r="B49" s="86">
        <v>10</v>
      </c>
      <c r="C49" s="151">
        <f t="shared" ref="C49:C62" si="39">AB9</f>
        <v>70.658093332564889</v>
      </c>
      <c r="D49" s="151">
        <f t="shared" si="35"/>
        <v>70.134587402117859</v>
      </c>
      <c r="E49" s="152">
        <f t="shared" si="35"/>
        <v>71.181599263011918</v>
      </c>
      <c r="F49" s="153">
        <f t="shared" ref="F49:F62" si="40">AC9</f>
        <v>68.679999661217494</v>
      </c>
      <c r="G49" s="151">
        <f t="shared" si="36"/>
        <v>68.195930630217433</v>
      </c>
      <c r="H49" s="151">
        <f t="shared" si="36"/>
        <v>69.164068692217555</v>
      </c>
      <c r="I49" s="154">
        <f t="shared" si="37"/>
        <v>97.200471201455798</v>
      </c>
      <c r="J49" s="153">
        <f t="shared" si="37"/>
        <v>1.9780936713474111</v>
      </c>
      <c r="K49" s="151">
        <f t="shared" si="38"/>
        <v>1.8731530986579528</v>
      </c>
      <c r="L49" s="151">
        <f t="shared" si="38"/>
        <v>2.0830342440368694</v>
      </c>
      <c r="M49" s="155">
        <f t="shared" ref="M49:M62" si="41">AF9</f>
        <v>2.7995287985442254</v>
      </c>
    </row>
    <row r="50" spans="1:13" ht="14.45" customHeight="1" x14ac:dyDescent="0.15">
      <c r="A50" s="68"/>
      <c r="B50" s="86">
        <v>15</v>
      </c>
      <c r="C50" s="151">
        <f t="shared" si="39"/>
        <v>65.658093332564889</v>
      </c>
      <c r="D50" s="151">
        <f t="shared" si="35"/>
        <v>65.134587402117859</v>
      </c>
      <c r="E50" s="152">
        <f t="shared" si="35"/>
        <v>66.181599263011918</v>
      </c>
      <c r="F50" s="153">
        <f t="shared" si="40"/>
        <v>63.679999661217487</v>
      </c>
      <c r="G50" s="151">
        <f t="shared" si="36"/>
        <v>63.195930630217426</v>
      </c>
      <c r="H50" s="151">
        <f t="shared" si="36"/>
        <v>64.164068692217541</v>
      </c>
      <c r="I50" s="154">
        <f t="shared" si="37"/>
        <v>96.987281276463278</v>
      </c>
      <c r="J50" s="153">
        <f t="shared" si="37"/>
        <v>1.9780936713474111</v>
      </c>
      <c r="K50" s="151">
        <f t="shared" si="38"/>
        <v>1.8731530986579528</v>
      </c>
      <c r="L50" s="151">
        <f t="shared" si="38"/>
        <v>2.0830342440368694</v>
      </c>
      <c r="M50" s="155">
        <f t="shared" si="41"/>
        <v>3.0127187235367412</v>
      </c>
    </row>
    <row r="51" spans="1:13" ht="14.45" customHeight="1" x14ac:dyDescent="0.15">
      <c r="A51" s="68"/>
      <c r="B51" s="86">
        <v>20</v>
      </c>
      <c r="C51" s="151">
        <f t="shared" si="39"/>
        <v>60.754953819165443</v>
      </c>
      <c r="D51" s="151">
        <f t="shared" si="35"/>
        <v>60.2422424520284</v>
      </c>
      <c r="E51" s="152">
        <f t="shared" si="35"/>
        <v>61.267665186302487</v>
      </c>
      <c r="F51" s="153">
        <f t="shared" si="40"/>
        <v>58.773805989452583</v>
      </c>
      <c r="G51" s="151">
        <f t="shared" si="36"/>
        <v>58.300771787786509</v>
      </c>
      <c r="H51" s="151">
        <f t="shared" si="36"/>
        <v>59.246840191118658</v>
      </c>
      <c r="I51" s="154">
        <f t="shared" si="37"/>
        <v>96.739117215676501</v>
      </c>
      <c r="J51" s="153">
        <f t="shared" si="37"/>
        <v>1.9811478297128553</v>
      </c>
      <c r="K51" s="151">
        <f t="shared" si="38"/>
        <v>1.8761021567349225</v>
      </c>
      <c r="L51" s="151">
        <f t="shared" si="38"/>
        <v>2.0861935026907883</v>
      </c>
      <c r="M51" s="155">
        <f t="shared" si="41"/>
        <v>3.2608827843234947</v>
      </c>
    </row>
    <row r="52" spans="1:13" ht="14.45" customHeight="1" x14ac:dyDescent="0.15">
      <c r="A52" s="68"/>
      <c r="B52" s="86">
        <v>25</v>
      </c>
      <c r="C52" s="151">
        <f t="shared" si="39"/>
        <v>55.875224206710278</v>
      </c>
      <c r="D52" s="151">
        <f t="shared" si="35"/>
        <v>55.379846001564353</v>
      </c>
      <c r="E52" s="152">
        <f t="shared" si="35"/>
        <v>56.370602411856204</v>
      </c>
      <c r="F52" s="153">
        <f t="shared" si="40"/>
        <v>53.889981584836661</v>
      </c>
      <c r="G52" s="151">
        <f t="shared" si="36"/>
        <v>53.434604266066941</v>
      </c>
      <c r="H52" s="151">
        <f t="shared" si="36"/>
        <v>54.345358903606382</v>
      </c>
      <c r="I52" s="154">
        <f t="shared" si="37"/>
        <v>96.447007327381428</v>
      </c>
      <c r="J52" s="153">
        <f t="shared" si="37"/>
        <v>1.9852426218736217</v>
      </c>
      <c r="K52" s="151">
        <f t="shared" si="38"/>
        <v>1.8800820808508603</v>
      </c>
      <c r="L52" s="151">
        <f t="shared" si="38"/>
        <v>2.0904031628963833</v>
      </c>
      <c r="M52" s="155">
        <f t="shared" si="41"/>
        <v>3.5529926726185845</v>
      </c>
    </row>
    <row r="53" spans="1:13" ht="14.45" customHeight="1" x14ac:dyDescent="0.15">
      <c r="A53" s="68"/>
      <c r="B53" s="86">
        <v>30</v>
      </c>
      <c r="C53" s="151">
        <f t="shared" si="39"/>
        <v>50.942641178107024</v>
      </c>
      <c r="D53" s="151">
        <f t="shared" si="35"/>
        <v>50.455528061454814</v>
      </c>
      <c r="E53" s="152">
        <f t="shared" si="35"/>
        <v>51.429754294759235</v>
      </c>
      <c r="F53" s="153">
        <f t="shared" si="40"/>
        <v>48.95488911394925</v>
      </c>
      <c r="G53" s="151">
        <f t="shared" si="36"/>
        <v>48.507909756264311</v>
      </c>
      <c r="H53" s="151">
        <f t="shared" si="36"/>
        <v>49.401868471634188</v>
      </c>
      <c r="I53" s="154">
        <f t="shared" si="37"/>
        <v>96.098058486586623</v>
      </c>
      <c r="J53" s="153">
        <f t="shared" si="37"/>
        <v>1.9877520641577884</v>
      </c>
      <c r="K53" s="151">
        <f t="shared" si="38"/>
        <v>1.8825161222381293</v>
      </c>
      <c r="L53" s="151">
        <f t="shared" si="38"/>
        <v>2.0929880060774475</v>
      </c>
      <c r="M53" s="155">
        <f t="shared" si="41"/>
        <v>3.9019415134134023</v>
      </c>
    </row>
    <row r="54" spans="1:13" ht="14.45" customHeight="1" x14ac:dyDescent="0.15">
      <c r="A54" s="68"/>
      <c r="B54" s="86">
        <v>35</v>
      </c>
      <c r="C54" s="151">
        <f t="shared" si="39"/>
        <v>46.146137401658692</v>
      </c>
      <c r="D54" s="151">
        <f t="shared" si="35"/>
        <v>45.677830816685336</v>
      </c>
      <c r="E54" s="152">
        <f t="shared" si="35"/>
        <v>46.614443986632047</v>
      </c>
      <c r="F54" s="153">
        <f t="shared" si="40"/>
        <v>44.150021624836512</v>
      </c>
      <c r="G54" s="151">
        <f t="shared" si="36"/>
        <v>43.722103400907912</v>
      </c>
      <c r="H54" s="151">
        <f t="shared" si="36"/>
        <v>44.577939848765112</v>
      </c>
      <c r="I54" s="154">
        <f t="shared" si="37"/>
        <v>95.674360002338062</v>
      </c>
      <c r="J54" s="153">
        <f t="shared" si="37"/>
        <v>1.9961157768221867</v>
      </c>
      <c r="K54" s="151">
        <f t="shared" si="38"/>
        <v>1.8905967599269378</v>
      </c>
      <c r="L54" s="151">
        <f t="shared" si="38"/>
        <v>2.1016347937174356</v>
      </c>
      <c r="M54" s="155">
        <f t="shared" si="41"/>
        <v>4.3256399976619448</v>
      </c>
    </row>
    <row r="55" spans="1:13" ht="14.45" customHeight="1" x14ac:dyDescent="0.15">
      <c r="A55" s="68"/>
      <c r="B55" s="86">
        <v>40</v>
      </c>
      <c r="C55" s="151">
        <f t="shared" si="39"/>
        <v>41.450263327663855</v>
      </c>
      <c r="D55" s="151">
        <f t="shared" si="35"/>
        <v>41.004692404505789</v>
      </c>
      <c r="E55" s="152">
        <f t="shared" si="35"/>
        <v>41.89583425082192</v>
      </c>
      <c r="F55" s="153">
        <f t="shared" si="40"/>
        <v>39.440198279108408</v>
      </c>
      <c r="G55" s="151">
        <f t="shared" si="36"/>
        <v>39.035270251508564</v>
      </c>
      <c r="H55" s="151">
        <f t="shared" si="36"/>
        <v>39.845126306708252</v>
      </c>
      <c r="I55" s="154">
        <f t="shared" si="37"/>
        <v>95.150657951999236</v>
      </c>
      <c r="J55" s="153">
        <f t="shared" si="37"/>
        <v>2.010065048555449</v>
      </c>
      <c r="K55" s="151">
        <f t="shared" si="38"/>
        <v>1.9040450423738176</v>
      </c>
      <c r="L55" s="151">
        <f t="shared" si="38"/>
        <v>2.1160850547370802</v>
      </c>
      <c r="M55" s="155">
        <f t="shared" si="41"/>
        <v>4.8493420480007758</v>
      </c>
    </row>
    <row r="56" spans="1:13" ht="14.45" customHeight="1" x14ac:dyDescent="0.15">
      <c r="A56" s="68"/>
      <c r="B56" s="86">
        <v>45</v>
      </c>
      <c r="C56" s="151">
        <f t="shared" si="39"/>
        <v>36.702868247897676</v>
      </c>
      <c r="D56" s="151">
        <f t="shared" si="35"/>
        <v>36.271928303698353</v>
      </c>
      <c r="E56" s="152">
        <f t="shared" si="35"/>
        <v>37.133808192097</v>
      </c>
      <c r="F56" s="153">
        <f t="shared" si="40"/>
        <v>34.679703002590458</v>
      </c>
      <c r="G56" s="151">
        <f t="shared" si="36"/>
        <v>34.289512777022182</v>
      </c>
      <c r="H56" s="151">
        <f t="shared" si="36"/>
        <v>35.069893228158733</v>
      </c>
      <c r="I56" s="154">
        <f t="shared" si="37"/>
        <v>94.487718966151633</v>
      </c>
      <c r="J56" s="153">
        <f t="shared" si="37"/>
        <v>2.0231652453072226</v>
      </c>
      <c r="K56" s="151">
        <f t="shared" si="38"/>
        <v>1.9166487777916188</v>
      </c>
      <c r="L56" s="151">
        <f t="shared" si="38"/>
        <v>2.1296817128228267</v>
      </c>
      <c r="M56" s="155">
        <f t="shared" si="41"/>
        <v>5.5122810338483799</v>
      </c>
    </row>
    <row r="57" spans="1:13" ht="14.45" customHeight="1" x14ac:dyDescent="0.15">
      <c r="A57" s="68"/>
      <c r="B57" s="86">
        <v>50</v>
      </c>
      <c r="C57" s="151">
        <f t="shared" si="39"/>
        <v>32.238204902840152</v>
      </c>
      <c r="D57" s="151">
        <f t="shared" si="35"/>
        <v>31.842403917941329</v>
      </c>
      <c r="E57" s="152">
        <f t="shared" si="35"/>
        <v>32.634005887738979</v>
      </c>
      <c r="F57" s="153">
        <f t="shared" si="40"/>
        <v>30.191263970054198</v>
      </c>
      <c r="G57" s="151">
        <f t="shared" si="36"/>
        <v>29.836134864947407</v>
      </c>
      <c r="H57" s="151">
        <f t="shared" si="36"/>
        <v>30.546393075160989</v>
      </c>
      <c r="I57" s="154">
        <f t="shared" si="37"/>
        <v>93.650574096929262</v>
      </c>
      <c r="J57" s="153">
        <f t="shared" si="37"/>
        <v>2.0469409327859545</v>
      </c>
      <c r="K57" s="151">
        <f t="shared" si="38"/>
        <v>1.9395341467740961</v>
      </c>
      <c r="L57" s="151">
        <f t="shared" si="38"/>
        <v>2.1543477187978128</v>
      </c>
      <c r="M57" s="155">
        <f t="shared" si="41"/>
        <v>6.3494259030707418</v>
      </c>
    </row>
    <row r="58" spans="1:13" ht="14.45" customHeight="1" x14ac:dyDescent="0.15">
      <c r="A58" s="68"/>
      <c r="B58" s="86">
        <v>55</v>
      </c>
      <c r="C58" s="151">
        <f t="shared" si="39"/>
        <v>27.774696739220825</v>
      </c>
      <c r="D58" s="151">
        <f t="shared" si="35"/>
        <v>27.409278629656772</v>
      </c>
      <c r="E58" s="152">
        <f t="shared" si="35"/>
        <v>28.140114848784879</v>
      </c>
      <c r="F58" s="153">
        <f t="shared" si="40"/>
        <v>25.698162758651478</v>
      </c>
      <c r="G58" s="151">
        <f t="shared" si="36"/>
        <v>25.373076030633371</v>
      </c>
      <c r="H58" s="151">
        <f t="shared" si="36"/>
        <v>26.023249486669584</v>
      </c>
      <c r="I58" s="154">
        <f t="shared" si="37"/>
        <v>92.523648412560121</v>
      </c>
      <c r="J58" s="153">
        <f t="shared" si="37"/>
        <v>2.0765339805693497</v>
      </c>
      <c r="K58" s="151">
        <f t="shared" si="38"/>
        <v>1.9679967595341146</v>
      </c>
      <c r="L58" s="151">
        <f t="shared" si="38"/>
        <v>2.1850712016045848</v>
      </c>
      <c r="M58" s="155">
        <f t="shared" si="41"/>
        <v>7.4763515874398836</v>
      </c>
    </row>
    <row r="59" spans="1:13" ht="14.45" customHeight="1" x14ac:dyDescent="0.15">
      <c r="A59" s="68"/>
      <c r="B59" s="86">
        <v>60</v>
      </c>
      <c r="C59" s="151">
        <f t="shared" si="39"/>
        <v>23.459870434800624</v>
      </c>
      <c r="D59" s="151">
        <f t="shared" si="35"/>
        <v>23.124576985888183</v>
      </c>
      <c r="E59" s="152">
        <f t="shared" si="35"/>
        <v>23.795163883713066</v>
      </c>
      <c r="F59" s="153">
        <f t="shared" si="40"/>
        <v>21.340411582920424</v>
      </c>
      <c r="G59" s="151">
        <f t="shared" si="36"/>
        <v>21.044655082859595</v>
      </c>
      <c r="H59" s="151">
        <f t="shared" si="36"/>
        <v>21.636168082981253</v>
      </c>
      <c r="I59" s="154">
        <f t="shared" si="37"/>
        <v>90.965598647398451</v>
      </c>
      <c r="J59" s="153">
        <f t="shared" si="37"/>
        <v>2.1194588518801987</v>
      </c>
      <c r="K59" s="151">
        <f t="shared" si="38"/>
        <v>2.0091358240858646</v>
      </c>
      <c r="L59" s="151">
        <f t="shared" si="38"/>
        <v>2.2297818796745328</v>
      </c>
      <c r="M59" s="155">
        <f t="shared" si="41"/>
        <v>9.0344013526015488</v>
      </c>
    </row>
    <row r="60" spans="1:13" ht="14.45" customHeight="1" x14ac:dyDescent="0.15">
      <c r="A60" s="68"/>
      <c r="B60" s="86">
        <v>65</v>
      </c>
      <c r="C60" s="151">
        <f t="shared" si="39"/>
        <v>19.407230609673768</v>
      </c>
      <c r="D60" s="151">
        <f t="shared" si="35"/>
        <v>19.097708767301462</v>
      </c>
      <c r="E60" s="152">
        <f t="shared" si="35"/>
        <v>19.716752452046073</v>
      </c>
      <c r="F60" s="153">
        <f t="shared" si="40"/>
        <v>17.226473253494504</v>
      </c>
      <c r="G60" s="151">
        <f t="shared" si="36"/>
        <v>16.955208407896492</v>
      </c>
      <c r="H60" s="151">
        <f t="shared" si="36"/>
        <v>17.497738099092516</v>
      </c>
      <c r="I60" s="154">
        <f t="shared" si="37"/>
        <v>88.763170799381143</v>
      </c>
      <c r="J60" s="153">
        <f t="shared" si="37"/>
        <v>2.1807573561792681</v>
      </c>
      <c r="K60" s="151">
        <f t="shared" si="38"/>
        <v>2.0672577963130361</v>
      </c>
      <c r="L60" s="151">
        <f t="shared" si="38"/>
        <v>2.2942569160455002</v>
      </c>
      <c r="M60" s="155">
        <f t="shared" si="41"/>
        <v>11.236829200618883</v>
      </c>
    </row>
    <row r="61" spans="1:13" ht="14.45" customHeight="1" x14ac:dyDescent="0.15">
      <c r="A61" s="68"/>
      <c r="B61" s="86">
        <v>70</v>
      </c>
      <c r="C61" s="151">
        <f t="shared" si="39"/>
        <v>15.660697731687408</v>
      </c>
      <c r="D61" s="151">
        <f t="shared" si="35"/>
        <v>15.377211500628292</v>
      </c>
      <c r="E61" s="152">
        <f t="shared" si="35"/>
        <v>15.944183962746525</v>
      </c>
      <c r="F61" s="153">
        <f t="shared" si="40"/>
        <v>13.450515346646091</v>
      </c>
      <c r="G61" s="151">
        <f t="shared" si="36"/>
        <v>13.202837248518868</v>
      </c>
      <c r="H61" s="151">
        <f t="shared" si="36"/>
        <v>13.698193444773313</v>
      </c>
      <c r="I61" s="154">
        <f t="shared" si="37"/>
        <v>85.887075895927055</v>
      </c>
      <c r="J61" s="153">
        <f t="shared" si="37"/>
        <v>2.2101823850413171</v>
      </c>
      <c r="K61" s="151">
        <f t="shared" si="38"/>
        <v>2.0923477370098067</v>
      </c>
      <c r="L61" s="151">
        <f t="shared" si="38"/>
        <v>2.3280170330728276</v>
      </c>
      <c r="M61" s="155">
        <f t="shared" si="41"/>
        <v>14.112924104072944</v>
      </c>
    </row>
    <row r="62" spans="1:13" ht="14.45" customHeight="1" x14ac:dyDescent="0.15">
      <c r="A62" s="68"/>
      <c r="B62" s="86">
        <v>75</v>
      </c>
      <c r="C62" s="151">
        <f t="shared" si="39"/>
        <v>12.22283412367495</v>
      </c>
      <c r="D62" s="151">
        <f t="shared" si="35"/>
        <v>11.985114606648475</v>
      </c>
      <c r="E62" s="152">
        <f t="shared" si="35"/>
        <v>12.460553640701425</v>
      </c>
      <c r="F62" s="153">
        <f t="shared" si="40"/>
        <v>9.9771594986298631</v>
      </c>
      <c r="G62" s="151">
        <f t="shared" si="36"/>
        <v>9.7663065302915708</v>
      </c>
      <c r="H62" s="151">
        <f t="shared" si="36"/>
        <v>10.188012466968155</v>
      </c>
      <c r="I62" s="154">
        <f t="shared" si="37"/>
        <v>81.627218349504233</v>
      </c>
      <c r="J62" s="153">
        <f t="shared" si="37"/>
        <v>2.2456746250450865</v>
      </c>
      <c r="K62" s="151">
        <f t="shared" si="38"/>
        <v>2.1233717449589173</v>
      </c>
      <c r="L62" s="151">
        <f t="shared" si="38"/>
        <v>2.3679775051312557</v>
      </c>
      <c r="M62" s="155">
        <f t="shared" si="41"/>
        <v>18.372781650495767</v>
      </c>
    </row>
    <row r="63" spans="1:13" ht="14.45" customHeight="1" x14ac:dyDescent="0.15">
      <c r="A63" s="68"/>
      <c r="B63" s="86">
        <v>80</v>
      </c>
      <c r="C63" s="151">
        <f>AB23</f>
        <v>9.0658264088762444</v>
      </c>
      <c r="D63" s="151">
        <f t="shared" si="35"/>
        <v>8.8839048699831604</v>
      </c>
      <c r="E63" s="152">
        <f t="shared" si="35"/>
        <v>9.2477479477693283</v>
      </c>
      <c r="F63" s="153">
        <f>AC23</f>
        <v>6.834650639174022</v>
      </c>
      <c r="G63" s="151">
        <f t="shared" si="36"/>
        <v>6.6583956741250248</v>
      </c>
      <c r="H63" s="151">
        <f t="shared" si="36"/>
        <v>7.0109056042230193</v>
      </c>
      <c r="I63" s="154">
        <f t="shared" si="37"/>
        <v>75.389162895092454</v>
      </c>
      <c r="J63" s="153">
        <f t="shared" si="37"/>
        <v>2.2311757697022219</v>
      </c>
      <c r="K63" s="151">
        <f t="shared" si="38"/>
        <v>2.1034615993747439</v>
      </c>
      <c r="L63" s="151">
        <f t="shared" si="38"/>
        <v>2.3588899400296999</v>
      </c>
      <c r="M63" s="155">
        <f>AF23</f>
        <v>24.610837104907542</v>
      </c>
    </row>
    <row r="64" spans="1:13" ht="14.45" customHeight="1" x14ac:dyDescent="0.15">
      <c r="A64" s="44"/>
      <c r="B64" s="102">
        <v>85</v>
      </c>
      <c r="C64" s="156">
        <f>AB24</f>
        <v>6.4832243145620767</v>
      </c>
      <c r="D64" s="156">
        <f t="shared" si="35"/>
        <v>6.0663949283624596</v>
      </c>
      <c r="E64" s="157">
        <f t="shared" si="35"/>
        <v>6.9000537007616938</v>
      </c>
      <c r="F64" s="158">
        <f>AC24</f>
        <v>4.4348013130461865</v>
      </c>
      <c r="G64" s="156">
        <f t="shared" si="36"/>
        <v>4.118792506982615</v>
      </c>
      <c r="H64" s="156">
        <f t="shared" si="36"/>
        <v>4.750810119109758</v>
      </c>
      <c r="I64" s="159">
        <f t="shared" si="37"/>
        <v>68.40425531914893</v>
      </c>
      <c r="J64" s="158">
        <f t="shared" si="37"/>
        <v>2.0484230015158902</v>
      </c>
      <c r="K64" s="156">
        <f t="shared" si="38"/>
        <v>1.8589289929986497</v>
      </c>
      <c r="L64" s="156">
        <f t="shared" si="38"/>
        <v>2.2379170100331307</v>
      </c>
      <c r="M64" s="160">
        <f>AF24</f>
        <v>31.595744680851062</v>
      </c>
    </row>
    <row r="65" spans="1:13" ht="14.45" customHeight="1" x14ac:dyDescent="0.15">
      <c r="A65" s="68" t="s">
        <v>6</v>
      </c>
      <c r="B65" s="161">
        <v>0</v>
      </c>
      <c r="C65" s="162">
        <f>AB25</f>
        <v>87.061976582660961</v>
      </c>
      <c r="D65" s="162">
        <f t="shared" si="35"/>
        <v>86.582567874238293</v>
      </c>
      <c r="E65" s="163">
        <f t="shared" si="35"/>
        <v>87.541385291083628</v>
      </c>
      <c r="F65" s="164">
        <f>AC25</f>
        <v>83.687658237093117</v>
      </c>
      <c r="G65" s="162">
        <f t="shared" si="36"/>
        <v>83.249484983456583</v>
      </c>
      <c r="H65" s="162">
        <f t="shared" si="36"/>
        <v>84.125831490729652</v>
      </c>
      <c r="I65" s="165">
        <f t="shared" si="37"/>
        <v>96.124234162816066</v>
      </c>
      <c r="J65" s="164">
        <f t="shared" si="37"/>
        <v>3.3743183455678158</v>
      </c>
      <c r="K65" s="162">
        <f t="shared" si="38"/>
        <v>3.2536356517351233</v>
      </c>
      <c r="L65" s="162">
        <f t="shared" si="38"/>
        <v>3.4950010394005084</v>
      </c>
      <c r="M65" s="166">
        <f>AF25</f>
        <v>3.875765837183895</v>
      </c>
    </row>
    <row r="66" spans="1:13" ht="14.45" customHeight="1" x14ac:dyDescent="0.15">
      <c r="A66" s="126"/>
      <c r="B66" s="86">
        <v>5</v>
      </c>
      <c r="C66" s="151">
        <f>AB26</f>
        <v>82.245043997497547</v>
      </c>
      <c r="D66" s="151">
        <f t="shared" si="35"/>
        <v>81.81168173943297</v>
      </c>
      <c r="E66" s="152">
        <f t="shared" si="35"/>
        <v>82.678406255562123</v>
      </c>
      <c r="F66" s="153">
        <f>AC26</f>
        <v>78.863564211071477</v>
      </c>
      <c r="G66" s="151">
        <f t="shared" si="36"/>
        <v>78.472279020318737</v>
      </c>
      <c r="H66" s="151">
        <f t="shared" si="36"/>
        <v>79.254849401824217</v>
      </c>
      <c r="I66" s="154">
        <f t="shared" si="37"/>
        <v>95.888530637142154</v>
      </c>
      <c r="J66" s="153">
        <f t="shared" si="37"/>
        <v>3.3814797864260457</v>
      </c>
      <c r="K66" s="151">
        <f t="shared" si="38"/>
        <v>3.260813362603765</v>
      </c>
      <c r="L66" s="151">
        <f t="shared" si="38"/>
        <v>3.5021462102483265</v>
      </c>
      <c r="M66" s="155">
        <f>AF26</f>
        <v>4.1114693628578198</v>
      </c>
    </row>
    <row r="67" spans="1:13" ht="14.45" customHeight="1" x14ac:dyDescent="0.15">
      <c r="A67" s="126"/>
      <c r="B67" s="86">
        <v>10</v>
      </c>
      <c r="C67" s="151">
        <f t="shared" ref="C67:C80" si="42">AB27</f>
        <v>77.285913160398081</v>
      </c>
      <c r="D67" s="151">
        <f t="shared" si="35"/>
        <v>76.859796946195317</v>
      </c>
      <c r="E67" s="152">
        <f t="shared" si="35"/>
        <v>77.712029374600846</v>
      </c>
      <c r="F67" s="153">
        <f t="shared" ref="F67:F80" si="43">AC27</f>
        <v>73.902704917593368</v>
      </c>
      <c r="G67" s="151">
        <f t="shared" si="36"/>
        <v>73.518813865250991</v>
      </c>
      <c r="H67" s="151">
        <f t="shared" si="36"/>
        <v>74.286595969935746</v>
      </c>
      <c r="I67" s="154">
        <f t="shared" si="37"/>
        <v>95.622477493688592</v>
      </c>
      <c r="J67" s="153">
        <f t="shared" si="37"/>
        <v>3.3832082428046988</v>
      </c>
      <c r="K67" s="151">
        <f t="shared" si="38"/>
        <v>3.2625277060390458</v>
      </c>
      <c r="L67" s="151">
        <f t="shared" si="38"/>
        <v>3.5038887795703517</v>
      </c>
      <c r="M67" s="155">
        <f t="shared" ref="M67:M80" si="44">AF27</f>
        <v>4.3775225063113856</v>
      </c>
    </row>
    <row r="68" spans="1:13" ht="14.45" customHeight="1" x14ac:dyDescent="0.15">
      <c r="A68" s="126"/>
      <c r="B68" s="86">
        <v>15</v>
      </c>
      <c r="C68" s="151">
        <f t="shared" si="42"/>
        <v>72.285913160398081</v>
      </c>
      <c r="D68" s="151">
        <f t="shared" si="35"/>
        <v>71.859796946195317</v>
      </c>
      <c r="E68" s="152">
        <f t="shared" si="35"/>
        <v>72.712029374600846</v>
      </c>
      <c r="F68" s="153">
        <f t="shared" si="43"/>
        <v>68.902704917593368</v>
      </c>
      <c r="G68" s="151">
        <f t="shared" si="36"/>
        <v>68.518813865250991</v>
      </c>
      <c r="H68" s="151">
        <f t="shared" si="36"/>
        <v>69.286595969935746</v>
      </c>
      <c r="I68" s="154">
        <f t="shared" si="37"/>
        <v>95.319685268002942</v>
      </c>
      <c r="J68" s="153">
        <f t="shared" si="37"/>
        <v>3.3832082428046988</v>
      </c>
      <c r="K68" s="151">
        <f t="shared" si="38"/>
        <v>3.2625277060390458</v>
      </c>
      <c r="L68" s="151">
        <f t="shared" si="38"/>
        <v>3.5038887795703517</v>
      </c>
      <c r="M68" s="155">
        <f t="shared" si="44"/>
        <v>4.68031473199704</v>
      </c>
    </row>
    <row r="69" spans="1:13" ht="14.45" customHeight="1" x14ac:dyDescent="0.15">
      <c r="A69" s="126"/>
      <c r="B69" s="86">
        <v>20</v>
      </c>
      <c r="C69" s="151">
        <f t="shared" si="42"/>
        <v>67.285913160398081</v>
      </c>
      <c r="D69" s="151">
        <f t="shared" si="35"/>
        <v>66.859796946195317</v>
      </c>
      <c r="E69" s="152">
        <f t="shared" si="35"/>
        <v>67.712029374600846</v>
      </c>
      <c r="F69" s="153">
        <f t="shared" si="43"/>
        <v>63.902704917593368</v>
      </c>
      <c r="G69" s="151">
        <f t="shared" si="36"/>
        <v>63.518813865250983</v>
      </c>
      <c r="H69" s="151">
        <f t="shared" si="36"/>
        <v>64.286595969935746</v>
      </c>
      <c r="I69" s="154">
        <f t="shared" si="37"/>
        <v>94.97189220760113</v>
      </c>
      <c r="J69" s="153">
        <f t="shared" si="37"/>
        <v>3.3832082428046988</v>
      </c>
      <c r="K69" s="151">
        <f t="shared" si="38"/>
        <v>3.2625277060390458</v>
      </c>
      <c r="L69" s="151">
        <f t="shared" si="38"/>
        <v>3.5038887795703517</v>
      </c>
      <c r="M69" s="155">
        <f t="shared" si="44"/>
        <v>5.0281077923988491</v>
      </c>
    </row>
    <row r="70" spans="1:13" ht="14.45" customHeight="1" x14ac:dyDescent="0.15">
      <c r="A70" s="126"/>
      <c r="B70" s="86">
        <v>25</v>
      </c>
      <c r="C70" s="151">
        <f t="shared" si="42"/>
        <v>62.340756689591494</v>
      </c>
      <c r="D70" s="151">
        <f t="shared" si="35"/>
        <v>61.928059416670585</v>
      </c>
      <c r="E70" s="152">
        <f t="shared" si="35"/>
        <v>62.753453962512403</v>
      </c>
      <c r="F70" s="153">
        <f t="shared" si="43"/>
        <v>58.954674285208043</v>
      </c>
      <c r="G70" s="151">
        <f t="shared" si="36"/>
        <v>58.58421703107976</v>
      </c>
      <c r="H70" s="151">
        <f t="shared" si="36"/>
        <v>59.325131539336326</v>
      </c>
      <c r="I70" s="154">
        <f t="shared" si="37"/>
        <v>94.568429091671902</v>
      </c>
      <c r="J70" s="153">
        <f t="shared" si="37"/>
        <v>3.3860824043834388</v>
      </c>
      <c r="K70" s="151">
        <f t="shared" si="38"/>
        <v>3.2654308989377516</v>
      </c>
      <c r="L70" s="151">
        <f t="shared" si="38"/>
        <v>3.5067339098291259</v>
      </c>
      <c r="M70" s="155">
        <f t="shared" si="44"/>
        <v>5.431570908328073</v>
      </c>
    </row>
    <row r="71" spans="1:13" ht="14.45" customHeight="1" x14ac:dyDescent="0.15">
      <c r="A71" s="126"/>
      <c r="B71" s="86">
        <v>30</v>
      </c>
      <c r="C71" s="151">
        <f t="shared" si="42"/>
        <v>57.414552936144162</v>
      </c>
      <c r="D71" s="151">
        <f t="shared" si="35"/>
        <v>57.014220415701395</v>
      </c>
      <c r="E71" s="152">
        <f t="shared" si="35"/>
        <v>57.814885456586929</v>
      </c>
      <c r="F71" s="153">
        <f t="shared" si="43"/>
        <v>54.024293671621301</v>
      </c>
      <c r="G71" s="151">
        <f t="shared" si="36"/>
        <v>53.666165156812056</v>
      </c>
      <c r="H71" s="151">
        <f t="shared" si="36"/>
        <v>54.382422186430546</v>
      </c>
      <c r="I71" s="154">
        <f t="shared" si="37"/>
        <v>94.095122070717039</v>
      </c>
      <c r="J71" s="153">
        <f t="shared" si="37"/>
        <v>3.390259264522848</v>
      </c>
      <c r="K71" s="151">
        <f t="shared" si="38"/>
        <v>3.2695978842849387</v>
      </c>
      <c r="L71" s="151">
        <f t="shared" si="38"/>
        <v>3.5109206447607573</v>
      </c>
      <c r="M71" s="155">
        <f t="shared" si="44"/>
        <v>5.9048779292829421</v>
      </c>
    </row>
    <row r="72" spans="1:13" ht="14.45" customHeight="1" x14ac:dyDescent="0.15">
      <c r="A72" s="126"/>
      <c r="B72" s="86">
        <v>35</v>
      </c>
      <c r="C72" s="151">
        <f t="shared" si="42"/>
        <v>52.497047820019162</v>
      </c>
      <c r="D72" s="151">
        <f t="shared" si="35"/>
        <v>52.107148350732189</v>
      </c>
      <c r="E72" s="152">
        <f t="shared" si="35"/>
        <v>52.886947289306136</v>
      </c>
      <c r="F72" s="153">
        <f t="shared" si="43"/>
        <v>49.101682202670709</v>
      </c>
      <c r="G72" s="151">
        <f t="shared" si="36"/>
        <v>48.753886238509246</v>
      </c>
      <c r="H72" s="151">
        <f t="shared" si="36"/>
        <v>49.449478166832172</v>
      </c>
      <c r="I72" s="154">
        <f t="shared" si="37"/>
        <v>93.532273226126691</v>
      </c>
      <c r="J72" s="153">
        <f t="shared" si="37"/>
        <v>3.3953656173484408</v>
      </c>
      <c r="K72" s="151">
        <f t="shared" si="38"/>
        <v>3.2746609393965991</v>
      </c>
      <c r="L72" s="151">
        <f t="shared" si="38"/>
        <v>3.5160702953002825</v>
      </c>
      <c r="M72" s="155">
        <f t="shared" si="44"/>
        <v>6.4677267738732853</v>
      </c>
    </row>
    <row r="73" spans="1:13" ht="14.45" customHeight="1" x14ac:dyDescent="0.15">
      <c r="A73" s="126"/>
      <c r="B73" s="86">
        <v>40</v>
      </c>
      <c r="C73" s="151">
        <f t="shared" si="42"/>
        <v>47.637511087773518</v>
      </c>
      <c r="D73" s="151">
        <f t="shared" si="35"/>
        <v>47.263063070458415</v>
      </c>
      <c r="E73" s="152">
        <f t="shared" si="35"/>
        <v>48.011959105088621</v>
      </c>
      <c r="F73" s="153">
        <f t="shared" si="43"/>
        <v>44.232580408907118</v>
      </c>
      <c r="G73" s="151">
        <f t="shared" si="36"/>
        <v>43.89994988831819</v>
      </c>
      <c r="H73" s="151">
        <f t="shared" si="36"/>
        <v>44.565210929496047</v>
      </c>
      <c r="I73" s="154">
        <f t="shared" si="37"/>
        <v>92.852416927087745</v>
      </c>
      <c r="J73" s="153">
        <f t="shared" si="37"/>
        <v>3.4049306788664087</v>
      </c>
      <c r="K73" s="151">
        <f t="shared" si="38"/>
        <v>3.2841288594222564</v>
      </c>
      <c r="L73" s="151">
        <f t="shared" si="38"/>
        <v>3.5257324983105609</v>
      </c>
      <c r="M73" s="155">
        <f t="shared" si="44"/>
        <v>7.1475830729122762</v>
      </c>
    </row>
    <row r="74" spans="1:13" ht="14.45" customHeight="1" x14ac:dyDescent="0.15">
      <c r="A74" s="126"/>
      <c r="B74" s="86">
        <v>45</v>
      </c>
      <c r="C74" s="151">
        <f t="shared" si="42"/>
        <v>42.89313181954509</v>
      </c>
      <c r="D74" s="151">
        <f t="shared" si="35"/>
        <v>42.5413100063694</v>
      </c>
      <c r="E74" s="152">
        <f t="shared" si="35"/>
        <v>43.24495363272078</v>
      </c>
      <c r="F74" s="153">
        <f t="shared" si="43"/>
        <v>39.468840230583773</v>
      </c>
      <c r="G74" s="151">
        <f t="shared" si="36"/>
        <v>39.158193872997536</v>
      </c>
      <c r="H74" s="151">
        <f t="shared" si="36"/>
        <v>39.779486588170009</v>
      </c>
      <c r="I74" s="154">
        <f t="shared" si="37"/>
        <v>92.016690216588543</v>
      </c>
      <c r="J74" s="153">
        <f t="shared" si="37"/>
        <v>3.4242915889613257</v>
      </c>
      <c r="K74" s="151">
        <f t="shared" si="38"/>
        <v>3.3032293500607475</v>
      </c>
      <c r="L74" s="151">
        <f t="shared" si="38"/>
        <v>3.5453538278619039</v>
      </c>
      <c r="M74" s="155">
        <f t="shared" si="44"/>
        <v>7.9833097834114799</v>
      </c>
    </row>
    <row r="75" spans="1:13" ht="14.45" customHeight="1" x14ac:dyDescent="0.15">
      <c r="A75" s="126"/>
      <c r="B75" s="86">
        <v>50</v>
      </c>
      <c r="C75" s="151">
        <f t="shared" si="42"/>
        <v>38.134592177515067</v>
      </c>
      <c r="D75" s="151">
        <f t="shared" si="35"/>
        <v>37.806053209361714</v>
      </c>
      <c r="E75" s="152">
        <f t="shared" si="35"/>
        <v>38.46313114566842</v>
      </c>
      <c r="F75" s="153">
        <f t="shared" si="43"/>
        <v>34.697080921385719</v>
      </c>
      <c r="G75" s="151">
        <f t="shared" si="36"/>
        <v>34.408783126319769</v>
      </c>
      <c r="H75" s="151">
        <f t="shared" si="36"/>
        <v>34.98537871645167</v>
      </c>
      <c r="I75" s="154">
        <f t="shared" si="37"/>
        <v>90.985844977368941</v>
      </c>
      <c r="J75" s="153">
        <f t="shared" si="37"/>
        <v>3.4375112561293508</v>
      </c>
      <c r="K75" s="151">
        <f t="shared" si="38"/>
        <v>3.316405951317392</v>
      </c>
      <c r="L75" s="151">
        <f t="shared" si="38"/>
        <v>3.5586165609413096</v>
      </c>
      <c r="M75" s="155">
        <f t="shared" si="44"/>
        <v>9.0141550226310727</v>
      </c>
    </row>
    <row r="76" spans="1:13" ht="14.45" customHeight="1" x14ac:dyDescent="0.15">
      <c r="A76" s="126"/>
      <c r="B76" s="86">
        <v>55</v>
      </c>
      <c r="C76" s="151">
        <f t="shared" si="42"/>
        <v>33.462997257541112</v>
      </c>
      <c r="D76" s="151">
        <f t="shared" si="35"/>
        <v>33.162942768199699</v>
      </c>
      <c r="E76" s="152">
        <f t="shared" si="35"/>
        <v>33.763051746882525</v>
      </c>
      <c r="F76" s="153">
        <f t="shared" si="43"/>
        <v>30.000198988644804</v>
      </c>
      <c r="G76" s="151">
        <f t="shared" si="36"/>
        <v>29.738695989093952</v>
      </c>
      <c r="H76" s="151">
        <f t="shared" si="36"/>
        <v>30.261701988195657</v>
      </c>
      <c r="I76" s="154">
        <f t="shared" si="37"/>
        <v>89.651858611930095</v>
      </c>
      <c r="J76" s="153">
        <f t="shared" si="37"/>
        <v>3.4627982688963037</v>
      </c>
      <c r="K76" s="151">
        <f t="shared" si="38"/>
        <v>3.341469080333034</v>
      </c>
      <c r="L76" s="151">
        <f t="shared" si="38"/>
        <v>3.5841274574595734</v>
      </c>
      <c r="M76" s="155">
        <f t="shared" si="44"/>
        <v>10.348141388069889</v>
      </c>
    </row>
    <row r="77" spans="1:13" ht="14.45" customHeight="1" x14ac:dyDescent="0.15">
      <c r="A77" s="126"/>
      <c r="B77" s="86">
        <v>60</v>
      </c>
      <c r="C77" s="151">
        <f t="shared" si="42"/>
        <v>28.816628411455163</v>
      </c>
      <c r="D77" s="151">
        <f t="shared" si="35"/>
        <v>28.541104191535656</v>
      </c>
      <c r="E77" s="152">
        <f t="shared" si="35"/>
        <v>29.09215263137467</v>
      </c>
      <c r="F77" s="153">
        <f t="shared" si="43"/>
        <v>25.325787744502051</v>
      </c>
      <c r="G77" s="151">
        <f t="shared" si="36"/>
        <v>25.086740126544257</v>
      </c>
      <c r="H77" s="151">
        <f t="shared" si="36"/>
        <v>25.564835362459846</v>
      </c>
      <c r="I77" s="154">
        <f t="shared" si="37"/>
        <v>87.886019776118445</v>
      </c>
      <c r="J77" s="153">
        <f t="shared" si="37"/>
        <v>3.4908406669531105</v>
      </c>
      <c r="K77" s="151">
        <f t="shared" si="38"/>
        <v>3.3691634729476445</v>
      </c>
      <c r="L77" s="151">
        <f t="shared" si="38"/>
        <v>3.6125178609585764</v>
      </c>
      <c r="M77" s="155">
        <f t="shared" si="44"/>
        <v>12.113980223881549</v>
      </c>
    </row>
    <row r="78" spans="1:13" ht="14.45" customHeight="1" x14ac:dyDescent="0.15">
      <c r="A78" s="126"/>
      <c r="B78" s="86">
        <v>65</v>
      </c>
      <c r="C78" s="151">
        <f t="shared" si="42"/>
        <v>24.229182149432312</v>
      </c>
      <c r="D78" s="151">
        <f t="shared" si="35"/>
        <v>23.97363698086637</v>
      </c>
      <c r="E78" s="152">
        <f t="shared" si="35"/>
        <v>24.484727317998253</v>
      </c>
      <c r="F78" s="153">
        <f t="shared" si="43"/>
        <v>20.712945908665553</v>
      </c>
      <c r="G78" s="151">
        <f t="shared" si="36"/>
        <v>20.491459004945906</v>
      </c>
      <c r="H78" s="151">
        <f t="shared" si="36"/>
        <v>20.9344328123852</v>
      </c>
      <c r="I78" s="154">
        <f t="shared" si="37"/>
        <v>85.487598305710279</v>
      </c>
      <c r="J78" s="153">
        <f t="shared" si="37"/>
        <v>3.51623624076676</v>
      </c>
      <c r="K78" s="151">
        <f t="shared" si="38"/>
        <v>3.3940210288849779</v>
      </c>
      <c r="L78" s="151">
        <f t="shared" si="38"/>
        <v>3.6384514526485421</v>
      </c>
      <c r="M78" s="155">
        <f t="shared" si="44"/>
        <v>14.51240169428973</v>
      </c>
    </row>
    <row r="79" spans="1:13" ht="14.45" customHeight="1" x14ac:dyDescent="0.15">
      <c r="A79" s="126"/>
      <c r="B79" s="86">
        <v>70</v>
      </c>
      <c r="C79" s="151">
        <f t="shared" si="42"/>
        <v>19.874759808616847</v>
      </c>
      <c r="D79" s="151">
        <f t="shared" si="35"/>
        <v>19.646512727657289</v>
      </c>
      <c r="E79" s="152">
        <f t="shared" si="35"/>
        <v>20.103006889576406</v>
      </c>
      <c r="F79" s="153">
        <f t="shared" si="43"/>
        <v>16.318413903261519</v>
      </c>
      <c r="G79" s="151">
        <f t="shared" si="36"/>
        <v>16.119081714495948</v>
      </c>
      <c r="H79" s="151">
        <f t="shared" si="36"/>
        <v>16.517746092027089</v>
      </c>
      <c r="I79" s="154">
        <f t="shared" si="37"/>
        <v>82.106219448179445</v>
      </c>
      <c r="J79" s="153">
        <f t="shared" si="37"/>
        <v>3.5563459053553306</v>
      </c>
      <c r="K79" s="151">
        <f t="shared" si="38"/>
        <v>3.4331953873781376</v>
      </c>
      <c r="L79" s="151">
        <f t="shared" si="38"/>
        <v>3.6794964233325236</v>
      </c>
      <c r="M79" s="155">
        <f t="shared" si="44"/>
        <v>17.893780551820559</v>
      </c>
    </row>
    <row r="80" spans="1:13" ht="14.45" customHeight="1" x14ac:dyDescent="0.15">
      <c r="A80" s="126"/>
      <c r="B80" s="86">
        <v>75</v>
      </c>
      <c r="C80" s="151">
        <f t="shared" si="42"/>
        <v>15.650550361639793</v>
      </c>
      <c r="D80" s="151">
        <f t="shared" si="35"/>
        <v>15.461090885439058</v>
      </c>
      <c r="E80" s="152">
        <f t="shared" si="35"/>
        <v>15.840009837840528</v>
      </c>
      <c r="F80" s="153">
        <f t="shared" si="43"/>
        <v>12.096194492611167</v>
      </c>
      <c r="G80" s="151">
        <f t="shared" si="36"/>
        <v>11.925040131134711</v>
      </c>
      <c r="H80" s="151">
        <f t="shared" si="36"/>
        <v>12.267348854087622</v>
      </c>
      <c r="I80" s="154">
        <f t="shared" si="37"/>
        <v>77.289259566612344</v>
      </c>
      <c r="J80" s="153">
        <f t="shared" si="37"/>
        <v>3.5543558690286252</v>
      </c>
      <c r="K80" s="151">
        <f t="shared" si="38"/>
        <v>3.4319596887036505</v>
      </c>
      <c r="L80" s="151">
        <f t="shared" si="38"/>
        <v>3.6767520493535999</v>
      </c>
      <c r="M80" s="155">
        <f t="shared" si="44"/>
        <v>22.710740433387649</v>
      </c>
    </row>
    <row r="81" spans="1:13" ht="14.45" customHeight="1" x14ac:dyDescent="0.15">
      <c r="A81" s="126"/>
      <c r="B81" s="86">
        <v>80</v>
      </c>
      <c r="C81" s="151">
        <f>AB41</f>
        <v>11.677424500750249</v>
      </c>
      <c r="D81" s="151">
        <f t="shared" si="35"/>
        <v>11.535351319258242</v>
      </c>
      <c r="E81" s="152">
        <f t="shared" si="35"/>
        <v>11.819497682242256</v>
      </c>
      <c r="F81" s="153">
        <f>AC41</f>
        <v>8.2009932487538535</v>
      </c>
      <c r="G81" s="151">
        <f t="shared" si="36"/>
        <v>8.0569930379287396</v>
      </c>
      <c r="H81" s="151">
        <f t="shared" si="36"/>
        <v>8.3449934595789674</v>
      </c>
      <c r="I81" s="154">
        <f t="shared" si="37"/>
        <v>70.22946924835145</v>
      </c>
      <c r="J81" s="153">
        <f t="shared" si="37"/>
        <v>3.4764312519963925</v>
      </c>
      <c r="K81" s="151">
        <f t="shared" si="38"/>
        <v>3.3563642029250174</v>
      </c>
      <c r="L81" s="151">
        <f t="shared" si="38"/>
        <v>3.5964983010677676</v>
      </c>
      <c r="M81" s="155">
        <f>AF41</f>
        <v>29.770530751648529</v>
      </c>
    </row>
    <row r="82" spans="1:13" ht="14.45" customHeight="1" thickBot="1" x14ac:dyDescent="0.2">
      <c r="A82" s="127"/>
      <c r="B82" s="128">
        <v>85</v>
      </c>
      <c r="C82" s="167">
        <f>AB42</f>
        <v>8.2473124472649886</v>
      </c>
      <c r="D82" s="167">
        <f t="shared" si="35"/>
        <v>7.8600430384444664</v>
      </c>
      <c r="E82" s="168">
        <f t="shared" si="35"/>
        <v>8.6345818560855108</v>
      </c>
      <c r="F82" s="169">
        <f>AC42</f>
        <v>4.9728981081143644</v>
      </c>
      <c r="G82" s="167">
        <f t="shared" si="36"/>
        <v>4.7128592126453945</v>
      </c>
      <c r="H82" s="167">
        <f t="shared" si="36"/>
        <v>5.2329370035833342</v>
      </c>
      <c r="I82" s="170">
        <f t="shared" si="37"/>
        <v>60.297195479280042</v>
      </c>
      <c r="J82" s="169">
        <f t="shared" si="37"/>
        <v>3.2744143391506246</v>
      </c>
      <c r="K82" s="167">
        <f t="shared" si="38"/>
        <v>3.0827551236391133</v>
      </c>
      <c r="L82" s="167">
        <f t="shared" si="38"/>
        <v>3.466073554662136</v>
      </c>
      <c r="M82" s="171">
        <f>AF42</f>
        <v>39.702804520719972</v>
      </c>
    </row>
    <row r="83" spans="1:13" ht="14.45" customHeight="1" thickTop="1" x14ac:dyDescent="0.15"/>
    <row r="84" spans="1:13" ht="14.45" customHeight="1" x14ac:dyDescent="0.15"/>
  </sheetData>
  <protectedRanges>
    <protectedRange sqref="C7:F42" name="範囲1"/>
  </protectedRanges>
  <mergeCells count="30">
    <mergeCell ref="A45:A46"/>
    <mergeCell ref="B45:B46"/>
    <mergeCell ref="C45:E45"/>
    <mergeCell ref="F45:I45"/>
    <mergeCell ref="J45:M45"/>
    <mergeCell ref="D46:E46"/>
    <mergeCell ref="G46:H46"/>
    <mergeCell ref="K46:L46"/>
    <mergeCell ref="AL5:AM5"/>
    <mergeCell ref="AN5:AO5"/>
    <mergeCell ref="AP5:AQ5"/>
    <mergeCell ref="AR5:AS5"/>
    <mergeCell ref="AT5:AU5"/>
    <mergeCell ref="J44:M44"/>
    <mergeCell ref="X4:AA4"/>
    <mergeCell ref="AB4:AF4"/>
    <mergeCell ref="AH4:AO4"/>
    <mergeCell ref="AP4:AU4"/>
    <mergeCell ref="V5:W5"/>
    <mergeCell ref="X5:Y5"/>
    <mergeCell ref="Z5:AA5"/>
    <mergeCell ref="AC5:AD5"/>
    <mergeCell ref="AE5:AF5"/>
    <mergeCell ref="AJ5:AK5"/>
    <mergeCell ref="A1:M1"/>
    <mergeCell ref="B4:F4"/>
    <mergeCell ref="G4:L4"/>
    <mergeCell ref="O4:P4"/>
    <mergeCell ref="Q4:S4"/>
    <mergeCell ref="T4:W4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4"/>
  <sheetViews>
    <sheetView workbookViewId="0">
      <selection activeCell="A2" sqref="A2"/>
    </sheetView>
  </sheetViews>
  <sheetFormatPr defaultRowHeight="13.5" x14ac:dyDescent="0.15"/>
  <cols>
    <col min="1" max="1" width="4.625" style="25" customWidth="1"/>
    <col min="2" max="2" width="7.625" style="25" customWidth="1"/>
    <col min="3" max="14" width="9.625" style="25" customWidth="1"/>
    <col min="15" max="16" width="8.625" style="25" customWidth="1"/>
    <col min="17" max="22" width="9.625" style="25" customWidth="1"/>
    <col min="23" max="23" width="10.625" style="25" customWidth="1"/>
    <col min="24" max="24" width="9.625" style="25" customWidth="1"/>
    <col min="25" max="25" width="10.625" style="25" customWidth="1"/>
    <col min="26" max="26" width="9.625" style="25" customWidth="1"/>
    <col min="27" max="32" width="10.625" style="25" customWidth="1"/>
    <col min="33" max="33" width="6.625" style="25" customWidth="1"/>
    <col min="34" max="41" width="10.625" style="25" customWidth="1"/>
    <col min="42" max="47" width="9.625" style="25" customWidth="1"/>
    <col min="48" max="16384" width="9" style="25"/>
  </cols>
  <sheetData>
    <row r="1" spans="1:47" ht="30" customHeight="1" x14ac:dyDescent="0.15">
      <c r="A1" s="192" t="s">
        <v>104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47" ht="15" customHeight="1" x14ac:dyDescent="0.15">
      <c r="A2" s="25" t="s">
        <v>342</v>
      </c>
      <c r="M2" s="25" t="s">
        <v>110</v>
      </c>
    </row>
    <row r="3" spans="1:47" ht="15" customHeight="1" thickBot="1" x14ac:dyDescent="0.2">
      <c r="A3" s="25" t="s">
        <v>33</v>
      </c>
      <c r="G3" s="25" t="s">
        <v>24</v>
      </c>
      <c r="O3" s="25" t="s">
        <v>100</v>
      </c>
      <c r="T3" s="25" t="s">
        <v>25</v>
      </c>
      <c r="X3" s="25" t="s">
        <v>101</v>
      </c>
      <c r="AB3" s="25" t="s">
        <v>102</v>
      </c>
      <c r="AH3" s="25" t="s">
        <v>103</v>
      </c>
    </row>
    <row r="4" spans="1:47" ht="14.45" customHeight="1" thickTop="1" x14ac:dyDescent="0.15">
      <c r="A4" s="26"/>
      <c r="B4" s="201" t="s">
        <v>34</v>
      </c>
      <c r="C4" s="210"/>
      <c r="D4" s="210"/>
      <c r="E4" s="210"/>
      <c r="F4" s="211"/>
      <c r="G4" s="200" t="s">
        <v>35</v>
      </c>
      <c r="H4" s="201"/>
      <c r="I4" s="201"/>
      <c r="J4" s="201"/>
      <c r="K4" s="201"/>
      <c r="L4" s="212"/>
      <c r="M4" s="27"/>
      <c r="N4" s="27"/>
      <c r="O4" s="207" t="s">
        <v>16</v>
      </c>
      <c r="P4" s="175"/>
      <c r="Q4" s="174" t="s">
        <v>18</v>
      </c>
      <c r="R4" s="175"/>
      <c r="S4" s="176"/>
      <c r="T4" s="207" t="s">
        <v>19</v>
      </c>
      <c r="U4" s="208"/>
      <c r="V4" s="208"/>
      <c r="W4" s="209"/>
      <c r="X4" s="207" t="s">
        <v>95</v>
      </c>
      <c r="Y4" s="175"/>
      <c r="Z4" s="175"/>
      <c r="AA4" s="176"/>
      <c r="AB4" s="200" t="s">
        <v>22</v>
      </c>
      <c r="AC4" s="202"/>
      <c r="AD4" s="202"/>
      <c r="AE4" s="202"/>
      <c r="AF4" s="203"/>
      <c r="AH4" s="200" t="s">
        <v>27</v>
      </c>
      <c r="AI4" s="201"/>
      <c r="AJ4" s="201"/>
      <c r="AK4" s="201"/>
      <c r="AL4" s="201"/>
      <c r="AM4" s="201"/>
      <c r="AN4" s="202"/>
      <c r="AO4" s="203"/>
      <c r="AP4" s="200" t="s">
        <v>28</v>
      </c>
      <c r="AQ4" s="201"/>
      <c r="AR4" s="202"/>
      <c r="AS4" s="202"/>
      <c r="AT4" s="202"/>
      <c r="AU4" s="203"/>
    </row>
    <row r="5" spans="1:47" ht="39.950000000000003" customHeight="1" x14ac:dyDescent="0.15">
      <c r="A5" s="28" t="s">
        <v>11</v>
      </c>
      <c r="B5" s="29" t="s">
        <v>15</v>
      </c>
      <c r="C5" s="30" t="s">
        <v>9</v>
      </c>
      <c r="D5" s="30" t="s">
        <v>0</v>
      </c>
      <c r="E5" s="31" t="s">
        <v>92</v>
      </c>
      <c r="F5" s="32" t="s">
        <v>93</v>
      </c>
      <c r="G5" s="33" t="s">
        <v>15</v>
      </c>
      <c r="H5" s="34" t="s">
        <v>9</v>
      </c>
      <c r="I5" s="34" t="s">
        <v>0</v>
      </c>
      <c r="J5" s="34" t="s">
        <v>7</v>
      </c>
      <c r="K5" s="34" t="s">
        <v>3</v>
      </c>
      <c r="L5" s="35" t="s">
        <v>4</v>
      </c>
      <c r="M5" s="36"/>
      <c r="N5" s="36"/>
      <c r="O5" s="28" t="s">
        <v>20</v>
      </c>
      <c r="P5" s="37" t="s">
        <v>21</v>
      </c>
      <c r="Q5" s="38" t="s">
        <v>17</v>
      </c>
      <c r="R5" s="37" t="s">
        <v>26</v>
      </c>
      <c r="S5" s="39" t="s">
        <v>94</v>
      </c>
      <c r="T5" s="28" t="s">
        <v>2</v>
      </c>
      <c r="U5" s="37" t="s">
        <v>3</v>
      </c>
      <c r="V5" s="177" t="s">
        <v>4</v>
      </c>
      <c r="W5" s="188"/>
      <c r="X5" s="185" t="s">
        <v>107</v>
      </c>
      <c r="Y5" s="177"/>
      <c r="Z5" s="177" t="s">
        <v>108</v>
      </c>
      <c r="AA5" s="188"/>
      <c r="AB5" s="172" t="s">
        <v>5</v>
      </c>
      <c r="AC5" s="189" t="s">
        <v>98</v>
      </c>
      <c r="AD5" s="190"/>
      <c r="AE5" s="189" t="s">
        <v>99</v>
      </c>
      <c r="AF5" s="191"/>
      <c r="AH5" s="40" t="s">
        <v>2</v>
      </c>
      <c r="AI5" s="173" t="s">
        <v>94</v>
      </c>
      <c r="AJ5" s="186" t="s">
        <v>5</v>
      </c>
      <c r="AK5" s="187"/>
      <c r="AL5" s="186" t="s">
        <v>98</v>
      </c>
      <c r="AM5" s="186"/>
      <c r="AN5" s="177" t="s">
        <v>99</v>
      </c>
      <c r="AO5" s="188"/>
      <c r="AP5" s="185" t="s">
        <v>5</v>
      </c>
      <c r="AQ5" s="199"/>
      <c r="AR5" s="177" t="s">
        <v>98</v>
      </c>
      <c r="AS5" s="199"/>
      <c r="AT5" s="177" t="s">
        <v>99</v>
      </c>
      <c r="AU5" s="178"/>
    </row>
    <row r="6" spans="1:47" ht="14.45" customHeight="1" x14ac:dyDescent="0.15">
      <c r="A6" s="41"/>
      <c r="B6" s="42" t="s">
        <v>8</v>
      </c>
      <c r="C6" s="173" t="s">
        <v>10</v>
      </c>
      <c r="D6" s="173" t="s">
        <v>10</v>
      </c>
      <c r="E6" s="173" t="s">
        <v>10</v>
      </c>
      <c r="F6" s="43" t="s">
        <v>10</v>
      </c>
      <c r="G6" s="44" t="s">
        <v>8</v>
      </c>
      <c r="H6" s="45" t="s">
        <v>10</v>
      </c>
      <c r="I6" s="45" t="s">
        <v>10</v>
      </c>
      <c r="J6" s="46" t="s">
        <v>152</v>
      </c>
      <c r="K6" s="46" t="s">
        <v>153</v>
      </c>
      <c r="L6" s="47" t="s">
        <v>154</v>
      </c>
      <c r="M6" s="36"/>
      <c r="N6" s="36"/>
      <c r="O6" s="48" t="s">
        <v>155</v>
      </c>
      <c r="P6" s="49" t="s">
        <v>156</v>
      </c>
      <c r="Q6" s="50"/>
      <c r="R6" s="49" t="s">
        <v>157</v>
      </c>
      <c r="S6" s="51" t="s">
        <v>158</v>
      </c>
      <c r="T6" s="52" t="s">
        <v>159</v>
      </c>
      <c r="U6" s="46" t="s">
        <v>160</v>
      </c>
      <c r="V6" s="46" t="s">
        <v>161</v>
      </c>
      <c r="W6" s="53" t="s">
        <v>162</v>
      </c>
      <c r="X6" s="52" t="s">
        <v>163</v>
      </c>
      <c r="Y6" s="54" t="s">
        <v>164</v>
      </c>
      <c r="Z6" s="55" t="s">
        <v>165</v>
      </c>
      <c r="AA6" s="53" t="s">
        <v>166</v>
      </c>
      <c r="AB6" s="56" t="s">
        <v>167</v>
      </c>
      <c r="AC6" s="57" t="s">
        <v>168</v>
      </c>
      <c r="AD6" s="57" t="s">
        <v>169</v>
      </c>
      <c r="AE6" s="58" t="s">
        <v>170</v>
      </c>
      <c r="AF6" s="59" t="s">
        <v>171</v>
      </c>
      <c r="AH6" s="60" t="s">
        <v>172</v>
      </c>
      <c r="AI6" s="61" t="s">
        <v>173</v>
      </c>
      <c r="AJ6" s="62"/>
      <c r="AK6" s="63" t="s">
        <v>174</v>
      </c>
      <c r="AL6" s="62"/>
      <c r="AM6" s="63" t="s">
        <v>175</v>
      </c>
      <c r="AN6" s="62"/>
      <c r="AO6" s="64" t="s">
        <v>122</v>
      </c>
      <c r="AP6" s="65" t="s">
        <v>29</v>
      </c>
      <c r="AQ6" s="66" t="s">
        <v>30</v>
      </c>
      <c r="AR6" s="66" t="s">
        <v>29</v>
      </c>
      <c r="AS6" s="66" t="s">
        <v>30</v>
      </c>
      <c r="AT6" s="66" t="s">
        <v>29</v>
      </c>
      <c r="AU6" s="67" t="s">
        <v>30</v>
      </c>
    </row>
    <row r="7" spans="1:47" ht="14.45" customHeight="1" x14ac:dyDescent="0.15">
      <c r="A7" s="68" t="s">
        <v>1</v>
      </c>
      <c r="B7" s="69" t="s">
        <v>176</v>
      </c>
      <c r="C7" s="9">
        <v>2983</v>
      </c>
      <c r="D7" s="9">
        <v>1</v>
      </c>
      <c r="E7" s="9">
        <v>968</v>
      </c>
      <c r="F7" s="10">
        <v>0</v>
      </c>
      <c r="G7" s="21" t="s">
        <v>59</v>
      </c>
      <c r="H7" s="1">
        <v>2528080</v>
      </c>
      <c r="I7" s="1">
        <v>1473</v>
      </c>
      <c r="J7" s="17">
        <v>0</v>
      </c>
      <c r="K7" s="1">
        <v>100000</v>
      </c>
      <c r="L7" s="2">
        <v>8097832</v>
      </c>
      <c r="M7" s="70"/>
      <c r="N7" s="70"/>
      <c r="O7" s="71">
        <f>IF(K7&lt;0.5,0.5,((L7-L8)-5*K8)/5/(K7-K8))</f>
        <v>0.17555555555555555</v>
      </c>
      <c r="P7" s="72">
        <f>IF(H7&lt;0.5,1,(I7/H7)/((K7-K8)/(L7-L8)))</f>
        <v>1.0765900384657308</v>
      </c>
      <c r="Q7" s="73">
        <f>IF(C7&lt;0.5,0,D7/C7)</f>
        <v>3.3523298692591353E-4</v>
      </c>
      <c r="R7" s="74">
        <f>IF(P7=0,Q7,Q7/P7)</f>
        <v>3.1138406909621838E-4</v>
      </c>
      <c r="S7" s="75">
        <f>IF(E7&lt;0.5,0,F7/E7)</f>
        <v>0</v>
      </c>
      <c r="T7" s="76">
        <f>5*R7/(1+5*(1-O7)*R7)</f>
        <v>1.5549244532704239E-3</v>
      </c>
      <c r="U7" s="77">
        <v>100000</v>
      </c>
      <c r="V7" s="77">
        <f>5*U7*((1-T7)+O7*T7)</f>
        <v>499359.02558648522</v>
      </c>
      <c r="W7" s="78">
        <f>SUM(V7:V$24)</f>
        <v>8025512.6579375425</v>
      </c>
      <c r="X7" s="79">
        <f t="shared" ref="X7:X42" si="0">V7*(1-S7)</f>
        <v>499359.02558648522</v>
      </c>
      <c r="Y7" s="77">
        <f>SUM(X7:X$24)</f>
        <v>7851719.5874055075</v>
      </c>
      <c r="Z7" s="77">
        <f t="shared" ref="Z7:Z42" si="1">V7*S7</f>
        <v>0</v>
      </c>
      <c r="AA7" s="78">
        <f>SUM(Z7:Z$24)</f>
        <v>173793.07053203421</v>
      </c>
      <c r="AB7" s="71">
        <f t="shared" ref="AB7:AB42" si="2">W7/U7</f>
        <v>80.255126579375428</v>
      </c>
      <c r="AC7" s="72">
        <f t="shared" ref="AC7:AC42" si="3">Y7/U7</f>
        <v>78.517195874055076</v>
      </c>
      <c r="AD7" s="80">
        <f>AC7/AB7*100</f>
        <v>97.834492599545683</v>
      </c>
      <c r="AE7" s="72">
        <f t="shared" ref="AE7:AE42" si="4">AA7/U7</f>
        <v>1.7379307053203421</v>
      </c>
      <c r="AF7" s="81">
        <f>AE7/AB7*100</f>
        <v>2.1655074004543016</v>
      </c>
      <c r="AH7" s="82">
        <f>IF(D7=0,0,T7*T7*(1-T7)/D7)</f>
        <v>2.4140305744983445E-6</v>
      </c>
      <c r="AI7" s="83">
        <f>IF(E7&lt;0.5,0,S7*(1-S7)/E7)</f>
        <v>0</v>
      </c>
      <c r="AJ7" s="83">
        <f>U7*U7*((1-O7)*5+AB8)^2*AH7</f>
        <v>152576478.27996352</v>
      </c>
      <c r="AK7" s="83">
        <f>SUM(AJ7:AJ$24)/U7/U7</f>
        <v>0.19311124054123102</v>
      </c>
      <c r="AL7" s="83">
        <f>U7*U7*((1-O7)*5*(1-S7)+AC8)^2*AH7+V7*V7*AI7</f>
        <v>145968434.75984782</v>
      </c>
      <c r="AM7" s="83">
        <f>SUM(AL7:AL$24)/U7/U7</f>
        <v>0.17118170630871199</v>
      </c>
      <c r="AN7" s="83">
        <f>U7*U7*((1-O7)*5*S7+AE8)^2*AH7+V7*V7*AI7</f>
        <v>73140.734983874107</v>
      </c>
      <c r="AO7" s="84">
        <f>SUM(AN7:AN$24)/U7/U7</f>
        <v>4.9079205597841145E-3</v>
      </c>
      <c r="AP7" s="71">
        <f t="shared" ref="AP7:AP42" si="5">AB7-1.96*SQRT(AK7)</f>
        <v>79.393815867922712</v>
      </c>
      <c r="AQ7" s="72">
        <f t="shared" ref="AQ7:AQ42" si="6">AB7+1.96*SQRT(AK7)</f>
        <v>81.116437290828145</v>
      </c>
      <c r="AR7" s="72">
        <f t="shared" ref="AR7:AR42" si="7">AC7-1.96*SQRT(AM7)</f>
        <v>77.706263297970267</v>
      </c>
      <c r="AS7" s="72">
        <f t="shared" ref="AS7:AS42" si="8">AC7+1.96*SQRT(AM7)</f>
        <v>79.328128450139886</v>
      </c>
      <c r="AT7" s="72">
        <f t="shared" ref="AT7:AT42" si="9">AE7-1.96*SQRT(AO7)</f>
        <v>1.6006198622580892</v>
      </c>
      <c r="AU7" s="85">
        <f t="shared" ref="AU7:AU42" si="10">AE7+1.96*SQRT(AO7)</f>
        <v>1.875241548382595</v>
      </c>
    </row>
    <row r="8" spans="1:47" ht="14.45" customHeight="1" x14ac:dyDescent="0.15">
      <c r="A8" s="68"/>
      <c r="B8" s="86" t="s">
        <v>177</v>
      </c>
      <c r="C8" s="11">
        <v>3391</v>
      </c>
      <c r="D8" s="11">
        <v>1</v>
      </c>
      <c r="E8" s="11">
        <v>1145</v>
      </c>
      <c r="F8" s="12">
        <v>0</v>
      </c>
      <c r="G8" s="22" t="s">
        <v>61</v>
      </c>
      <c r="H8" s="3">
        <v>2698523</v>
      </c>
      <c r="I8" s="3">
        <v>253</v>
      </c>
      <c r="J8" s="18">
        <v>5</v>
      </c>
      <c r="K8" s="3">
        <v>99730</v>
      </c>
      <c r="L8" s="4">
        <v>7598945</v>
      </c>
      <c r="M8" s="70"/>
      <c r="N8" s="70"/>
      <c r="O8" s="87">
        <f t="shared" ref="O8:O22" si="11">IF(K8&lt;0.5,0.5,((L8-L9)-5*K9)/5/(K8-K9))</f>
        <v>0.46829268292682924</v>
      </c>
      <c r="P8" s="88">
        <f t="shared" ref="P8:P23" si="12">IF(H8&lt;0.5,1,(I8/H8)/((K8-K9)/(L8-L9)))</f>
        <v>1.1400172450253567</v>
      </c>
      <c r="Q8" s="89">
        <f t="shared" ref="Q8:Q42" si="13">IF(C8&lt;0.5,0,D8/C8)</f>
        <v>2.9489826010026542E-4</v>
      </c>
      <c r="R8" s="90">
        <f t="shared" ref="R8:R42" si="14">IF(P8=0,Q8,Q8/P8)</f>
        <v>2.5867877120903216E-4</v>
      </c>
      <c r="S8" s="91">
        <f t="shared" ref="S8:S42" si="15">IF(E8&lt;0.5,0,F8/E8)</f>
        <v>0</v>
      </c>
      <c r="T8" s="92">
        <f>5*R8/(1+5*(1-O8)*R8)</f>
        <v>1.2925049913446549E-3</v>
      </c>
      <c r="U8" s="93">
        <f>U7*(1-T7)</f>
        <v>99844.507554672949</v>
      </c>
      <c r="V8" s="93">
        <f>5*U8*((1-T8)+O8*T8)</f>
        <v>498879.45489149564</v>
      </c>
      <c r="W8" s="94">
        <f>SUM(V8:V$24)</f>
        <v>7526153.6323510567</v>
      </c>
      <c r="X8" s="95">
        <f t="shared" si="0"/>
        <v>498879.45489149564</v>
      </c>
      <c r="Y8" s="93">
        <f>SUM(X8:X$24)</f>
        <v>7352360.5618190225</v>
      </c>
      <c r="Z8" s="93">
        <f t="shared" si="1"/>
        <v>0</v>
      </c>
      <c r="AA8" s="94">
        <f>SUM(Z8:Z$24)</f>
        <v>173793.07053203421</v>
      </c>
      <c r="AB8" s="87">
        <f t="shared" si="2"/>
        <v>75.378744576709721</v>
      </c>
      <c r="AC8" s="88">
        <f t="shared" si="3"/>
        <v>73.638107311942122</v>
      </c>
      <c r="AD8" s="96">
        <f t="shared" ref="AD8:AD42" si="16">AC8/AB8*100</f>
        <v>97.690811548345408</v>
      </c>
      <c r="AE8" s="88">
        <f t="shared" si="4"/>
        <v>1.7406372647676032</v>
      </c>
      <c r="AF8" s="97">
        <f t="shared" ref="AF8:AF42" si="17">AE8/AB8*100</f>
        <v>2.3091884516546055</v>
      </c>
      <c r="AH8" s="98">
        <f>IF(D8=0,0,T8*T8*(1-T8)/D8)</f>
        <v>1.6684099336826587E-6</v>
      </c>
      <c r="AI8" s="99">
        <f t="shared" ref="AI8:AI42" si="18">IF(E8&lt;0.5,0,S8*(1-S8)/E8)</f>
        <v>0</v>
      </c>
      <c r="AJ8" s="99">
        <f>U8*U8*((1-O8)*5+AB9)^2*AH8</f>
        <v>88953635.754174694</v>
      </c>
      <c r="AK8" s="99">
        <f>SUM(AJ8:AJ$24)/U8/U8</f>
        <v>0.17840798323175852</v>
      </c>
      <c r="AL8" s="99">
        <f>U8*U8*((1-O8)*5*(1-S8)+AC9)^2*AH8+V8*V8*AI8</f>
        <v>84764241.753856555</v>
      </c>
      <c r="AM8" s="99">
        <f>SUM(AL8:AL$24)/U8/U8</f>
        <v>0.15707295622445749</v>
      </c>
      <c r="AN8" s="99">
        <f>U8*U8*((1-O8)*5*S8+AE9)^2*AH8+V8*V8*AI8</f>
        <v>50523.224603967938</v>
      </c>
      <c r="AO8" s="100">
        <f>SUM(AN8:AN$24)/U8/U8</f>
        <v>4.9158822517598247E-3</v>
      </c>
      <c r="AP8" s="87">
        <f t="shared" si="5"/>
        <v>74.550872540472767</v>
      </c>
      <c r="AQ8" s="88">
        <f t="shared" si="6"/>
        <v>76.206616612946675</v>
      </c>
      <c r="AR8" s="88">
        <f t="shared" si="7"/>
        <v>72.861311670455976</v>
      </c>
      <c r="AS8" s="88">
        <f t="shared" si="8"/>
        <v>74.414902953428268</v>
      </c>
      <c r="AT8" s="88">
        <f t="shared" si="9"/>
        <v>1.6032150931272142</v>
      </c>
      <c r="AU8" s="101">
        <f t="shared" si="10"/>
        <v>1.8780594364079921</v>
      </c>
    </row>
    <row r="9" spans="1:47" ht="14.45" customHeight="1" x14ac:dyDescent="0.15">
      <c r="A9" s="68"/>
      <c r="B9" s="86" t="s">
        <v>178</v>
      </c>
      <c r="C9" s="11">
        <v>3345</v>
      </c>
      <c r="D9" s="11">
        <v>0</v>
      </c>
      <c r="E9" s="11">
        <v>1107</v>
      </c>
      <c r="F9" s="12">
        <v>0</v>
      </c>
      <c r="G9" s="22" t="s">
        <v>63</v>
      </c>
      <c r="H9" s="3">
        <v>2855328</v>
      </c>
      <c r="I9" s="3">
        <v>267</v>
      </c>
      <c r="J9" s="18">
        <v>10</v>
      </c>
      <c r="K9" s="3">
        <v>99689</v>
      </c>
      <c r="L9" s="4">
        <v>7100404</v>
      </c>
      <c r="M9" s="70"/>
      <c r="N9" s="70"/>
      <c r="O9" s="87">
        <f t="shared" si="11"/>
        <v>0.57777777777777772</v>
      </c>
      <c r="P9" s="88">
        <f t="shared" si="12"/>
        <v>1.0355646239824872</v>
      </c>
      <c r="Q9" s="89">
        <f t="shared" si="13"/>
        <v>0</v>
      </c>
      <c r="R9" s="90">
        <f t="shared" si="14"/>
        <v>0</v>
      </c>
      <c r="S9" s="91">
        <f t="shared" si="15"/>
        <v>0</v>
      </c>
      <c r="T9" s="92">
        <f t="shared" ref="T9:T22" si="19">5*R9/(1+5*(1-O9)*R9)</f>
        <v>0</v>
      </c>
      <c r="U9" s="93">
        <f t="shared" ref="U9:U23" si="20">U8*(1-T8)</f>
        <v>99715.458030300186</v>
      </c>
      <c r="V9" s="93">
        <f t="shared" ref="V9:V22" si="21">5*U9*((1-T9)+O9*T9)</f>
        <v>498577.29015150096</v>
      </c>
      <c r="W9" s="94">
        <f>SUM(V9:V$24)</f>
        <v>7027274.1774595613</v>
      </c>
      <c r="X9" s="95">
        <f t="shared" si="0"/>
        <v>498577.29015150096</v>
      </c>
      <c r="Y9" s="93">
        <f>SUM(X9:X$24)</f>
        <v>6853481.1069275253</v>
      </c>
      <c r="Z9" s="93">
        <f t="shared" si="1"/>
        <v>0</v>
      </c>
      <c r="AA9" s="94">
        <f>SUM(Z9:Z$24)</f>
        <v>173793.07053203421</v>
      </c>
      <c r="AB9" s="87">
        <f t="shared" si="2"/>
        <v>70.473267798902441</v>
      </c>
      <c r="AC9" s="88">
        <f t="shared" si="3"/>
        <v>68.730377840163783</v>
      </c>
      <c r="AD9" s="96">
        <f t="shared" si="16"/>
        <v>97.526877902537393</v>
      </c>
      <c r="AE9" s="88">
        <f t="shared" si="4"/>
        <v>1.7428899587386373</v>
      </c>
      <c r="AF9" s="97">
        <f t="shared" si="17"/>
        <v>2.4731220974625803</v>
      </c>
      <c r="AH9" s="98">
        <f>IF(D9=0,0,T9*T9*(1-T9)/D9)</f>
        <v>0</v>
      </c>
      <c r="AI9" s="99">
        <f t="shared" si="18"/>
        <v>0</v>
      </c>
      <c r="AJ9" s="99">
        <f t="shared" ref="AJ9:AJ23" si="22">U9*U9*((1-O9)*5+AB10)^2*AH9</f>
        <v>0</v>
      </c>
      <c r="AK9" s="99">
        <f>SUM(AJ9:AJ$24)/U9/U9</f>
        <v>0.16992386277627</v>
      </c>
      <c r="AL9" s="99">
        <f t="shared" ref="AL9:AL23" si="23">U9*U9*((1-O9)*5*(1-S9)+AC10)^2*AH9+V9*V9*AI9</f>
        <v>0</v>
      </c>
      <c r="AM9" s="99">
        <f>SUM(AL9:AL$24)/U9/U9</f>
        <v>0.14895491113303017</v>
      </c>
      <c r="AN9" s="99">
        <f t="shared" ref="AN9:AN23" si="24">U9*U9*((1-O9)*5*S9+AE10)^2*AH9+V9*V9*AI9</f>
        <v>0</v>
      </c>
      <c r="AO9" s="100">
        <f>SUM(AN9:AN$24)/U9/U9</f>
        <v>4.9235333383442657E-3</v>
      </c>
      <c r="AP9" s="87">
        <f t="shared" si="5"/>
        <v>69.665320083241753</v>
      </c>
      <c r="AQ9" s="88">
        <f t="shared" si="6"/>
        <v>71.281215514563129</v>
      </c>
      <c r="AR9" s="88">
        <f t="shared" si="7"/>
        <v>67.973922166241877</v>
      </c>
      <c r="AS9" s="88">
        <f t="shared" si="8"/>
        <v>69.486833514085689</v>
      </c>
      <c r="AT9" s="88">
        <f t="shared" si="9"/>
        <v>1.6053608866390141</v>
      </c>
      <c r="AU9" s="101">
        <f t="shared" si="10"/>
        <v>1.8804190308382605</v>
      </c>
    </row>
    <row r="10" spans="1:47" ht="14.45" customHeight="1" x14ac:dyDescent="0.15">
      <c r="A10" s="68"/>
      <c r="B10" s="86" t="s">
        <v>179</v>
      </c>
      <c r="C10" s="11">
        <v>3726</v>
      </c>
      <c r="D10" s="11">
        <v>1</v>
      </c>
      <c r="E10" s="11">
        <v>1200</v>
      </c>
      <c r="F10" s="12">
        <v>0</v>
      </c>
      <c r="G10" s="22" t="s">
        <v>65</v>
      </c>
      <c r="H10" s="3">
        <v>3073597</v>
      </c>
      <c r="I10" s="3">
        <v>836</v>
      </c>
      <c r="J10" s="18">
        <v>15</v>
      </c>
      <c r="K10" s="3">
        <v>99644</v>
      </c>
      <c r="L10" s="4">
        <v>6602054</v>
      </c>
      <c r="M10" s="70"/>
      <c r="N10" s="70"/>
      <c r="O10" s="87">
        <f t="shared" si="11"/>
        <v>0.58484848484848484</v>
      </c>
      <c r="P10" s="88">
        <f t="shared" si="12"/>
        <v>1.0260479822175776</v>
      </c>
      <c r="Q10" s="89">
        <f t="shared" si="13"/>
        <v>2.6838432635534085E-4</v>
      </c>
      <c r="R10" s="90">
        <f t="shared" si="14"/>
        <v>2.6157093138596405E-4</v>
      </c>
      <c r="S10" s="91">
        <f t="shared" si="15"/>
        <v>0</v>
      </c>
      <c r="T10" s="92">
        <f t="shared" si="19"/>
        <v>1.307144932337625E-3</v>
      </c>
      <c r="U10" s="93">
        <f t="shared" si="20"/>
        <v>99715.458030300186</v>
      </c>
      <c r="V10" s="93">
        <f t="shared" si="21"/>
        <v>498306.73060418753</v>
      </c>
      <c r="W10" s="94">
        <f>SUM(V10:V$24)</f>
        <v>6528696.8873080602</v>
      </c>
      <c r="X10" s="95">
        <f t="shared" si="0"/>
        <v>498306.73060418753</v>
      </c>
      <c r="Y10" s="93">
        <f>SUM(X10:X$24)</f>
        <v>6354903.8167760242</v>
      </c>
      <c r="Z10" s="93">
        <f t="shared" si="1"/>
        <v>0</v>
      </c>
      <c r="AA10" s="94">
        <f>SUM(Z10:Z$24)</f>
        <v>173793.07053203421</v>
      </c>
      <c r="AB10" s="87">
        <f t="shared" si="2"/>
        <v>65.473267798902427</v>
      </c>
      <c r="AC10" s="88">
        <f t="shared" si="3"/>
        <v>63.730377840163776</v>
      </c>
      <c r="AD10" s="96">
        <f t="shared" si="16"/>
        <v>97.338012875587879</v>
      </c>
      <c r="AE10" s="88">
        <f t="shared" si="4"/>
        <v>1.7428899587386373</v>
      </c>
      <c r="AF10" s="97">
        <f t="shared" si="17"/>
        <v>2.6619871244121018</v>
      </c>
      <c r="AH10" s="98">
        <f t="shared" ref="AH10:AH22" si="25">IF(D10=0,0,T10*T10*(1-T10)/D10)</f>
        <v>1.7063944498690064E-6</v>
      </c>
      <c r="AI10" s="99">
        <f t="shared" si="18"/>
        <v>0</v>
      </c>
      <c r="AJ10" s="99">
        <f t="shared" si="22"/>
        <v>66555142.123801127</v>
      </c>
      <c r="AK10" s="99">
        <f>SUM(AJ10:AJ$24)/U10/U10</f>
        <v>0.16992386277627</v>
      </c>
      <c r="AL10" s="99">
        <f t="shared" si="23"/>
        <v>62897781.265251435</v>
      </c>
      <c r="AM10" s="99">
        <f>SUM(AL10:AL$24)/U10/U10</f>
        <v>0.14895491113303017</v>
      </c>
      <c r="AN10" s="99">
        <f t="shared" si="24"/>
        <v>51674.996611383205</v>
      </c>
      <c r="AO10" s="100">
        <f>SUM(AN10:AN$24)/U10/U10</f>
        <v>4.9235333383442657E-3</v>
      </c>
      <c r="AP10" s="87">
        <f t="shared" si="5"/>
        <v>64.665320083241738</v>
      </c>
      <c r="AQ10" s="88">
        <f t="shared" si="6"/>
        <v>66.281215514563115</v>
      </c>
      <c r="AR10" s="88">
        <f t="shared" si="7"/>
        <v>62.97392216624187</v>
      </c>
      <c r="AS10" s="88">
        <f t="shared" si="8"/>
        <v>64.486833514085689</v>
      </c>
      <c r="AT10" s="88">
        <f t="shared" si="9"/>
        <v>1.6053608866390141</v>
      </c>
      <c r="AU10" s="101">
        <f t="shared" si="10"/>
        <v>1.8804190308382605</v>
      </c>
    </row>
    <row r="11" spans="1:47" ht="14.45" customHeight="1" x14ac:dyDescent="0.15">
      <c r="A11" s="68"/>
      <c r="B11" s="86" t="s">
        <v>180</v>
      </c>
      <c r="C11" s="11">
        <v>2799</v>
      </c>
      <c r="D11" s="11">
        <v>1</v>
      </c>
      <c r="E11" s="11">
        <v>965</v>
      </c>
      <c r="F11" s="12">
        <v>0</v>
      </c>
      <c r="G11" s="22" t="s">
        <v>67</v>
      </c>
      <c r="H11" s="3">
        <v>3014733</v>
      </c>
      <c r="I11" s="3">
        <v>1515</v>
      </c>
      <c r="J11" s="18">
        <v>20</v>
      </c>
      <c r="K11" s="3">
        <v>99512</v>
      </c>
      <c r="L11" s="4">
        <v>6104108</v>
      </c>
      <c r="M11" s="70"/>
      <c r="N11" s="70"/>
      <c r="O11" s="87">
        <f t="shared" si="11"/>
        <v>0.51311475409836071</v>
      </c>
      <c r="P11" s="88">
        <f t="shared" si="12"/>
        <v>1.0235301238894476</v>
      </c>
      <c r="Q11" s="89">
        <f t="shared" si="13"/>
        <v>3.5727045373347622E-4</v>
      </c>
      <c r="R11" s="90">
        <f t="shared" si="14"/>
        <v>3.4905709699665398E-4</v>
      </c>
      <c r="S11" s="91">
        <f t="shared" si="15"/>
        <v>0</v>
      </c>
      <c r="T11" s="92">
        <f t="shared" si="19"/>
        <v>1.7438036812614517E-3</v>
      </c>
      <c r="U11" s="93">
        <f t="shared" si="20"/>
        <v>99585.115474660153</v>
      </c>
      <c r="V11" s="93">
        <f t="shared" si="21"/>
        <v>497502.82248300425</v>
      </c>
      <c r="W11" s="94">
        <f>SUM(V11:V$24)</f>
        <v>6030390.1567038717</v>
      </c>
      <c r="X11" s="95">
        <f t="shared" si="0"/>
        <v>497502.82248300425</v>
      </c>
      <c r="Y11" s="93">
        <f>SUM(X11:X$24)</f>
        <v>5856597.0861718366</v>
      </c>
      <c r="Z11" s="93">
        <f t="shared" si="1"/>
        <v>0</v>
      </c>
      <c r="AA11" s="94">
        <f>SUM(Z11:Z$24)</f>
        <v>173793.07053203421</v>
      </c>
      <c r="AB11" s="87">
        <f t="shared" si="2"/>
        <v>60.555135453333179</v>
      </c>
      <c r="AC11" s="88">
        <f t="shared" si="3"/>
        <v>58.80996430296927</v>
      </c>
      <c r="AD11" s="96">
        <f t="shared" si="16"/>
        <v>97.118045996761367</v>
      </c>
      <c r="AE11" s="88">
        <f t="shared" si="4"/>
        <v>1.7451711503638974</v>
      </c>
      <c r="AF11" s="97">
        <f t="shared" si="17"/>
        <v>2.8819540032386084</v>
      </c>
      <c r="AH11" s="98">
        <f t="shared" si="25"/>
        <v>3.0355486311268837E-6</v>
      </c>
      <c r="AI11" s="99">
        <f t="shared" si="18"/>
        <v>0</v>
      </c>
      <c r="AJ11" s="99">
        <f t="shared" si="22"/>
        <v>101587829.29532084</v>
      </c>
      <c r="AK11" s="99">
        <f>SUM(AJ11:AJ$24)/U11/U11</f>
        <v>0.16365788033596307</v>
      </c>
      <c r="AL11" s="99">
        <f t="shared" si="23"/>
        <v>95565350.828646123</v>
      </c>
      <c r="AM11" s="99">
        <f>SUM(AL11:AL$24)/U11/U11</f>
        <v>0.14300279194480284</v>
      </c>
      <c r="AN11" s="99">
        <f t="shared" si="24"/>
        <v>92006.408514324256</v>
      </c>
      <c r="AO11" s="100">
        <f>SUM(AN11:AN$24)/U11/U11</f>
        <v>4.9312195168642681E-3</v>
      </c>
      <c r="AP11" s="87">
        <f t="shared" si="5"/>
        <v>59.762224289898938</v>
      </c>
      <c r="AQ11" s="88">
        <f t="shared" si="6"/>
        <v>61.348046616767419</v>
      </c>
      <c r="AR11" s="88">
        <f t="shared" si="7"/>
        <v>58.068776387839002</v>
      </c>
      <c r="AS11" s="88">
        <f t="shared" si="8"/>
        <v>59.551152218099539</v>
      </c>
      <c r="AT11" s="88">
        <f t="shared" si="9"/>
        <v>1.6075347711032317</v>
      </c>
      <c r="AU11" s="101">
        <f t="shared" si="10"/>
        <v>1.882807529624563</v>
      </c>
    </row>
    <row r="12" spans="1:47" ht="14.45" customHeight="1" x14ac:dyDescent="0.15">
      <c r="A12" s="68"/>
      <c r="B12" s="86" t="s">
        <v>143</v>
      </c>
      <c r="C12" s="11">
        <v>2644</v>
      </c>
      <c r="D12" s="11">
        <v>0</v>
      </c>
      <c r="E12" s="11">
        <v>932</v>
      </c>
      <c r="F12" s="12">
        <v>0</v>
      </c>
      <c r="G12" s="22" t="s">
        <v>69</v>
      </c>
      <c r="H12" s="3">
        <v>3210180</v>
      </c>
      <c r="I12" s="3">
        <v>1786</v>
      </c>
      <c r="J12" s="18">
        <v>25</v>
      </c>
      <c r="K12" s="3">
        <v>99268</v>
      </c>
      <c r="L12" s="4">
        <v>5607142</v>
      </c>
      <c r="M12" s="70"/>
      <c r="N12" s="70"/>
      <c r="O12" s="87">
        <f t="shared" si="11"/>
        <v>0.50820895522388054</v>
      </c>
      <c r="P12" s="88">
        <f t="shared" si="12"/>
        <v>1.0290098881329293</v>
      </c>
      <c r="Q12" s="89">
        <f t="shared" si="13"/>
        <v>0</v>
      </c>
      <c r="R12" s="90">
        <f t="shared" si="14"/>
        <v>0</v>
      </c>
      <c r="S12" s="91">
        <f t="shared" si="15"/>
        <v>0</v>
      </c>
      <c r="T12" s="92">
        <f t="shared" si="19"/>
        <v>0</v>
      </c>
      <c r="U12" s="93">
        <f t="shared" si="20"/>
        <v>99411.458583696585</v>
      </c>
      <c r="V12" s="93">
        <f t="shared" si="21"/>
        <v>497057.29291848291</v>
      </c>
      <c r="W12" s="94">
        <f>SUM(V12:V$24)</f>
        <v>5532887.3342208685</v>
      </c>
      <c r="X12" s="95">
        <f t="shared" si="0"/>
        <v>497057.29291848291</v>
      </c>
      <c r="Y12" s="93">
        <f>SUM(X12:X$24)</f>
        <v>5359094.2636888335</v>
      </c>
      <c r="Z12" s="93">
        <f t="shared" si="1"/>
        <v>0</v>
      </c>
      <c r="AA12" s="94">
        <f>SUM(Z12:Z$24)</f>
        <v>173793.07053203421</v>
      </c>
      <c r="AB12" s="87">
        <f t="shared" si="2"/>
        <v>55.656434510138638</v>
      </c>
      <c r="AC12" s="88">
        <f t="shared" si="3"/>
        <v>53.908214807822176</v>
      </c>
      <c r="AD12" s="96">
        <f t="shared" si="16"/>
        <v>96.858908196862672</v>
      </c>
      <c r="AE12" s="88">
        <f t="shared" si="4"/>
        <v>1.7482197023164507</v>
      </c>
      <c r="AF12" s="97">
        <f t="shared" si="17"/>
        <v>3.1410918031373116</v>
      </c>
      <c r="AH12" s="98">
        <f t="shared" si="25"/>
        <v>0</v>
      </c>
      <c r="AI12" s="99">
        <f t="shared" si="18"/>
        <v>0</v>
      </c>
      <c r="AJ12" s="99">
        <f t="shared" si="22"/>
        <v>0</v>
      </c>
      <c r="AK12" s="99">
        <f>SUM(AJ12:AJ$24)/U12/U12</f>
        <v>0.15395072701359805</v>
      </c>
      <c r="AL12" s="99">
        <f t="shared" si="23"/>
        <v>0</v>
      </c>
      <c r="AM12" s="99">
        <f>SUM(AL12:AL$24)/U12/U12</f>
        <v>0.13383281279744977</v>
      </c>
      <c r="AN12" s="99">
        <f t="shared" si="24"/>
        <v>0</v>
      </c>
      <c r="AO12" s="100">
        <f>SUM(AN12:AN$24)/U12/U12</f>
        <v>4.9391528608438932E-3</v>
      </c>
      <c r="AP12" s="87">
        <f t="shared" si="5"/>
        <v>54.887398026676742</v>
      </c>
      <c r="AQ12" s="88">
        <f t="shared" si="6"/>
        <v>56.425470993600534</v>
      </c>
      <c r="AR12" s="88">
        <f t="shared" si="7"/>
        <v>53.191184729204352</v>
      </c>
      <c r="AS12" s="88">
        <f t="shared" si="8"/>
        <v>54.625244886440001</v>
      </c>
      <c r="AT12" s="88">
        <f t="shared" si="9"/>
        <v>1.6104726528735755</v>
      </c>
      <c r="AU12" s="101">
        <f t="shared" si="10"/>
        <v>1.8859667517593259</v>
      </c>
    </row>
    <row r="13" spans="1:47" ht="14.45" customHeight="1" x14ac:dyDescent="0.15">
      <c r="A13" s="68"/>
      <c r="B13" s="86" t="s">
        <v>144</v>
      </c>
      <c r="C13" s="11">
        <v>3655</v>
      </c>
      <c r="D13" s="11">
        <v>5</v>
      </c>
      <c r="E13" s="11">
        <v>1224</v>
      </c>
      <c r="F13" s="12">
        <v>0</v>
      </c>
      <c r="G13" s="22" t="s">
        <v>71</v>
      </c>
      <c r="H13" s="3">
        <v>3652706</v>
      </c>
      <c r="I13" s="3">
        <v>2325</v>
      </c>
      <c r="J13" s="18">
        <v>30</v>
      </c>
      <c r="K13" s="3">
        <v>99000</v>
      </c>
      <c r="L13" s="4">
        <v>5111461</v>
      </c>
      <c r="M13" s="70"/>
      <c r="N13" s="70"/>
      <c r="O13" s="87">
        <f t="shared" si="11"/>
        <v>0.51578947368421058</v>
      </c>
      <c r="P13" s="88">
        <f t="shared" si="12"/>
        <v>1.0348886767638479</v>
      </c>
      <c r="Q13" s="89">
        <f t="shared" si="13"/>
        <v>1.3679890560875513E-3</v>
      </c>
      <c r="R13" s="90">
        <f t="shared" si="14"/>
        <v>1.3218707352807512E-3</v>
      </c>
      <c r="S13" s="91">
        <f t="shared" si="15"/>
        <v>0</v>
      </c>
      <c r="T13" s="92">
        <f t="shared" si="19"/>
        <v>6.5882691160631677E-3</v>
      </c>
      <c r="U13" s="93">
        <f t="shared" si="20"/>
        <v>99411.458583696585</v>
      </c>
      <c r="V13" s="93">
        <f t="shared" si="21"/>
        <v>495471.62584748241</v>
      </c>
      <c r="W13" s="94">
        <f>SUM(V13:V$24)</f>
        <v>5035830.0413023848</v>
      </c>
      <c r="X13" s="95">
        <f t="shared" si="0"/>
        <v>495471.62584748241</v>
      </c>
      <c r="Y13" s="93">
        <f>SUM(X13:X$24)</f>
        <v>4862036.9707703497</v>
      </c>
      <c r="Z13" s="93">
        <f t="shared" si="1"/>
        <v>0</v>
      </c>
      <c r="AA13" s="94">
        <f>SUM(Z13:Z$24)</f>
        <v>173793.07053203421</v>
      </c>
      <c r="AB13" s="87">
        <f t="shared" si="2"/>
        <v>50.656434510138631</v>
      </c>
      <c r="AC13" s="88">
        <f t="shared" si="3"/>
        <v>48.908214807822169</v>
      </c>
      <c r="AD13" s="96">
        <f t="shared" si="16"/>
        <v>96.548869419606376</v>
      </c>
      <c r="AE13" s="88">
        <f t="shared" si="4"/>
        <v>1.7482197023164507</v>
      </c>
      <c r="AF13" s="97">
        <f t="shared" si="17"/>
        <v>3.4511305803935994</v>
      </c>
      <c r="AH13" s="98">
        <f t="shared" si="25"/>
        <v>8.6238648428897826E-6</v>
      </c>
      <c r="AI13" s="99">
        <f t="shared" si="18"/>
        <v>0</v>
      </c>
      <c r="AJ13" s="99">
        <f t="shared" si="22"/>
        <v>199618039.39708608</v>
      </c>
      <c r="AK13" s="99">
        <f>SUM(AJ13:AJ$24)/U13/U13</f>
        <v>0.15395072701359805</v>
      </c>
      <c r="AL13" s="99">
        <f t="shared" si="23"/>
        <v>185364742.10959888</v>
      </c>
      <c r="AM13" s="99">
        <f>SUM(AL13:AL$24)/U13/U13</f>
        <v>0.13383281279744977</v>
      </c>
      <c r="AN13" s="99">
        <f t="shared" si="24"/>
        <v>263941.86784112011</v>
      </c>
      <c r="AO13" s="100">
        <f>SUM(AN13:AN$24)/U13/U13</f>
        <v>4.9391528608438932E-3</v>
      </c>
      <c r="AP13" s="87">
        <f t="shared" si="5"/>
        <v>49.887398026676735</v>
      </c>
      <c r="AQ13" s="88">
        <f t="shared" si="6"/>
        <v>51.425470993600527</v>
      </c>
      <c r="AR13" s="88">
        <f t="shared" si="7"/>
        <v>48.191184729204345</v>
      </c>
      <c r="AS13" s="88">
        <f t="shared" si="8"/>
        <v>49.625244886439994</v>
      </c>
      <c r="AT13" s="88">
        <f t="shared" si="9"/>
        <v>1.6104726528735755</v>
      </c>
      <c r="AU13" s="101">
        <f t="shared" si="10"/>
        <v>1.8859667517593259</v>
      </c>
    </row>
    <row r="14" spans="1:47" ht="14.45" customHeight="1" x14ac:dyDescent="0.15">
      <c r="A14" s="68"/>
      <c r="B14" s="86" t="s">
        <v>181</v>
      </c>
      <c r="C14" s="11">
        <v>4206</v>
      </c>
      <c r="D14" s="11">
        <v>7</v>
      </c>
      <c r="E14" s="11">
        <v>1404</v>
      </c>
      <c r="F14" s="12">
        <v>0</v>
      </c>
      <c r="G14" s="22" t="s">
        <v>73</v>
      </c>
      <c r="H14" s="3">
        <v>4191265</v>
      </c>
      <c r="I14" s="3">
        <v>3455</v>
      </c>
      <c r="J14" s="18">
        <v>35</v>
      </c>
      <c r="K14" s="3">
        <v>98696</v>
      </c>
      <c r="L14" s="4">
        <v>4617197</v>
      </c>
      <c r="M14" s="70"/>
      <c r="N14" s="70"/>
      <c r="O14" s="87">
        <f t="shared" si="11"/>
        <v>0.5252525252525253</v>
      </c>
      <c r="P14" s="88">
        <f t="shared" si="12"/>
        <v>1.0252959717918388</v>
      </c>
      <c r="Q14" s="89">
        <f t="shared" si="13"/>
        <v>1.6642891107941037E-3</v>
      </c>
      <c r="R14" s="90">
        <f t="shared" si="14"/>
        <v>1.6232279815608177E-3</v>
      </c>
      <c r="S14" s="91">
        <f t="shared" si="15"/>
        <v>0</v>
      </c>
      <c r="T14" s="92">
        <f t="shared" si="19"/>
        <v>8.0849875056003499E-3</v>
      </c>
      <c r="U14" s="93">
        <f t="shared" si="20"/>
        <v>98756.509141326824</v>
      </c>
      <c r="V14" s="93">
        <f t="shared" si="21"/>
        <v>491887.24663099251</v>
      </c>
      <c r="W14" s="94">
        <f>SUM(V14:V$24)</f>
        <v>4540358.4154549027</v>
      </c>
      <c r="X14" s="95">
        <f t="shared" si="0"/>
        <v>491887.24663099251</v>
      </c>
      <c r="Y14" s="93">
        <f>SUM(X14:X$24)</f>
        <v>4366565.3449228676</v>
      </c>
      <c r="Z14" s="93">
        <f t="shared" si="1"/>
        <v>0</v>
      </c>
      <c r="AA14" s="94">
        <f>SUM(Z14:Z$24)</f>
        <v>173793.07053203421</v>
      </c>
      <c r="AB14" s="87">
        <f t="shared" si="2"/>
        <v>45.97528259081497</v>
      </c>
      <c r="AC14" s="88">
        <f t="shared" si="3"/>
        <v>44.215468761396131</v>
      </c>
      <c r="AD14" s="96">
        <f t="shared" si="16"/>
        <v>96.172260984056649</v>
      </c>
      <c r="AE14" s="88">
        <f t="shared" si="4"/>
        <v>1.7598138294188317</v>
      </c>
      <c r="AF14" s="97">
        <f t="shared" si="17"/>
        <v>3.827739015943342</v>
      </c>
      <c r="AH14" s="98">
        <f t="shared" si="25"/>
        <v>9.2626473431082393E-6</v>
      </c>
      <c r="AI14" s="99">
        <f t="shared" si="18"/>
        <v>0</v>
      </c>
      <c r="AJ14" s="99">
        <f t="shared" si="22"/>
        <v>172534611.26976967</v>
      </c>
      <c r="AK14" s="99">
        <f>SUM(AJ14:AJ$24)/U14/U14</f>
        <v>0.13553182283877813</v>
      </c>
      <c r="AL14" s="99">
        <f t="shared" si="23"/>
        <v>158810394.28215376</v>
      </c>
      <c r="AM14" s="99">
        <f>SUM(AL14:AL$24)/U14/U14</f>
        <v>0.11660763101895076</v>
      </c>
      <c r="AN14" s="99">
        <f t="shared" si="24"/>
        <v>284348.61383149045</v>
      </c>
      <c r="AO14" s="100">
        <f>SUM(AN14:AN$24)/U14/U14</f>
        <v>4.9778195947020243E-3</v>
      </c>
      <c r="AP14" s="87">
        <f t="shared" si="5"/>
        <v>45.253715511038287</v>
      </c>
      <c r="AQ14" s="88">
        <f t="shared" si="6"/>
        <v>46.696849670591654</v>
      </c>
      <c r="AR14" s="88">
        <f t="shared" si="7"/>
        <v>43.546170714691677</v>
      </c>
      <c r="AS14" s="88">
        <f t="shared" si="8"/>
        <v>44.884766808100586</v>
      </c>
      <c r="AT14" s="88">
        <f t="shared" si="9"/>
        <v>1.621528646716536</v>
      </c>
      <c r="AU14" s="101">
        <f t="shared" si="10"/>
        <v>1.8980990121211274</v>
      </c>
    </row>
    <row r="15" spans="1:47" ht="14.45" customHeight="1" x14ac:dyDescent="0.15">
      <c r="A15" s="68"/>
      <c r="B15" s="86" t="s">
        <v>182</v>
      </c>
      <c r="C15" s="11">
        <v>4337</v>
      </c>
      <c r="D15" s="11">
        <v>8</v>
      </c>
      <c r="E15" s="11">
        <v>1444</v>
      </c>
      <c r="F15" s="12">
        <v>0</v>
      </c>
      <c r="G15" s="22" t="s">
        <v>75</v>
      </c>
      <c r="H15" s="3">
        <v>4922423</v>
      </c>
      <c r="I15" s="3">
        <v>6214</v>
      </c>
      <c r="J15" s="18">
        <v>40</v>
      </c>
      <c r="K15" s="3">
        <v>98300</v>
      </c>
      <c r="L15" s="4">
        <v>4124657</v>
      </c>
      <c r="M15" s="70"/>
      <c r="N15" s="70"/>
      <c r="O15" s="87">
        <f t="shared" si="11"/>
        <v>0.53822525597269621</v>
      </c>
      <c r="P15" s="88">
        <f t="shared" si="12"/>
        <v>1.0558957708401631</v>
      </c>
      <c r="Q15" s="89">
        <f t="shared" si="13"/>
        <v>1.8445930366612867E-3</v>
      </c>
      <c r="R15" s="90">
        <f t="shared" si="14"/>
        <v>1.7469461357853219E-3</v>
      </c>
      <c r="S15" s="91">
        <f t="shared" si="15"/>
        <v>0</v>
      </c>
      <c r="T15" s="92">
        <f t="shared" si="19"/>
        <v>8.6996408686712736E-3</v>
      </c>
      <c r="U15" s="93">
        <f t="shared" si="20"/>
        <v>97958.063998822487</v>
      </c>
      <c r="V15" s="93">
        <f t="shared" si="21"/>
        <v>487822.6978629622</v>
      </c>
      <c r="W15" s="94">
        <f>SUM(V15:V$24)</f>
        <v>4048471.168823909</v>
      </c>
      <c r="X15" s="95">
        <f t="shared" si="0"/>
        <v>487822.6978629622</v>
      </c>
      <c r="Y15" s="93">
        <f>SUM(X15:X$24)</f>
        <v>3874678.0982918749</v>
      </c>
      <c r="Z15" s="93">
        <f t="shared" si="1"/>
        <v>0</v>
      </c>
      <c r="AA15" s="94">
        <f>SUM(Z15:Z$24)</f>
        <v>173793.07053203421</v>
      </c>
      <c r="AB15" s="87">
        <f t="shared" si="2"/>
        <v>41.328615568316806</v>
      </c>
      <c r="AC15" s="88">
        <f t="shared" si="3"/>
        <v>39.55445769465647</v>
      </c>
      <c r="AD15" s="96">
        <f t="shared" si="16"/>
        <v>95.707192584935186</v>
      </c>
      <c r="AE15" s="88">
        <f t="shared" si="4"/>
        <v>1.7741578736603381</v>
      </c>
      <c r="AF15" s="97">
        <f t="shared" si="17"/>
        <v>4.2928074150648214</v>
      </c>
      <c r="AH15" s="98">
        <f t="shared" si="25"/>
        <v>9.3781662235550084E-6</v>
      </c>
      <c r="AI15" s="99">
        <f t="shared" si="18"/>
        <v>0</v>
      </c>
      <c r="AJ15" s="99">
        <f t="shared" si="22"/>
        <v>136711667.68511137</v>
      </c>
      <c r="AK15" s="99">
        <f>SUM(AJ15:AJ$24)/U15/U15</f>
        <v>0.11976998154752404</v>
      </c>
      <c r="AL15" s="99">
        <f t="shared" si="23"/>
        <v>124444855.35059839</v>
      </c>
      <c r="AM15" s="99">
        <f>SUM(AL15:AL$24)/U15/U15</f>
        <v>0.101966268851609</v>
      </c>
      <c r="AN15" s="99">
        <f t="shared" si="24"/>
        <v>288251.98832645587</v>
      </c>
      <c r="AO15" s="100">
        <f>SUM(AN15:AN$24)/U15/U15</f>
        <v>5.0296649330400971E-3</v>
      </c>
      <c r="AP15" s="87">
        <f t="shared" si="5"/>
        <v>40.650302689835961</v>
      </c>
      <c r="AQ15" s="88">
        <f t="shared" si="6"/>
        <v>42.006928446797652</v>
      </c>
      <c r="AR15" s="88">
        <f t="shared" si="7"/>
        <v>38.928587405842293</v>
      </c>
      <c r="AS15" s="88">
        <f t="shared" si="8"/>
        <v>40.180327983470647</v>
      </c>
      <c r="AT15" s="88">
        <f t="shared" si="9"/>
        <v>1.6351544175638553</v>
      </c>
      <c r="AU15" s="101">
        <f t="shared" si="10"/>
        <v>1.9131613297568208</v>
      </c>
    </row>
    <row r="16" spans="1:47" ht="14.45" customHeight="1" x14ac:dyDescent="0.15">
      <c r="A16" s="68"/>
      <c r="B16" s="86" t="s">
        <v>183</v>
      </c>
      <c r="C16" s="11">
        <v>4069</v>
      </c>
      <c r="D16" s="11">
        <v>14</v>
      </c>
      <c r="E16" s="11">
        <v>1318</v>
      </c>
      <c r="F16" s="12">
        <v>2.6</v>
      </c>
      <c r="G16" s="22" t="s">
        <v>77</v>
      </c>
      <c r="H16" s="3">
        <v>4365334</v>
      </c>
      <c r="I16" s="3">
        <v>8656</v>
      </c>
      <c r="J16" s="18">
        <v>45</v>
      </c>
      <c r="K16" s="3">
        <v>97714</v>
      </c>
      <c r="L16" s="4">
        <v>3634510</v>
      </c>
      <c r="M16" s="70"/>
      <c r="N16" s="70"/>
      <c r="O16" s="87">
        <f t="shared" si="11"/>
        <v>0.54229166666666673</v>
      </c>
      <c r="P16" s="88">
        <f t="shared" si="12"/>
        <v>1.0046111515560245</v>
      </c>
      <c r="Q16" s="89">
        <f t="shared" si="13"/>
        <v>3.4406488080609486E-3</v>
      </c>
      <c r="R16" s="90">
        <f t="shared" si="14"/>
        <v>3.4248562767114302E-3</v>
      </c>
      <c r="S16" s="91">
        <f t="shared" si="15"/>
        <v>1.9726858877086497E-3</v>
      </c>
      <c r="T16" s="92">
        <f t="shared" si="19"/>
        <v>1.699110634441689E-2</v>
      </c>
      <c r="U16" s="93">
        <f t="shared" si="20"/>
        <v>97105.864021842412</v>
      </c>
      <c r="V16" s="93">
        <f t="shared" si="21"/>
        <v>481753.37268339045</v>
      </c>
      <c r="W16" s="94">
        <f>SUM(V16:V$24)</f>
        <v>3560648.4709609468</v>
      </c>
      <c r="X16" s="95">
        <f t="shared" si="0"/>
        <v>480803.02460374188</v>
      </c>
      <c r="Y16" s="93">
        <f>SUM(X16:X$24)</f>
        <v>3386855.4004289126</v>
      </c>
      <c r="Z16" s="93">
        <f t="shared" si="1"/>
        <v>950.34807964857009</v>
      </c>
      <c r="AA16" s="94">
        <f>SUM(Z16:Z$24)</f>
        <v>173793.07053203421</v>
      </c>
      <c r="AB16" s="87">
        <f t="shared" si="2"/>
        <v>36.667697742332386</v>
      </c>
      <c r="AC16" s="88">
        <f t="shared" si="3"/>
        <v>34.877969879008475</v>
      </c>
      <c r="AD16" s="96">
        <f t="shared" si="16"/>
        <v>95.119061262311831</v>
      </c>
      <c r="AE16" s="88">
        <f t="shared" si="4"/>
        <v>1.7897278633239104</v>
      </c>
      <c r="AF16" s="97">
        <f t="shared" si="17"/>
        <v>4.8809387376881661</v>
      </c>
      <c r="AH16" s="98">
        <f t="shared" si="25"/>
        <v>2.0270885826673238E-5</v>
      </c>
      <c r="AI16" s="99">
        <f t="shared" si="18"/>
        <v>1.4937742018946018E-6</v>
      </c>
      <c r="AJ16" s="99">
        <f t="shared" si="22"/>
        <v>228080376.34616408</v>
      </c>
      <c r="AK16" s="99">
        <f>SUM(AJ16:AJ$24)/U16/U16</f>
        <v>0.10738318663367202</v>
      </c>
      <c r="AL16" s="99">
        <f t="shared" si="23"/>
        <v>205085929.90209553</v>
      </c>
      <c r="AM16" s="99">
        <f>SUM(AL16:AL$24)/U16/U16</f>
        <v>9.0566503060364789E-2</v>
      </c>
      <c r="AN16" s="99">
        <f t="shared" si="24"/>
        <v>976513.98687097523</v>
      </c>
      <c r="AO16" s="100">
        <f>SUM(AN16:AN$24)/U16/U16</f>
        <v>5.087763862421343E-3</v>
      </c>
      <c r="AP16" s="87">
        <f t="shared" si="5"/>
        <v>36.025418013731276</v>
      </c>
      <c r="AQ16" s="88">
        <f t="shared" si="6"/>
        <v>37.309977470933497</v>
      </c>
      <c r="AR16" s="88">
        <f t="shared" si="7"/>
        <v>34.288122205319162</v>
      </c>
      <c r="AS16" s="88">
        <f t="shared" si="8"/>
        <v>35.467817552697788</v>
      </c>
      <c r="AT16" s="88">
        <f t="shared" si="9"/>
        <v>1.6499238803553347</v>
      </c>
      <c r="AU16" s="101">
        <f t="shared" si="10"/>
        <v>1.9295318462924862</v>
      </c>
    </row>
    <row r="17" spans="1:47" ht="14.45" customHeight="1" x14ac:dyDescent="0.15">
      <c r="A17" s="68"/>
      <c r="B17" s="86" t="s">
        <v>184</v>
      </c>
      <c r="C17" s="11">
        <v>4588</v>
      </c>
      <c r="D17" s="11">
        <v>16</v>
      </c>
      <c r="E17" s="11">
        <v>1545</v>
      </c>
      <c r="F17" s="12">
        <v>2.6</v>
      </c>
      <c r="G17" s="22" t="s">
        <v>79</v>
      </c>
      <c r="H17" s="3">
        <v>3982000</v>
      </c>
      <c r="I17" s="3">
        <v>12838</v>
      </c>
      <c r="J17" s="18">
        <v>50</v>
      </c>
      <c r="K17" s="3">
        <v>96754</v>
      </c>
      <c r="L17" s="4">
        <v>3148137</v>
      </c>
      <c r="M17" s="70"/>
      <c r="N17" s="70"/>
      <c r="O17" s="87">
        <f t="shared" si="11"/>
        <v>0.53543307086614178</v>
      </c>
      <c r="P17" s="88">
        <f t="shared" si="12"/>
        <v>1.0159221648336147</v>
      </c>
      <c r="Q17" s="89">
        <f t="shared" si="13"/>
        <v>3.4873583260680036E-3</v>
      </c>
      <c r="R17" s="90">
        <f t="shared" si="14"/>
        <v>3.4327022746266735E-3</v>
      </c>
      <c r="S17" s="91">
        <f t="shared" si="15"/>
        <v>1.6828478964401295E-3</v>
      </c>
      <c r="T17" s="92">
        <f t="shared" si="19"/>
        <v>1.7027738997350324E-2</v>
      </c>
      <c r="U17" s="93">
        <f t="shared" si="20"/>
        <v>95455.927959580804</v>
      </c>
      <c r="V17" s="93">
        <f t="shared" si="21"/>
        <v>473504.10755397915</v>
      </c>
      <c r="W17" s="94">
        <f>SUM(V17:V$24)</f>
        <v>3078895.0982775567</v>
      </c>
      <c r="X17" s="95">
        <f t="shared" si="0"/>
        <v>472707.27216262615</v>
      </c>
      <c r="Y17" s="93">
        <f>SUM(X17:X$24)</f>
        <v>2906052.3758251704</v>
      </c>
      <c r="Z17" s="93">
        <f t="shared" si="1"/>
        <v>796.83539135297463</v>
      </c>
      <c r="AA17" s="94">
        <f>SUM(Z17:Z$24)</f>
        <v>172842.72245238564</v>
      </c>
      <c r="AB17" s="87">
        <f t="shared" si="2"/>
        <v>32.254624349587409</v>
      </c>
      <c r="AC17" s="88">
        <f t="shared" si="3"/>
        <v>30.44391729192229</v>
      </c>
      <c r="AD17" s="96">
        <f t="shared" si="16"/>
        <v>94.386209437629731</v>
      </c>
      <c r="AE17" s="88">
        <f t="shared" si="4"/>
        <v>1.8107070576651139</v>
      </c>
      <c r="AF17" s="97">
        <f t="shared" si="17"/>
        <v>5.6137905623702471</v>
      </c>
      <c r="AH17" s="98">
        <f t="shared" si="25"/>
        <v>1.7812925399236737E-5</v>
      </c>
      <c r="AI17" s="99">
        <f t="shared" si="18"/>
        <v>1.0873889445939006E-6</v>
      </c>
      <c r="AJ17" s="99">
        <f t="shared" si="22"/>
        <v>146953608.21551469</v>
      </c>
      <c r="AK17" s="99">
        <f>SUM(AJ17:AJ$24)/U17/U17</f>
        <v>8.6096235899119924E-2</v>
      </c>
      <c r="AL17" s="99">
        <f t="shared" si="23"/>
        <v>129797437.39301546</v>
      </c>
      <c r="AM17" s="99">
        <f>SUM(AL17:AL$24)/U17/U17</f>
        <v>7.121676270980494E-2</v>
      </c>
      <c r="AN17" s="99">
        <f t="shared" si="24"/>
        <v>791812.54337486974</v>
      </c>
      <c r="AO17" s="100">
        <f>SUM(AN17:AN$24)/U17/U17</f>
        <v>5.1579959461816559E-3</v>
      </c>
      <c r="AP17" s="87">
        <f t="shared" si="5"/>
        <v>31.679518011741912</v>
      </c>
      <c r="AQ17" s="88">
        <f t="shared" si="6"/>
        <v>32.829730687432907</v>
      </c>
      <c r="AR17" s="88">
        <f t="shared" si="7"/>
        <v>29.92086249973892</v>
      </c>
      <c r="AS17" s="88">
        <f t="shared" si="8"/>
        <v>30.966972084105659</v>
      </c>
      <c r="AT17" s="88">
        <f t="shared" si="9"/>
        <v>1.6699414467125397</v>
      </c>
      <c r="AU17" s="101">
        <f t="shared" si="10"/>
        <v>1.951472668617688</v>
      </c>
    </row>
    <row r="18" spans="1:47" ht="14.45" customHeight="1" x14ac:dyDescent="0.15">
      <c r="A18" s="68"/>
      <c r="B18" s="86" t="s">
        <v>82</v>
      </c>
      <c r="C18" s="11">
        <v>5945</v>
      </c>
      <c r="D18" s="11">
        <v>36</v>
      </c>
      <c r="E18" s="11">
        <v>2001</v>
      </c>
      <c r="F18" s="12">
        <v>5.2</v>
      </c>
      <c r="G18" s="22" t="s">
        <v>81</v>
      </c>
      <c r="H18" s="3">
        <v>3749854</v>
      </c>
      <c r="I18" s="3">
        <v>19460</v>
      </c>
      <c r="J18" s="18">
        <v>55</v>
      </c>
      <c r="K18" s="3">
        <v>95230</v>
      </c>
      <c r="L18" s="4">
        <v>2667907</v>
      </c>
      <c r="M18" s="70"/>
      <c r="N18" s="70"/>
      <c r="O18" s="87">
        <f t="shared" si="11"/>
        <v>0.53868552412645587</v>
      </c>
      <c r="P18" s="88">
        <f t="shared" si="12"/>
        <v>1.0158990420753615</v>
      </c>
      <c r="Q18" s="89">
        <f t="shared" si="13"/>
        <v>6.0555088309503782E-3</v>
      </c>
      <c r="R18" s="90">
        <f t="shared" si="14"/>
        <v>5.9607387940633257E-3</v>
      </c>
      <c r="S18" s="91">
        <f t="shared" si="15"/>
        <v>2.5987006496751624E-3</v>
      </c>
      <c r="T18" s="92">
        <f t="shared" si="19"/>
        <v>2.9399484124413268E-2</v>
      </c>
      <c r="U18" s="93">
        <f t="shared" si="20"/>
        <v>93830.529332535181</v>
      </c>
      <c r="V18" s="93">
        <f t="shared" si="21"/>
        <v>462789.80723741726</v>
      </c>
      <c r="W18" s="94">
        <f>SUM(V18:V$24)</f>
        <v>2605390.9907235773</v>
      </c>
      <c r="X18" s="95">
        <f t="shared" si="0"/>
        <v>461587.15506468632</v>
      </c>
      <c r="Y18" s="93">
        <f>SUM(X18:X$24)</f>
        <v>2433345.1036625449</v>
      </c>
      <c r="Z18" s="93">
        <f t="shared" si="1"/>
        <v>1202.6521727309193</v>
      </c>
      <c r="AA18" s="94">
        <f>SUM(Z18:Z$24)</f>
        <v>172045.8870610327</v>
      </c>
      <c r="AB18" s="87">
        <f t="shared" si="2"/>
        <v>27.766985961361016</v>
      </c>
      <c r="AC18" s="88">
        <f t="shared" si="3"/>
        <v>25.933404841389901</v>
      </c>
      <c r="AD18" s="96">
        <f t="shared" si="16"/>
        <v>93.396542489261805</v>
      </c>
      <c r="AE18" s="88">
        <f t="shared" si="4"/>
        <v>1.8335811199711181</v>
      </c>
      <c r="AF18" s="97">
        <f t="shared" si="17"/>
        <v>6.6034575107382087</v>
      </c>
      <c r="AH18" s="98">
        <f t="shared" si="25"/>
        <v>2.3303300568467275E-5</v>
      </c>
      <c r="AI18" s="99">
        <f t="shared" si="18"/>
        <v>1.2953260392846279E-6</v>
      </c>
      <c r="AJ18" s="99">
        <f t="shared" si="22"/>
        <v>136916780.11960158</v>
      </c>
      <c r="AK18" s="99">
        <f>SUM(AJ18:AJ$24)/U18/U18</f>
        <v>7.2413543226456503E-2</v>
      </c>
      <c r="AL18" s="99">
        <f t="shared" si="23"/>
        <v>117972338.63127762</v>
      </c>
      <c r="AM18" s="99">
        <f>SUM(AL18:AL$24)/U18/U18</f>
        <v>5.8962741464747621E-2</v>
      </c>
      <c r="AN18" s="99">
        <f t="shared" si="24"/>
        <v>1004038.3139862753</v>
      </c>
      <c r="AO18" s="100">
        <f>SUM(AN18:AN$24)/U18/U18</f>
        <v>5.2483085284668824E-3</v>
      </c>
      <c r="AP18" s="87">
        <f t="shared" si="5"/>
        <v>27.239554574677634</v>
      </c>
      <c r="AQ18" s="88">
        <f t="shared" si="6"/>
        <v>28.294417348044398</v>
      </c>
      <c r="AR18" s="88">
        <f t="shared" si="7"/>
        <v>25.457472842454155</v>
      </c>
      <c r="AS18" s="88">
        <f t="shared" si="8"/>
        <v>26.409336840325647</v>
      </c>
      <c r="AT18" s="88">
        <f t="shared" si="9"/>
        <v>1.6915885073359589</v>
      </c>
      <c r="AU18" s="101">
        <f t="shared" si="10"/>
        <v>1.9755737326062772</v>
      </c>
    </row>
    <row r="19" spans="1:47" ht="14.45" customHeight="1" x14ac:dyDescent="0.15">
      <c r="A19" s="68"/>
      <c r="B19" s="86" t="s">
        <v>185</v>
      </c>
      <c r="C19" s="11">
        <v>6771</v>
      </c>
      <c r="D19" s="11">
        <v>63</v>
      </c>
      <c r="E19" s="11">
        <v>2237</v>
      </c>
      <c r="F19" s="12">
        <v>15.6</v>
      </c>
      <c r="G19" s="22" t="s">
        <v>83</v>
      </c>
      <c r="H19" s="3">
        <v>4181397</v>
      </c>
      <c r="I19" s="3">
        <v>36141</v>
      </c>
      <c r="J19" s="18">
        <v>60</v>
      </c>
      <c r="K19" s="3">
        <v>92826</v>
      </c>
      <c r="L19" s="4">
        <v>2197302</v>
      </c>
      <c r="M19" s="70"/>
      <c r="N19" s="70"/>
      <c r="O19" s="87">
        <f t="shared" si="11"/>
        <v>0.53726956986374563</v>
      </c>
      <c r="P19" s="88">
        <f t="shared" si="12"/>
        <v>1.051764992985494</v>
      </c>
      <c r="Q19" s="89">
        <f t="shared" si="13"/>
        <v>9.3043863535666807E-3</v>
      </c>
      <c r="R19" s="90">
        <f t="shared" si="14"/>
        <v>8.8464499347479311E-3</v>
      </c>
      <c r="S19" s="91">
        <f t="shared" si="15"/>
        <v>6.9736253911488596E-3</v>
      </c>
      <c r="T19" s="92">
        <f t="shared" si="19"/>
        <v>4.3345079579751769E-2</v>
      </c>
      <c r="U19" s="93">
        <f t="shared" si="20"/>
        <v>91071.960175038024</v>
      </c>
      <c r="V19" s="93">
        <f t="shared" si="21"/>
        <v>446226.60958782519</v>
      </c>
      <c r="W19" s="94">
        <f>SUM(V19:V$24)</f>
        <v>2142601.1834861599</v>
      </c>
      <c r="X19" s="95">
        <f t="shared" si="0"/>
        <v>443114.79237299727</v>
      </c>
      <c r="Y19" s="93">
        <f>SUM(X19:X$24)</f>
        <v>1971757.9485978582</v>
      </c>
      <c r="Z19" s="93">
        <f t="shared" si="1"/>
        <v>3111.8172148279268</v>
      </c>
      <c r="AA19" s="94">
        <f>SUM(Z19:Z$24)</f>
        <v>170843.23488830175</v>
      </c>
      <c r="AB19" s="87">
        <f t="shared" si="2"/>
        <v>23.526463901382314</v>
      </c>
      <c r="AC19" s="88">
        <f t="shared" si="3"/>
        <v>21.650549135081629</v>
      </c>
      <c r="AD19" s="96">
        <f t="shared" si="16"/>
        <v>92.026363272593358</v>
      </c>
      <c r="AE19" s="88">
        <f t="shared" si="4"/>
        <v>1.875914766300685</v>
      </c>
      <c r="AF19" s="97">
        <f t="shared" si="17"/>
        <v>7.973636727406638</v>
      </c>
      <c r="AH19" s="98">
        <f t="shared" si="25"/>
        <v>2.8529513729283693E-5</v>
      </c>
      <c r="AI19" s="99">
        <f t="shared" si="18"/>
        <v>3.0956611265323129E-6</v>
      </c>
      <c r="AJ19" s="99">
        <f t="shared" si="22"/>
        <v>112293181.04390512</v>
      </c>
      <c r="AK19" s="99">
        <f>SUM(AJ19:AJ$24)/U19/U19</f>
        <v>6.0359064928725288E-2</v>
      </c>
      <c r="AL19" s="99">
        <f t="shared" si="23"/>
        <v>93787204.440308481</v>
      </c>
      <c r="AM19" s="99">
        <f>SUM(AL19:AL$24)/U19/U19</f>
        <v>4.8365158782753818E-2</v>
      </c>
      <c r="AN19" s="99">
        <f t="shared" si="24"/>
        <v>1508190.5212448207</v>
      </c>
      <c r="AO19" s="100">
        <f>SUM(AN19:AN$24)/U19/U19</f>
        <v>5.4500117432511675E-3</v>
      </c>
      <c r="AP19" s="87">
        <f t="shared" si="5"/>
        <v>23.04492949572661</v>
      </c>
      <c r="AQ19" s="88">
        <f t="shared" si="6"/>
        <v>24.007998307038019</v>
      </c>
      <c r="AR19" s="88">
        <f t="shared" si="7"/>
        <v>21.219504364808486</v>
      </c>
      <c r="AS19" s="88">
        <f t="shared" si="8"/>
        <v>22.081593905354772</v>
      </c>
      <c r="AT19" s="88">
        <f t="shared" si="9"/>
        <v>1.7312193444212292</v>
      </c>
      <c r="AU19" s="101">
        <f t="shared" si="10"/>
        <v>2.0206101881801408</v>
      </c>
    </row>
    <row r="20" spans="1:47" ht="14.45" customHeight="1" x14ac:dyDescent="0.15">
      <c r="A20" s="68"/>
      <c r="B20" s="86" t="s">
        <v>86</v>
      </c>
      <c r="C20" s="11">
        <v>6781</v>
      </c>
      <c r="D20" s="11">
        <v>98</v>
      </c>
      <c r="E20" s="11">
        <v>2257</v>
      </c>
      <c r="F20" s="12">
        <v>53</v>
      </c>
      <c r="G20" s="22" t="s">
        <v>85</v>
      </c>
      <c r="H20" s="3">
        <v>4699236</v>
      </c>
      <c r="I20" s="3">
        <v>61424</v>
      </c>
      <c r="J20" s="18">
        <v>65</v>
      </c>
      <c r="K20" s="3">
        <v>89083</v>
      </c>
      <c r="L20" s="4">
        <v>1741832</v>
      </c>
      <c r="M20" s="70"/>
      <c r="N20" s="70"/>
      <c r="O20" s="87">
        <f t="shared" si="11"/>
        <v>0.53169541732009062</v>
      </c>
      <c r="P20" s="88">
        <f t="shared" si="12"/>
        <v>0.98386438054770797</v>
      </c>
      <c r="Q20" s="89">
        <f t="shared" si="13"/>
        <v>1.4452145701224009E-2</v>
      </c>
      <c r="R20" s="90">
        <f t="shared" si="14"/>
        <v>1.4689164469170676E-2</v>
      </c>
      <c r="S20" s="91">
        <f t="shared" si="15"/>
        <v>2.3482498892334957E-2</v>
      </c>
      <c r="T20" s="92">
        <f t="shared" si="19"/>
        <v>7.1003650701894974E-2</v>
      </c>
      <c r="U20" s="93">
        <f t="shared" si="20"/>
        <v>87124.438813767018</v>
      </c>
      <c r="V20" s="93">
        <f t="shared" si="21"/>
        <v>421137.17455575569</v>
      </c>
      <c r="W20" s="94">
        <f>SUM(V20:V$24)</f>
        <v>1696374.5738983348</v>
      </c>
      <c r="X20" s="95">
        <f t="shared" si="0"/>
        <v>411247.82132072904</v>
      </c>
      <c r="Y20" s="93">
        <f>SUM(X20:X$24)</f>
        <v>1528643.1562248608</v>
      </c>
      <c r="Z20" s="93">
        <f t="shared" si="1"/>
        <v>9889.3532350266069</v>
      </c>
      <c r="AA20" s="94">
        <f>SUM(Z20:Z$24)</f>
        <v>167731.41767347383</v>
      </c>
      <c r="AB20" s="87">
        <f t="shared" si="2"/>
        <v>19.470708758588653</v>
      </c>
      <c r="AC20" s="88">
        <f t="shared" si="3"/>
        <v>17.545515093559619</v>
      </c>
      <c r="AD20" s="96">
        <f t="shared" si="16"/>
        <v>90.112359601805352</v>
      </c>
      <c r="AE20" s="88">
        <f t="shared" si="4"/>
        <v>1.9251936650290327</v>
      </c>
      <c r="AF20" s="97">
        <f t="shared" si="17"/>
        <v>9.8876403981946339</v>
      </c>
      <c r="AH20" s="98">
        <f t="shared" si="25"/>
        <v>4.7791348985644091E-5</v>
      </c>
      <c r="AI20" s="99">
        <f t="shared" si="18"/>
        <v>1.0159978350955446E-5</v>
      </c>
      <c r="AJ20" s="99">
        <f t="shared" si="22"/>
        <v>118809725.91739587</v>
      </c>
      <c r="AK20" s="99">
        <f>SUM(AJ20:AJ$24)/U20/U20</f>
        <v>5.1159010529541589E-2</v>
      </c>
      <c r="AL20" s="99">
        <f t="shared" si="23"/>
        <v>95742381.391029969</v>
      </c>
      <c r="AM20" s="99">
        <f>SUM(AL20:AL$24)/U20/U20</f>
        <v>4.0491608762925131E-2</v>
      </c>
      <c r="AN20" s="99">
        <f t="shared" si="24"/>
        <v>3260476.7676463141</v>
      </c>
      <c r="AO20" s="100">
        <f>SUM(AN20:AN$24)/U20/U20</f>
        <v>5.7563791917459124E-3</v>
      </c>
      <c r="AP20" s="87">
        <f t="shared" si="5"/>
        <v>19.027388947560219</v>
      </c>
      <c r="AQ20" s="88">
        <f t="shared" si="6"/>
        <v>19.914028569617088</v>
      </c>
      <c r="AR20" s="88">
        <f t="shared" si="7"/>
        <v>17.151113566909871</v>
      </c>
      <c r="AS20" s="88">
        <f t="shared" si="8"/>
        <v>17.939916620209367</v>
      </c>
      <c r="AT20" s="88">
        <f t="shared" si="9"/>
        <v>1.776486885415556</v>
      </c>
      <c r="AU20" s="101">
        <f t="shared" si="10"/>
        <v>2.0739004446425091</v>
      </c>
    </row>
    <row r="21" spans="1:47" ht="14.45" customHeight="1" x14ac:dyDescent="0.15">
      <c r="A21" s="68"/>
      <c r="B21" s="86" t="s">
        <v>186</v>
      </c>
      <c r="C21" s="11">
        <v>5034</v>
      </c>
      <c r="D21" s="11">
        <v>109</v>
      </c>
      <c r="E21" s="11">
        <v>1724</v>
      </c>
      <c r="F21" s="12">
        <v>61</v>
      </c>
      <c r="G21" s="22" t="s">
        <v>87</v>
      </c>
      <c r="H21" s="3">
        <v>3608735</v>
      </c>
      <c r="I21" s="3">
        <v>76916</v>
      </c>
      <c r="J21" s="18">
        <v>70</v>
      </c>
      <c r="K21" s="3">
        <v>83344</v>
      </c>
      <c r="L21" s="4">
        <v>1309855</v>
      </c>
      <c r="M21" s="70"/>
      <c r="N21" s="70"/>
      <c r="O21" s="87">
        <f t="shared" si="11"/>
        <v>0.5290487804878049</v>
      </c>
      <c r="P21" s="88">
        <f t="shared" si="12"/>
        <v>1.0329700518325673</v>
      </c>
      <c r="Q21" s="89">
        <f t="shared" si="13"/>
        <v>2.1652761223678985E-2</v>
      </c>
      <c r="R21" s="90">
        <f t="shared" si="14"/>
        <v>2.0961654391882266E-2</v>
      </c>
      <c r="S21" s="91">
        <f t="shared" si="15"/>
        <v>3.5382830626450118E-2</v>
      </c>
      <c r="T21" s="92">
        <f t="shared" si="19"/>
        <v>9.9878319698964824E-2</v>
      </c>
      <c r="U21" s="93">
        <f t="shared" si="20"/>
        <v>80938.285592635686</v>
      </c>
      <c r="V21" s="93">
        <f t="shared" si="21"/>
        <v>385655.6268496649</v>
      </c>
      <c r="W21" s="94">
        <f>SUM(V21:V$24)</f>
        <v>1275237.3993425793</v>
      </c>
      <c r="X21" s="95">
        <f t="shared" si="0"/>
        <v>372010.03912470577</v>
      </c>
      <c r="Y21" s="93">
        <f>SUM(X21:X$24)</f>
        <v>1117395.3349041322</v>
      </c>
      <c r="Z21" s="93">
        <f t="shared" si="1"/>
        <v>13645.587724959141</v>
      </c>
      <c r="AA21" s="94">
        <f>SUM(Z21:Z$24)</f>
        <v>157842.06443844724</v>
      </c>
      <c r="AB21" s="87">
        <f t="shared" si="2"/>
        <v>15.755675945014199</v>
      </c>
      <c r="AC21" s="88">
        <f t="shared" si="3"/>
        <v>13.805522648799474</v>
      </c>
      <c r="AD21" s="96">
        <f t="shared" si="16"/>
        <v>87.622534869207954</v>
      </c>
      <c r="AE21" s="88">
        <f t="shared" si="4"/>
        <v>1.9501532962147246</v>
      </c>
      <c r="AF21" s="97">
        <f t="shared" si="17"/>
        <v>12.377465130792057</v>
      </c>
      <c r="AH21" s="98">
        <f t="shared" si="25"/>
        <v>8.2379125824702686E-5</v>
      </c>
      <c r="AI21" s="99">
        <f t="shared" si="18"/>
        <v>1.9797497635330662E-5</v>
      </c>
      <c r="AJ21" s="99">
        <f t="shared" si="22"/>
        <v>114487149.96129028</v>
      </c>
      <c r="AK21" s="99">
        <f>SUM(AJ21:AJ$24)/U21/U21</f>
        <v>4.1141975277113545E-2</v>
      </c>
      <c r="AL21" s="99">
        <f t="shared" si="23"/>
        <v>87302610.021355718</v>
      </c>
      <c r="AM21" s="99">
        <f>SUM(AL21:AL$24)/U21/U21</f>
        <v>3.230282014200947E-2</v>
      </c>
      <c r="AN21" s="99">
        <f t="shared" si="24"/>
        <v>5240315.0234162528</v>
      </c>
      <c r="AO21" s="100">
        <f>SUM(AN21:AN$24)/U21/U21</f>
        <v>6.1722253298339197E-3</v>
      </c>
      <c r="AP21" s="87">
        <f t="shared" si="5"/>
        <v>15.358119644316348</v>
      </c>
      <c r="AQ21" s="88">
        <f t="shared" si="6"/>
        <v>16.153232245712047</v>
      </c>
      <c r="AR21" s="88">
        <f t="shared" si="7"/>
        <v>13.453252136469045</v>
      </c>
      <c r="AS21" s="88">
        <f t="shared" si="8"/>
        <v>14.157793161129904</v>
      </c>
      <c r="AT21" s="88">
        <f t="shared" si="9"/>
        <v>1.7961688137916896</v>
      </c>
      <c r="AU21" s="101">
        <f t="shared" si="10"/>
        <v>2.1041377786377597</v>
      </c>
    </row>
    <row r="22" spans="1:47" ht="14.45" customHeight="1" x14ac:dyDescent="0.15">
      <c r="A22" s="68"/>
      <c r="B22" s="86" t="s">
        <v>187</v>
      </c>
      <c r="C22" s="11">
        <v>4726</v>
      </c>
      <c r="D22" s="11">
        <v>173</v>
      </c>
      <c r="E22" s="11">
        <v>1541</v>
      </c>
      <c r="F22" s="12">
        <v>111</v>
      </c>
      <c r="G22" s="22" t="s">
        <v>89</v>
      </c>
      <c r="H22" s="3">
        <v>2806665</v>
      </c>
      <c r="I22" s="3">
        <v>96964</v>
      </c>
      <c r="J22" s="18">
        <v>75</v>
      </c>
      <c r="K22" s="3">
        <v>75144</v>
      </c>
      <c r="L22" s="4">
        <v>912444</v>
      </c>
      <c r="M22" s="70"/>
      <c r="N22" s="70"/>
      <c r="O22" s="87">
        <f t="shared" si="11"/>
        <v>0.53289495869162029</v>
      </c>
      <c r="P22" s="88">
        <f t="shared" si="12"/>
        <v>1.0135874751634408</v>
      </c>
      <c r="Q22" s="89">
        <f t="shared" si="13"/>
        <v>3.6606009310198903E-2</v>
      </c>
      <c r="R22" s="90">
        <f t="shared" si="14"/>
        <v>3.6115293654646025E-2</v>
      </c>
      <c r="S22" s="91">
        <f t="shared" si="15"/>
        <v>7.2031148604802073E-2</v>
      </c>
      <c r="T22" s="92">
        <f t="shared" si="19"/>
        <v>0.16652996871758219</v>
      </c>
      <c r="U22" s="93">
        <f t="shared" si="20"/>
        <v>72854.305628328308</v>
      </c>
      <c r="V22" s="93">
        <f t="shared" si="21"/>
        <v>335935.94318361353</v>
      </c>
      <c r="W22" s="94">
        <f>SUM(V22:V$24)</f>
        <v>889581.77249291434</v>
      </c>
      <c r="X22" s="95">
        <f t="shared" si="0"/>
        <v>311738.09133846033</v>
      </c>
      <c r="Y22" s="93">
        <f>SUM(X22:X$24)</f>
        <v>745385.29577942635</v>
      </c>
      <c r="Z22" s="93">
        <f t="shared" si="1"/>
        <v>24197.851845153211</v>
      </c>
      <c r="AA22" s="94">
        <f>SUM(Z22:Z$24)</f>
        <v>144196.47671348808</v>
      </c>
      <c r="AB22" s="87">
        <f t="shared" si="2"/>
        <v>12.210421399542016</v>
      </c>
      <c r="AC22" s="88">
        <f t="shared" si="3"/>
        <v>10.231176995661247</v>
      </c>
      <c r="AD22" s="96">
        <f t="shared" si="16"/>
        <v>83.790531554013313</v>
      </c>
      <c r="AE22" s="88">
        <f t="shared" si="4"/>
        <v>1.9792444038807699</v>
      </c>
      <c r="AF22" s="97">
        <f t="shared" si="17"/>
        <v>16.209468445986694</v>
      </c>
      <c r="AH22" s="98">
        <f t="shared" si="25"/>
        <v>1.336068381884165E-4</v>
      </c>
      <c r="AI22" s="99">
        <f t="shared" si="18"/>
        <v>4.3376159789406227E-5</v>
      </c>
      <c r="AJ22" s="99">
        <f t="shared" si="22"/>
        <v>93024459.957201019</v>
      </c>
      <c r="AK22" s="99">
        <f>SUM(AJ22:AJ$24)/U22/U22</f>
        <v>2.9209021605363882E-2</v>
      </c>
      <c r="AL22" s="99">
        <f t="shared" si="23"/>
        <v>66346126.625878938</v>
      </c>
      <c r="AM22" s="99">
        <f>SUM(AL22:AL$24)/U22/U22</f>
        <v>2.3421103952592004E-2</v>
      </c>
      <c r="AN22" s="99">
        <f t="shared" si="24"/>
        <v>8156222.6225417517</v>
      </c>
      <c r="AO22" s="100">
        <f>SUM(AN22:AN$24)/U22/U22</f>
        <v>6.6306762018872572E-3</v>
      </c>
      <c r="AP22" s="87">
        <f t="shared" si="5"/>
        <v>11.875444717668238</v>
      </c>
      <c r="AQ22" s="88">
        <f t="shared" si="6"/>
        <v>12.545398081415794</v>
      </c>
      <c r="AR22" s="88">
        <f t="shared" si="7"/>
        <v>9.9312194770952384</v>
      </c>
      <c r="AS22" s="88">
        <f t="shared" si="8"/>
        <v>10.531134514227256</v>
      </c>
      <c r="AT22" s="88">
        <f t="shared" si="9"/>
        <v>1.8196436341546496</v>
      </c>
      <c r="AU22" s="101">
        <f t="shared" si="10"/>
        <v>2.1388451736068901</v>
      </c>
    </row>
    <row r="23" spans="1:47" ht="14.45" customHeight="1" x14ac:dyDescent="0.15">
      <c r="A23" s="68"/>
      <c r="B23" s="86" t="s">
        <v>188</v>
      </c>
      <c r="C23" s="11">
        <v>3862</v>
      </c>
      <c r="D23" s="11">
        <v>234</v>
      </c>
      <c r="E23" s="11">
        <v>1304</v>
      </c>
      <c r="F23" s="12">
        <v>174</v>
      </c>
      <c r="G23" s="22" t="s">
        <v>90</v>
      </c>
      <c r="H23" s="3">
        <v>2009820</v>
      </c>
      <c r="I23" s="3">
        <v>126762</v>
      </c>
      <c r="J23" s="18">
        <v>80</v>
      </c>
      <c r="K23" s="3">
        <v>63282</v>
      </c>
      <c r="L23" s="4">
        <v>564428</v>
      </c>
      <c r="M23" s="70"/>
      <c r="N23" s="70"/>
      <c r="O23" s="87">
        <f>IF(K23&lt;0.5,0.5,((L23-L24)-5*K24)/5/(K23-K24))</f>
        <v>0.5270425643110157</v>
      </c>
      <c r="P23" s="88">
        <f t="shared" si="12"/>
        <v>1.0096904869525449</v>
      </c>
      <c r="Q23" s="89">
        <f t="shared" si="13"/>
        <v>6.0590367685137238E-2</v>
      </c>
      <c r="R23" s="90">
        <f t="shared" si="14"/>
        <v>6.0008852681192944E-2</v>
      </c>
      <c r="S23" s="91">
        <f t="shared" si="15"/>
        <v>0.1334355828220859</v>
      </c>
      <c r="T23" s="92">
        <f>5*R23/(1+5*(1-O23)*R23)</f>
        <v>0.26275691206505097</v>
      </c>
      <c r="U23" s="93">
        <f t="shared" si="20"/>
        <v>60721.880391101622</v>
      </c>
      <c r="V23" s="93">
        <f>5*U23*((1-T23)+O23*T23)</f>
        <v>265879.00073866319</v>
      </c>
      <c r="W23" s="94">
        <f>SUM(V23:V$24)</f>
        <v>553645.82930930075</v>
      </c>
      <c r="X23" s="95">
        <f t="shared" si="0"/>
        <v>230401.28131494587</v>
      </c>
      <c r="Y23" s="93">
        <f>SUM(X23:X$24)</f>
        <v>433647.2044409659</v>
      </c>
      <c r="Z23" s="93">
        <f t="shared" si="1"/>
        <v>35477.719423717332</v>
      </c>
      <c r="AA23" s="94">
        <f>SUM(Z23:Z$24)</f>
        <v>119998.62486833488</v>
      </c>
      <c r="AB23" s="87">
        <f t="shared" si="2"/>
        <v>9.1177319566413448</v>
      </c>
      <c r="AC23" s="88">
        <f t="shared" si="3"/>
        <v>7.1415312182017665</v>
      </c>
      <c r="AD23" s="96">
        <f t="shared" si="16"/>
        <v>78.325742105194081</v>
      </c>
      <c r="AE23" s="88">
        <f t="shared" si="4"/>
        <v>1.9762007384395801</v>
      </c>
      <c r="AF23" s="97">
        <f t="shared" si="17"/>
        <v>21.674257894805933</v>
      </c>
      <c r="AH23" s="98">
        <f>IF(D23=0,0,T23*T23*(1-T23)/D23)</f>
        <v>2.1752198152588361E-4</v>
      </c>
      <c r="AI23" s="99">
        <f t="shared" si="18"/>
        <v>8.8673717836668833E-5</v>
      </c>
      <c r="AJ23" s="99">
        <f t="shared" si="22"/>
        <v>62009720.046010531</v>
      </c>
      <c r="AK23" s="99">
        <f>SUM(AJ23:AJ$24)/U23/U23</f>
        <v>1.68178063180097E-2</v>
      </c>
      <c r="AL23" s="99">
        <f t="shared" si="23"/>
        <v>41092450.981971055</v>
      </c>
      <c r="AM23" s="99">
        <f>SUM(AL23:AL$24)/U23/U23</f>
        <v>1.5721433979485114E-2</v>
      </c>
      <c r="AN23" s="99">
        <f t="shared" si="24"/>
        <v>10162964.63381313</v>
      </c>
      <c r="AO23" s="100">
        <f>SUM(AN23:AN$24)/U23/U23</f>
        <v>7.3329730973381285E-3</v>
      </c>
      <c r="AP23" s="87">
        <f t="shared" si="5"/>
        <v>8.8635523257672997</v>
      </c>
      <c r="AQ23" s="88">
        <f t="shared" si="6"/>
        <v>9.37191158751539</v>
      </c>
      <c r="AR23" s="88">
        <f t="shared" si="7"/>
        <v>6.8957763387474822</v>
      </c>
      <c r="AS23" s="88">
        <f t="shared" si="8"/>
        <v>7.3872860976560508</v>
      </c>
      <c r="AT23" s="88">
        <f t="shared" si="9"/>
        <v>1.8083604886461109</v>
      </c>
      <c r="AU23" s="101">
        <f t="shared" si="10"/>
        <v>2.1440409882330496</v>
      </c>
    </row>
    <row r="24" spans="1:47" ht="14.45" customHeight="1" x14ac:dyDescent="0.15">
      <c r="A24" s="44"/>
      <c r="B24" s="102" t="s">
        <v>189</v>
      </c>
      <c r="C24" s="13">
        <v>3027</v>
      </c>
      <c r="D24" s="13">
        <v>419</v>
      </c>
      <c r="E24" s="13">
        <v>1018</v>
      </c>
      <c r="F24" s="14">
        <v>299</v>
      </c>
      <c r="G24" s="23" t="s">
        <v>91</v>
      </c>
      <c r="H24" s="5">
        <v>1472880</v>
      </c>
      <c r="I24" s="5">
        <v>209063</v>
      </c>
      <c r="J24" s="19">
        <v>85</v>
      </c>
      <c r="K24" s="5">
        <v>46061</v>
      </c>
      <c r="L24" s="6">
        <v>288742</v>
      </c>
      <c r="M24" s="70"/>
      <c r="N24" s="70"/>
      <c r="O24" s="103">
        <v>1</v>
      </c>
      <c r="P24" s="104">
        <f>IF(H24&lt;0.5,1,(I24/H24)/(K24/L24))</f>
        <v>0.88978772677593732</v>
      </c>
      <c r="Q24" s="105">
        <f t="shared" si="13"/>
        <v>0.13842087875784606</v>
      </c>
      <c r="R24" s="106">
        <f t="shared" si="14"/>
        <v>0.15556618122774202</v>
      </c>
      <c r="S24" s="107">
        <f t="shared" si="15"/>
        <v>0.29371316306483303</v>
      </c>
      <c r="T24" s="103">
        <v>1</v>
      </c>
      <c r="U24" s="108">
        <f>U23*(1-T23)</f>
        <v>44766.786604752386</v>
      </c>
      <c r="V24" s="108">
        <f>U24/R24</f>
        <v>287766.82857063762</v>
      </c>
      <c r="W24" s="109">
        <f>SUM(V24:V$24)</f>
        <v>287766.82857063762</v>
      </c>
      <c r="X24" s="103">
        <f t="shared" si="0"/>
        <v>203245.92312602006</v>
      </c>
      <c r="Y24" s="108">
        <f>SUM(X24:X$24)</f>
        <v>203245.92312602006</v>
      </c>
      <c r="Z24" s="108">
        <f t="shared" si="1"/>
        <v>84520.905444617543</v>
      </c>
      <c r="AA24" s="109">
        <f>SUM(Z24:Z$24)</f>
        <v>84520.905444617543</v>
      </c>
      <c r="AB24" s="110">
        <f t="shared" si="2"/>
        <v>6.4281323363979999</v>
      </c>
      <c r="AC24" s="104">
        <f t="shared" si="3"/>
        <v>4.5401052552752077</v>
      </c>
      <c r="AD24" s="111">
        <f t="shared" si="16"/>
        <v>70.628683693516692</v>
      </c>
      <c r="AE24" s="104">
        <f t="shared" si="4"/>
        <v>1.8880270811227919</v>
      </c>
      <c r="AF24" s="112">
        <f t="shared" si="17"/>
        <v>29.371316306483301</v>
      </c>
      <c r="AH24" s="113">
        <f>0</f>
        <v>0</v>
      </c>
      <c r="AI24" s="114">
        <f t="shared" si="18"/>
        <v>2.0377774155921791E-4</v>
      </c>
      <c r="AJ24" s="114">
        <v>0</v>
      </c>
      <c r="AK24" s="114">
        <f>(1-R24)/R24/R24/D24</f>
        <v>8.3276260138061123E-2</v>
      </c>
      <c r="AL24" s="114">
        <f>V24*V24*AI24</f>
        <v>16874783.350234132</v>
      </c>
      <c r="AM24" s="114">
        <f>(1-S24)*(1-S24)*(1-R24)/R24/R24/D24+AI24/R24/R24</f>
        <v>4.9961897573013503E-2</v>
      </c>
      <c r="AN24" s="114">
        <f>V24*V24*AI24</f>
        <v>16874783.350234132</v>
      </c>
      <c r="AO24" s="115">
        <f>S24*S24*(1-R24)/R24/R24/D24+AI24/R24/R24</f>
        <v>1.5604304981671986E-2</v>
      </c>
      <c r="AP24" s="110">
        <f t="shared" si="5"/>
        <v>5.8625228589788394</v>
      </c>
      <c r="AQ24" s="104">
        <f t="shared" si="6"/>
        <v>6.9937418138171603</v>
      </c>
      <c r="AR24" s="104">
        <f t="shared" si="7"/>
        <v>4.1020029547602608</v>
      </c>
      <c r="AS24" s="104">
        <f t="shared" si="8"/>
        <v>4.9782075557901546</v>
      </c>
      <c r="AT24" s="104">
        <f t="shared" si="9"/>
        <v>1.643189383826009</v>
      </c>
      <c r="AU24" s="116">
        <f t="shared" si="10"/>
        <v>2.1328647784195747</v>
      </c>
    </row>
    <row r="25" spans="1:47" ht="14.45" customHeight="1" x14ac:dyDescent="0.15">
      <c r="A25" s="68" t="s">
        <v>6</v>
      </c>
      <c r="B25" s="69" t="s">
        <v>59</v>
      </c>
      <c r="C25" s="9">
        <v>2992</v>
      </c>
      <c r="D25" s="9">
        <v>3</v>
      </c>
      <c r="E25" s="9">
        <v>997</v>
      </c>
      <c r="F25" s="10">
        <v>0</v>
      </c>
      <c r="G25" s="21" t="s">
        <v>59</v>
      </c>
      <c r="H25" s="1">
        <v>2414909</v>
      </c>
      <c r="I25" s="1">
        <v>1219</v>
      </c>
      <c r="J25" s="17">
        <v>0</v>
      </c>
      <c r="K25" s="1">
        <v>100000</v>
      </c>
      <c r="L25" s="2">
        <v>8713724</v>
      </c>
      <c r="M25" s="70"/>
      <c r="N25" s="70"/>
      <c r="O25" s="117">
        <f t="shared" ref="O25:O40" si="26">IF(K25&lt;0.5,0.5,((L25-L26)-5*K26)/5/(K25-K26))</f>
        <v>0.16090225563909774</v>
      </c>
      <c r="P25" s="118">
        <f t="shared" ref="P25:P40" si="27">IF(H25&lt;0.5,1,(I25/H25)/((K25-K26)/(L25-L26)))</f>
        <v>0.94671852343370566</v>
      </c>
      <c r="Q25" s="73">
        <f t="shared" si="13"/>
        <v>1.002673796791444E-3</v>
      </c>
      <c r="R25" s="119">
        <f t="shared" si="14"/>
        <v>1.0591044454848005E-3</v>
      </c>
      <c r="S25" s="120">
        <f t="shared" si="15"/>
        <v>0</v>
      </c>
      <c r="T25" s="121">
        <f>5*R25/(1+5*(1-O25)*R25)</f>
        <v>5.2720958762945292E-3</v>
      </c>
      <c r="U25" s="122">
        <v>100000</v>
      </c>
      <c r="V25" s="122">
        <f>5*U25*((1-T25)+O25*T25)</f>
        <v>497788.09812107345</v>
      </c>
      <c r="W25" s="123">
        <f>SUM(V25:V$42)</f>
        <v>8615184.9852609504</v>
      </c>
      <c r="X25" s="124">
        <f t="shared" si="0"/>
        <v>497788.09812107345</v>
      </c>
      <c r="Y25" s="122">
        <f>SUM(X25:X$42)</f>
        <v>8272102.2348803664</v>
      </c>
      <c r="Z25" s="122">
        <f t="shared" si="1"/>
        <v>0</v>
      </c>
      <c r="AA25" s="123">
        <f>SUM(Z25:Z$42)</f>
        <v>343082.75038058561</v>
      </c>
      <c r="AB25" s="117">
        <f t="shared" si="2"/>
        <v>86.151849852609502</v>
      </c>
      <c r="AC25" s="118">
        <f t="shared" si="3"/>
        <v>82.721022348803658</v>
      </c>
      <c r="AD25" s="80">
        <f t="shared" si="16"/>
        <v>96.017697229165265</v>
      </c>
      <c r="AE25" s="118">
        <f t="shared" si="4"/>
        <v>3.430827503805856</v>
      </c>
      <c r="AF25" s="81">
        <f t="shared" si="17"/>
        <v>3.9823027708347434</v>
      </c>
      <c r="AH25" s="82">
        <f>IF(D25=0,0,T25*T25*(1-T25)/D25)</f>
        <v>9.2161523502319355E-6</v>
      </c>
      <c r="AI25" s="83">
        <f t="shared" si="18"/>
        <v>0</v>
      </c>
      <c r="AJ25" s="83">
        <f>U25*U25*((1-O25)*5+AB26)^2*AH25</f>
        <v>678454940.25300348</v>
      </c>
      <c r="AK25" s="83">
        <f>SUM(AJ25:AJ$42)/U25/U25</f>
        <v>0.21794684041346477</v>
      </c>
      <c r="AL25" s="83">
        <f>U25*U25*((1-O25)*5*(1-S25)+AC26)^2*AH25+V25*V25*AI25</f>
        <v>625005641.15431011</v>
      </c>
      <c r="AM25" s="83">
        <f>SUM(AL25:AL$42)/U25/U25</f>
        <v>0.18660768406661657</v>
      </c>
      <c r="AN25" s="83">
        <f>U25*U25*((1-O25)*5*S25+AE26)^2*AH25+V25*V25*AI25</f>
        <v>1096323.7172653503</v>
      </c>
      <c r="AO25" s="84">
        <f>SUM(AN25:AN$42)/U25/U25</f>
        <v>7.9773484700770732E-3</v>
      </c>
      <c r="AP25" s="117">
        <f t="shared" si="5"/>
        <v>85.236828223284618</v>
      </c>
      <c r="AQ25" s="118">
        <f t="shared" si="6"/>
        <v>87.066871481934385</v>
      </c>
      <c r="AR25" s="118">
        <f t="shared" si="7"/>
        <v>81.874339362609703</v>
      </c>
      <c r="AS25" s="118">
        <f t="shared" si="8"/>
        <v>83.567705334997612</v>
      </c>
      <c r="AT25" s="118">
        <f t="shared" si="9"/>
        <v>3.2557681370680318</v>
      </c>
      <c r="AU25" s="125">
        <f t="shared" si="10"/>
        <v>3.6058868705436802</v>
      </c>
    </row>
    <row r="26" spans="1:47" ht="14.45" customHeight="1" x14ac:dyDescent="0.15">
      <c r="A26" s="126"/>
      <c r="B26" s="86" t="s">
        <v>61</v>
      </c>
      <c r="C26" s="11">
        <v>3270</v>
      </c>
      <c r="D26" s="11">
        <v>0</v>
      </c>
      <c r="E26" s="11">
        <v>1079</v>
      </c>
      <c r="F26" s="12">
        <v>0</v>
      </c>
      <c r="G26" s="22" t="s">
        <v>61</v>
      </c>
      <c r="H26" s="3">
        <v>2569226</v>
      </c>
      <c r="I26" s="3">
        <v>199</v>
      </c>
      <c r="J26" s="18">
        <v>5</v>
      </c>
      <c r="K26" s="3">
        <v>99734</v>
      </c>
      <c r="L26" s="4">
        <v>8214840</v>
      </c>
      <c r="M26" s="70"/>
      <c r="N26" s="70"/>
      <c r="O26" s="87">
        <f t="shared" si="26"/>
        <v>0.45806451612903226</v>
      </c>
      <c r="P26" s="88">
        <f t="shared" si="27"/>
        <v>1.2457450032083215</v>
      </c>
      <c r="Q26" s="89">
        <f t="shared" si="13"/>
        <v>0</v>
      </c>
      <c r="R26" s="90">
        <f t="shared" si="14"/>
        <v>0</v>
      </c>
      <c r="S26" s="91">
        <f t="shared" si="15"/>
        <v>0</v>
      </c>
      <c r="T26" s="92">
        <f>5*R26/(1+5*(1-O26)*R26)</f>
        <v>0</v>
      </c>
      <c r="U26" s="93">
        <f>U25*(1-T25)</f>
        <v>99472.790412370552</v>
      </c>
      <c r="V26" s="93">
        <f>5*U26*((1-T26)+O26*T26)</f>
        <v>497363.95206185279</v>
      </c>
      <c r="W26" s="94">
        <f>SUM(V26:V$42)</f>
        <v>8117396.8871398773</v>
      </c>
      <c r="X26" s="95">
        <f t="shared" si="0"/>
        <v>497363.95206185279</v>
      </c>
      <c r="Y26" s="93">
        <f>SUM(X26:X$42)</f>
        <v>7774314.1367592933</v>
      </c>
      <c r="Z26" s="93">
        <f t="shared" si="1"/>
        <v>0</v>
      </c>
      <c r="AA26" s="94">
        <f>SUM(Z26:Z$42)</f>
        <v>343082.75038058561</v>
      </c>
      <c r="AB26" s="87">
        <f t="shared" si="2"/>
        <v>81.604194006106709</v>
      </c>
      <c r="AC26" s="88">
        <f t="shared" si="3"/>
        <v>78.155182985521947</v>
      </c>
      <c r="AD26" s="96">
        <f t="shared" si="16"/>
        <v>95.7734880387071</v>
      </c>
      <c r="AE26" s="88">
        <f t="shared" si="4"/>
        <v>3.4490110205847753</v>
      </c>
      <c r="AF26" s="97">
        <f t="shared" si="17"/>
        <v>4.2265119612929141</v>
      </c>
      <c r="AH26" s="98">
        <f>IF(D26=0,0,T26*T26*(1-T26)/D26)</f>
        <v>0</v>
      </c>
      <c r="AI26" s="99">
        <f t="shared" si="18"/>
        <v>0</v>
      </c>
      <c r="AJ26" s="99">
        <f>U26*U26*((1-O26)*5+AB27)^2*AH26</f>
        <v>0</v>
      </c>
      <c r="AK26" s="99">
        <f>SUM(AJ26:AJ$42)/U26/U26</f>
        <v>0.15169664853092293</v>
      </c>
      <c r="AL26" s="99">
        <f>U26*U26*((1-O26)*5*(1-S26)+AC27)^2*AH26+V26*V26*AI26</f>
        <v>0</v>
      </c>
      <c r="AM26" s="99">
        <f>SUM(AL26:AL$42)/U26/U26</f>
        <v>0.12542615112015135</v>
      </c>
      <c r="AN26" s="99">
        <f>U26*U26*((1-O26)*5*S26+AE27)^2*AH26+V26*V26*AI26</f>
        <v>0</v>
      </c>
      <c r="AO26" s="100">
        <f>SUM(AN26:AN$42)/U26/U26</f>
        <v>7.9513354971922807E-3</v>
      </c>
      <c r="AP26" s="87">
        <f t="shared" si="5"/>
        <v>80.840808228798537</v>
      </c>
      <c r="AQ26" s="88">
        <f t="shared" si="6"/>
        <v>82.367579783414882</v>
      </c>
      <c r="AR26" s="88">
        <f t="shared" si="7"/>
        <v>77.461038114372428</v>
      </c>
      <c r="AS26" s="88">
        <f t="shared" si="8"/>
        <v>78.849327856671465</v>
      </c>
      <c r="AT26" s="88">
        <f t="shared" si="9"/>
        <v>3.2742373084710428</v>
      </c>
      <c r="AU26" s="101">
        <f t="shared" si="10"/>
        <v>3.6237847326985078</v>
      </c>
    </row>
    <row r="27" spans="1:47" ht="14.45" customHeight="1" x14ac:dyDescent="0.15">
      <c r="A27" s="126"/>
      <c r="B27" s="86" t="s">
        <v>63</v>
      </c>
      <c r="C27" s="11">
        <v>3227</v>
      </c>
      <c r="D27" s="11">
        <v>0</v>
      </c>
      <c r="E27" s="11">
        <v>1080</v>
      </c>
      <c r="F27" s="12">
        <v>0</v>
      </c>
      <c r="G27" s="22" t="s">
        <v>63</v>
      </c>
      <c r="H27" s="3">
        <v>2718493</v>
      </c>
      <c r="I27" s="3">
        <v>203</v>
      </c>
      <c r="J27" s="18">
        <v>10</v>
      </c>
      <c r="K27" s="3">
        <v>99703</v>
      </c>
      <c r="L27" s="4">
        <v>7716254</v>
      </c>
      <c r="M27" s="70"/>
      <c r="N27" s="70"/>
      <c r="O27" s="87">
        <f t="shared" si="26"/>
        <v>0.52</v>
      </c>
      <c r="P27" s="88">
        <f t="shared" si="27"/>
        <v>1.0634199904138066</v>
      </c>
      <c r="Q27" s="89">
        <f t="shared" si="13"/>
        <v>0</v>
      </c>
      <c r="R27" s="90">
        <f t="shared" si="14"/>
        <v>0</v>
      </c>
      <c r="S27" s="91">
        <f t="shared" si="15"/>
        <v>0</v>
      </c>
      <c r="T27" s="92">
        <f t="shared" ref="T27:T40" si="28">5*R27/(1+5*(1-O27)*R27)</f>
        <v>0</v>
      </c>
      <c r="U27" s="93">
        <f t="shared" ref="U27:U41" si="29">U26*(1-T26)</f>
        <v>99472.790412370552</v>
      </c>
      <c r="V27" s="93">
        <f t="shared" ref="V27:V40" si="30">5*U27*((1-T27)+O27*T27)</f>
        <v>497363.95206185279</v>
      </c>
      <c r="W27" s="94">
        <f>SUM(V27:V$42)</f>
        <v>7620032.9350780249</v>
      </c>
      <c r="X27" s="95">
        <f t="shared" si="0"/>
        <v>497363.95206185279</v>
      </c>
      <c r="Y27" s="93">
        <f>SUM(X27:X$42)</f>
        <v>7276950.184697439</v>
      </c>
      <c r="Z27" s="93">
        <f t="shared" si="1"/>
        <v>0</v>
      </c>
      <c r="AA27" s="94">
        <f>SUM(Z27:Z$42)</f>
        <v>343082.75038058561</v>
      </c>
      <c r="AB27" s="87">
        <f t="shared" si="2"/>
        <v>76.604194006106709</v>
      </c>
      <c r="AC27" s="88">
        <f t="shared" si="3"/>
        <v>73.155182985521932</v>
      </c>
      <c r="AD27" s="96">
        <f t="shared" si="16"/>
        <v>95.4976211611732</v>
      </c>
      <c r="AE27" s="88">
        <f t="shared" si="4"/>
        <v>3.4490110205847753</v>
      </c>
      <c r="AF27" s="97">
        <f t="shared" si="17"/>
        <v>4.5023788388267985</v>
      </c>
      <c r="AH27" s="98">
        <f t="shared" ref="AH27:AH40" si="31">IF(D27=0,0,T27*T27*(1-T27)/D27)</f>
        <v>0</v>
      </c>
      <c r="AI27" s="99">
        <f t="shared" si="18"/>
        <v>0</v>
      </c>
      <c r="AJ27" s="99">
        <f t="shared" ref="AJ27:AJ40" si="32">U27*U27*((1-O27)*5+AB28)^2*AH27</f>
        <v>0</v>
      </c>
      <c r="AK27" s="99">
        <f>SUM(AJ27:AJ$42)/U27/U27</f>
        <v>0.15169664853092293</v>
      </c>
      <c r="AL27" s="99">
        <f t="shared" ref="AL27:AL40" si="33">U27*U27*((1-O27)*5*(1-S27)+AC28)^2*AH27+V27*V27*AI27</f>
        <v>0</v>
      </c>
      <c r="AM27" s="99">
        <f>SUM(AL27:AL$42)/U27/U27</f>
        <v>0.12542615112015135</v>
      </c>
      <c r="AN27" s="99">
        <f t="shared" ref="AN27:AN40" si="34">U27*U27*((1-O27)*5*S27+AE28)^2*AH27+V27*V27*AI27</f>
        <v>0</v>
      </c>
      <c r="AO27" s="100">
        <f>SUM(AN27:AN$42)/U27/U27</f>
        <v>7.9513354971922807E-3</v>
      </c>
      <c r="AP27" s="87">
        <f t="shared" si="5"/>
        <v>75.840808228798537</v>
      </c>
      <c r="AQ27" s="88">
        <f t="shared" si="6"/>
        <v>77.367579783414882</v>
      </c>
      <c r="AR27" s="88">
        <f t="shared" si="7"/>
        <v>72.461038114372414</v>
      </c>
      <c r="AS27" s="88">
        <f t="shared" si="8"/>
        <v>73.849327856671451</v>
      </c>
      <c r="AT27" s="88">
        <f t="shared" si="9"/>
        <v>3.2742373084710428</v>
      </c>
      <c r="AU27" s="101">
        <f t="shared" si="10"/>
        <v>3.6237847326985078</v>
      </c>
    </row>
    <row r="28" spans="1:47" ht="14.45" customHeight="1" x14ac:dyDescent="0.15">
      <c r="A28" s="126"/>
      <c r="B28" s="86" t="s">
        <v>65</v>
      </c>
      <c r="C28" s="11">
        <v>3450</v>
      </c>
      <c r="D28" s="11">
        <v>1</v>
      </c>
      <c r="E28" s="11">
        <v>1094</v>
      </c>
      <c r="F28" s="12">
        <v>0</v>
      </c>
      <c r="G28" s="22" t="s">
        <v>65</v>
      </c>
      <c r="H28" s="3">
        <v>2904186</v>
      </c>
      <c r="I28" s="3">
        <v>384</v>
      </c>
      <c r="J28" s="18">
        <v>15</v>
      </c>
      <c r="K28" s="3">
        <v>99668</v>
      </c>
      <c r="L28" s="4">
        <v>7217823</v>
      </c>
      <c r="M28" s="70"/>
      <c r="N28" s="70"/>
      <c r="O28" s="87">
        <f t="shared" si="26"/>
        <v>0.53898305084745768</v>
      </c>
      <c r="P28" s="88">
        <f t="shared" si="27"/>
        <v>1.1165084012513697</v>
      </c>
      <c r="Q28" s="89">
        <f t="shared" si="13"/>
        <v>2.8985507246376811E-4</v>
      </c>
      <c r="R28" s="90">
        <f t="shared" si="14"/>
        <v>2.5960850105462876E-4</v>
      </c>
      <c r="S28" s="91">
        <f t="shared" si="15"/>
        <v>0</v>
      </c>
      <c r="T28" s="92">
        <f t="shared" si="28"/>
        <v>1.2972661957608243E-3</v>
      </c>
      <c r="U28" s="93">
        <f t="shared" si="29"/>
        <v>99472.790412370552</v>
      </c>
      <c r="V28" s="93">
        <f t="shared" si="30"/>
        <v>497066.49772926979</v>
      </c>
      <c r="W28" s="94">
        <f>SUM(V28:V$42)</f>
        <v>7122668.9830161724</v>
      </c>
      <c r="X28" s="95">
        <f t="shared" si="0"/>
        <v>497066.49772926979</v>
      </c>
      <c r="Y28" s="93">
        <f>SUM(X28:X$42)</f>
        <v>6779586.2326355865</v>
      </c>
      <c r="Z28" s="93">
        <f t="shared" si="1"/>
        <v>0</v>
      </c>
      <c r="AA28" s="94">
        <f>SUM(Z28:Z$42)</f>
        <v>343082.75038058561</v>
      </c>
      <c r="AB28" s="87">
        <f t="shared" si="2"/>
        <v>71.604194006106709</v>
      </c>
      <c r="AC28" s="88">
        <f t="shared" si="3"/>
        <v>68.155182985521932</v>
      </c>
      <c r="AD28" s="96">
        <f t="shared" si="16"/>
        <v>95.183227646846163</v>
      </c>
      <c r="AE28" s="88">
        <f t="shared" si="4"/>
        <v>3.4490110205847753</v>
      </c>
      <c r="AF28" s="97">
        <f t="shared" si="17"/>
        <v>4.8167723531538229</v>
      </c>
      <c r="AH28" s="98">
        <f t="shared" si="31"/>
        <v>1.6807164139243116E-6</v>
      </c>
      <c r="AI28" s="99">
        <f t="shared" si="18"/>
        <v>0</v>
      </c>
      <c r="AJ28" s="99">
        <f t="shared" si="32"/>
        <v>79174617.622579515</v>
      </c>
      <c r="AK28" s="99">
        <f>SUM(AJ28:AJ$42)/U28/U28</f>
        <v>0.15169664853092293</v>
      </c>
      <c r="AL28" s="99">
        <f t="shared" si="33"/>
        <v>71447349.18693845</v>
      </c>
      <c r="AM28" s="99">
        <f>SUM(AL28:AL$42)/U28/U28</f>
        <v>0.12542615112015135</v>
      </c>
      <c r="AN28" s="99">
        <f t="shared" si="34"/>
        <v>198344.30264214799</v>
      </c>
      <c r="AO28" s="100">
        <f>SUM(AN28:AN$42)/U28/U28</f>
        <v>7.9513354971922807E-3</v>
      </c>
      <c r="AP28" s="87">
        <f t="shared" si="5"/>
        <v>70.840808228798537</v>
      </c>
      <c r="AQ28" s="88">
        <f t="shared" si="6"/>
        <v>72.367579783414882</v>
      </c>
      <c r="AR28" s="88">
        <f t="shared" si="7"/>
        <v>67.461038114372414</v>
      </c>
      <c r="AS28" s="88">
        <f t="shared" si="8"/>
        <v>68.849327856671451</v>
      </c>
      <c r="AT28" s="88">
        <f t="shared" si="9"/>
        <v>3.2742373084710428</v>
      </c>
      <c r="AU28" s="101">
        <f t="shared" si="10"/>
        <v>3.6237847326985078</v>
      </c>
    </row>
    <row r="29" spans="1:47" ht="14.45" customHeight="1" x14ac:dyDescent="0.15">
      <c r="A29" s="126"/>
      <c r="B29" s="86" t="s">
        <v>67</v>
      </c>
      <c r="C29" s="11">
        <v>2472</v>
      </c>
      <c r="D29" s="11">
        <v>1</v>
      </c>
      <c r="E29" s="11">
        <v>842</v>
      </c>
      <c r="F29" s="12">
        <v>0</v>
      </c>
      <c r="G29" s="22" t="s">
        <v>67</v>
      </c>
      <c r="H29" s="3">
        <v>2868752</v>
      </c>
      <c r="I29" s="3">
        <v>586</v>
      </c>
      <c r="J29" s="18">
        <v>20</v>
      </c>
      <c r="K29" s="3">
        <v>99609</v>
      </c>
      <c r="L29" s="4">
        <v>6719619</v>
      </c>
      <c r="M29" s="70"/>
      <c r="N29" s="70"/>
      <c r="O29" s="87">
        <f t="shared" si="26"/>
        <v>0.54579439252336448</v>
      </c>
      <c r="P29" s="88">
        <f t="shared" si="27"/>
        <v>0.950336631451423</v>
      </c>
      <c r="Q29" s="89">
        <f t="shared" si="13"/>
        <v>4.045307443365696E-4</v>
      </c>
      <c r="R29" s="90">
        <f t="shared" si="14"/>
        <v>4.2567100009471479E-4</v>
      </c>
      <c r="S29" s="91">
        <f t="shared" si="15"/>
        <v>0</v>
      </c>
      <c r="T29" s="92">
        <f t="shared" si="28"/>
        <v>2.1262994838497119E-3</v>
      </c>
      <c r="U29" s="93">
        <f t="shared" si="29"/>
        <v>99343.747723970577</v>
      </c>
      <c r="V29" s="93">
        <f t="shared" si="30"/>
        <v>496239.01901274332</v>
      </c>
      <c r="W29" s="94">
        <f>SUM(V29:V$42)</f>
        <v>6625602.4852869026</v>
      </c>
      <c r="X29" s="95">
        <f t="shared" si="0"/>
        <v>496239.01901274332</v>
      </c>
      <c r="Y29" s="93">
        <f>SUM(X29:X$42)</f>
        <v>6282519.7349063177</v>
      </c>
      <c r="Z29" s="93">
        <f t="shared" si="1"/>
        <v>0</v>
      </c>
      <c r="AA29" s="94">
        <f>SUM(Z29:Z$42)</f>
        <v>343082.75038058561</v>
      </c>
      <c r="AB29" s="87">
        <f t="shared" si="2"/>
        <v>66.693703802038229</v>
      </c>
      <c r="AC29" s="88">
        <f t="shared" si="3"/>
        <v>63.240212684168881</v>
      </c>
      <c r="AD29" s="96">
        <f t="shared" si="16"/>
        <v>94.82186335291847</v>
      </c>
      <c r="AE29" s="88">
        <f t="shared" si="4"/>
        <v>3.4534911178693477</v>
      </c>
      <c r="AF29" s="97">
        <f t="shared" si="17"/>
        <v>5.1781366470815282</v>
      </c>
      <c r="AH29" s="98">
        <f t="shared" si="31"/>
        <v>4.5115361771818844E-6</v>
      </c>
      <c r="AI29" s="99">
        <f t="shared" si="18"/>
        <v>0</v>
      </c>
      <c r="AJ29" s="99">
        <f t="shared" si="32"/>
        <v>182951315.73100561</v>
      </c>
      <c r="AK29" s="99">
        <f>SUM(AJ29:AJ$42)/U29/U29</f>
        <v>0.14406858682676899</v>
      </c>
      <c r="AL29" s="99">
        <f t="shared" si="33"/>
        <v>163729330.39168349</v>
      </c>
      <c r="AM29" s="99">
        <f>SUM(AL29:AL$42)/U29/U29</f>
        <v>0.11851276653366435</v>
      </c>
      <c r="AN29" s="99">
        <f t="shared" si="34"/>
        <v>533299.35305102216</v>
      </c>
      <c r="AO29" s="100">
        <f>SUM(AN29:AN$42)/U29/U29</f>
        <v>7.9519083648590758E-3</v>
      </c>
      <c r="AP29" s="87">
        <f t="shared" si="5"/>
        <v>65.949758990137695</v>
      </c>
      <c r="AQ29" s="88">
        <f t="shared" si="6"/>
        <v>67.437648613938762</v>
      </c>
      <c r="AR29" s="88">
        <f t="shared" si="7"/>
        <v>62.565469293007673</v>
      </c>
      <c r="AS29" s="88">
        <f t="shared" si="8"/>
        <v>63.914956075330089</v>
      </c>
      <c r="AT29" s="88">
        <f t="shared" si="9"/>
        <v>3.2787111099323911</v>
      </c>
      <c r="AU29" s="101">
        <f t="shared" si="10"/>
        <v>3.6282711258063043</v>
      </c>
    </row>
    <row r="30" spans="1:47" ht="14.45" customHeight="1" x14ac:dyDescent="0.15">
      <c r="A30" s="126"/>
      <c r="B30" s="86" t="s">
        <v>69</v>
      </c>
      <c r="C30" s="11">
        <v>3013</v>
      </c>
      <c r="D30" s="11">
        <v>2</v>
      </c>
      <c r="E30" s="11">
        <v>1025</v>
      </c>
      <c r="F30" s="12">
        <v>0</v>
      </c>
      <c r="G30" s="22" t="s">
        <v>69</v>
      </c>
      <c r="H30" s="3">
        <v>3082677</v>
      </c>
      <c r="I30" s="3">
        <v>830</v>
      </c>
      <c r="J30" s="18">
        <v>25</v>
      </c>
      <c r="K30" s="3">
        <v>99502</v>
      </c>
      <c r="L30" s="4">
        <v>6221817</v>
      </c>
      <c r="M30" s="70"/>
      <c r="N30" s="70"/>
      <c r="O30" s="87">
        <f t="shared" si="26"/>
        <v>0.50317460317460316</v>
      </c>
      <c r="P30" s="88">
        <f t="shared" si="27"/>
        <v>1.0624488349903631</v>
      </c>
      <c r="Q30" s="89">
        <f t="shared" si="13"/>
        <v>6.6379024228343847E-4</v>
      </c>
      <c r="R30" s="90">
        <f t="shared" si="14"/>
        <v>6.2477384361709926E-4</v>
      </c>
      <c r="S30" s="91">
        <f t="shared" si="15"/>
        <v>0</v>
      </c>
      <c r="T30" s="92">
        <f t="shared" si="28"/>
        <v>3.1190284311779864E-3</v>
      </c>
      <c r="U30" s="93">
        <f t="shared" si="29"/>
        <v>99132.513164461401</v>
      </c>
      <c r="V30" s="93">
        <f t="shared" si="30"/>
        <v>494894.48089567682</v>
      </c>
      <c r="W30" s="94">
        <f>SUM(V30:V$42)</f>
        <v>6129363.466274159</v>
      </c>
      <c r="X30" s="95">
        <f t="shared" si="0"/>
        <v>494894.48089567682</v>
      </c>
      <c r="Y30" s="93">
        <f>SUM(X30:X$42)</f>
        <v>5786280.7158935741</v>
      </c>
      <c r="Z30" s="93">
        <f t="shared" si="1"/>
        <v>0</v>
      </c>
      <c r="AA30" s="94">
        <f>SUM(Z30:Z$42)</f>
        <v>343082.75038058561</v>
      </c>
      <c r="AB30" s="87">
        <f t="shared" si="2"/>
        <v>61.830001788671595</v>
      </c>
      <c r="AC30" s="88">
        <f t="shared" si="3"/>
        <v>58.369151867400973</v>
      </c>
      <c r="AD30" s="96">
        <f t="shared" si="16"/>
        <v>94.402636549972229</v>
      </c>
      <c r="AE30" s="88">
        <f t="shared" si="4"/>
        <v>3.460849921270627</v>
      </c>
      <c r="AF30" s="97">
        <f t="shared" si="17"/>
        <v>5.5973634500277809</v>
      </c>
      <c r="AH30" s="98">
        <f t="shared" si="31"/>
        <v>4.8489976952904089E-6</v>
      </c>
      <c r="AI30" s="99">
        <f t="shared" si="18"/>
        <v>0</v>
      </c>
      <c r="AJ30" s="99">
        <f t="shared" si="32"/>
        <v>168699544.23678276</v>
      </c>
      <c r="AK30" s="99">
        <f>SUM(AJ30:AJ$42)/U30/U30</f>
        <v>0.12606648647693947</v>
      </c>
      <c r="AL30" s="99">
        <f t="shared" si="33"/>
        <v>149587376.17704561</v>
      </c>
      <c r="AM30" s="99">
        <f>SUM(AL30:AL$42)/U30/U30</f>
        <v>0.10235762712079254</v>
      </c>
      <c r="AN30" s="99">
        <f t="shared" si="34"/>
        <v>574332.15428981034</v>
      </c>
      <c r="AO30" s="100">
        <f>SUM(AN30:AN$42)/U30/U30</f>
        <v>7.9315654278612029E-3</v>
      </c>
      <c r="AP30" s="87">
        <f t="shared" si="5"/>
        <v>61.134087272046308</v>
      </c>
      <c r="AQ30" s="88">
        <f t="shared" si="6"/>
        <v>62.525916305296882</v>
      </c>
      <c r="AR30" s="88">
        <f t="shared" si="7"/>
        <v>57.74208164777064</v>
      </c>
      <c r="AS30" s="88">
        <f t="shared" si="8"/>
        <v>58.996222087031306</v>
      </c>
      <c r="AT30" s="88">
        <f t="shared" si="9"/>
        <v>3.2862936216201373</v>
      </c>
      <c r="AU30" s="101">
        <f t="shared" si="10"/>
        <v>3.6354062209211166</v>
      </c>
    </row>
    <row r="31" spans="1:47" ht="14.45" customHeight="1" x14ac:dyDescent="0.15">
      <c r="A31" s="126"/>
      <c r="B31" s="86" t="s">
        <v>71</v>
      </c>
      <c r="C31" s="11">
        <v>3905</v>
      </c>
      <c r="D31" s="11">
        <v>3</v>
      </c>
      <c r="E31" s="11">
        <v>1324</v>
      </c>
      <c r="F31" s="12">
        <v>0</v>
      </c>
      <c r="G31" s="22" t="s">
        <v>71</v>
      </c>
      <c r="H31" s="3">
        <v>3531534</v>
      </c>
      <c r="I31" s="3">
        <v>1224</v>
      </c>
      <c r="J31" s="18">
        <v>30</v>
      </c>
      <c r="K31" s="3">
        <v>99376</v>
      </c>
      <c r="L31" s="4">
        <v>5724620</v>
      </c>
      <c r="M31" s="70"/>
      <c r="N31" s="70"/>
      <c r="O31" s="87">
        <f t="shared" si="26"/>
        <v>0.52874999999999994</v>
      </c>
      <c r="P31" s="88">
        <f t="shared" si="27"/>
        <v>1.0755235401952805</v>
      </c>
      <c r="Q31" s="89">
        <f t="shared" si="13"/>
        <v>7.6824583866837387E-4</v>
      </c>
      <c r="R31" s="90">
        <f t="shared" si="14"/>
        <v>7.1429941787130489E-4</v>
      </c>
      <c r="S31" s="91">
        <f t="shared" si="15"/>
        <v>0</v>
      </c>
      <c r="T31" s="92">
        <f t="shared" si="28"/>
        <v>3.5654961169260249E-3</v>
      </c>
      <c r="U31" s="93">
        <f t="shared" si="29"/>
        <v>98823.316037447323</v>
      </c>
      <c r="V31" s="93">
        <f t="shared" si="30"/>
        <v>493286.34572225745</v>
      </c>
      <c r="W31" s="94">
        <f>SUM(V31:V$42)</f>
        <v>5634468.9853784833</v>
      </c>
      <c r="X31" s="95">
        <f t="shared" si="0"/>
        <v>493286.34572225745</v>
      </c>
      <c r="Y31" s="93">
        <f>SUM(X31:X$42)</f>
        <v>5291386.2349978974</v>
      </c>
      <c r="Z31" s="93">
        <f t="shared" si="1"/>
        <v>0</v>
      </c>
      <c r="AA31" s="94">
        <f>SUM(Z31:Z$42)</f>
        <v>343082.75038058561</v>
      </c>
      <c r="AB31" s="87">
        <f t="shared" si="2"/>
        <v>57.015583075995977</v>
      </c>
      <c r="AC31" s="88">
        <f t="shared" si="3"/>
        <v>53.543904891764832</v>
      </c>
      <c r="AD31" s="96">
        <f t="shared" si="16"/>
        <v>93.911001173830414</v>
      </c>
      <c r="AE31" s="88">
        <f t="shared" si="4"/>
        <v>3.4716781842311439</v>
      </c>
      <c r="AF31" s="97">
        <f t="shared" si="17"/>
        <v>6.0889988261695924</v>
      </c>
      <c r="AH31" s="98">
        <f t="shared" si="31"/>
        <v>4.2224784180907139E-6</v>
      </c>
      <c r="AI31" s="99">
        <f t="shared" si="18"/>
        <v>0</v>
      </c>
      <c r="AJ31" s="99">
        <f t="shared" si="32"/>
        <v>122782569.70207205</v>
      </c>
      <c r="AK31" s="99">
        <f>SUM(AJ31:AJ$42)/U31/U31</f>
        <v>0.10958250553495251</v>
      </c>
      <c r="AL31" s="99">
        <f t="shared" si="33"/>
        <v>107603643.36903401</v>
      </c>
      <c r="AM31" s="99">
        <f>SUM(AL31:AL$42)/U31/U31</f>
        <v>8.7682055416703361E-2</v>
      </c>
      <c r="AN31" s="99">
        <f t="shared" si="34"/>
        <v>500573.30946004402</v>
      </c>
      <c r="AO31" s="100">
        <f>SUM(AN31:AN$42)/U31/U31</f>
        <v>7.9224663667787909E-3</v>
      </c>
      <c r="AP31" s="87">
        <f t="shared" si="5"/>
        <v>56.36675940714359</v>
      </c>
      <c r="AQ31" s="88">
        <f t="shared" si="6"/>
        <v>57.664406744848364</v>
      </c>
      <c r="AR31" s="88">
        <f t="shared" si="7"/>
        <v>52.963526235981554</v>
      </c>
      <c r="AS31" s="88">
        <f t="shared" si="8"/>
        <v>54.12428354754811</v>
      </c>
      <c r="AT31" s="88">
        <f t="shared" si="9"/>
        <v>3.2972220384677531</v>
      </c>
      <c r="AU31" s="101">
        <f t="shared" si="10"/>
        <v>3.6461343299945348</v>
      </c>
    </row>
    <row r="32" spans="1:47" ht="14.45" customHeight="1" x14ac:dyDescent="0.15">
      <c r="A32" s="126"/>
      <c r="B32" s="86" t="s">
        <v>73</v>
      </c>
      <c r="C32" s="11">
        <v>4217</v>
      </c>
      <c r="D32" s="11">
        <v>3</v>
      </c>
      <c r="E32" s="11">
        <v>1409</v>
      </c>
      <c r="F32" s="12">
        <v>0</v>
      </c>
      <c r="G32" s="22" t="s">
        <v>73</v>
      </c>
      <c r="H32" s="3">
        <v>4046870</v>
      </c>
      <c r="I32" s="3">
        <v>1947</v>
      </c>
      <c r="J32" s="18">
        <v>35</v>
      </c>
      <c r="K32" s="3">
        <v>99216</v>
      </c>
      <c r="L32" s="4">
        <v>5228117</v>
      </c>
      <c r="M32" s="70"/>
      <c r="N32" s="70"/>
      <c r="O32" s="87">
        <f t="shared" si="26"/>
        <v>0.52719665271966532</v>
      </c>
      <c r="P32" s="88">
        <f t="shared" si="27"/>
        <v>0.99748322979463022</v>
      </c>
      <c r="Q32" s="89">
        <f t="shared" si="13"/>
        <v>7.1140621294759308E-4</v>
      </c>
      <c r="R32" s="90">
        <f t="shared" si="14"/>
        <v>7.1320117641883874E-4</v>
      </c>
      <c r="S32" s="91">
        <f t="shared" si="15"/>
        <v>0</v>
      </c>
      <c r="T32" s="92">
        <f t="shared" si="28"/>
        <v>3.5600036464639717E-3</v>
      </c>
      <c r="U32" s="93">
        <f t="shared" si="29"/>
        <v>98470.96188785405</v>
      </c>
      <c r="V32" s="93">
        <f t="shared" si="30"/>
        <v>491526.08686347003</v>
      </c>
      <c r="W32" s="94">
        <f>SUM(V32:V$42)</f>
        <v>5141182.6396562252</v>
      </c>
      <c r="X32" s="95">
        <f t="shared" si="0"/>
        <v>491526.08686347003</v>
      </c>
      <c r="Y32" s="93">
        <f>SUM(X32:X$42)</f>
        <v>4798099.8892756402</v>
      </c>
      <c r="Z32" s="93">
        <f t="shared" si="1"/>
        <v>0</v>
      </c>
      <c r="AA32" s="94">
        <f>SUM(Z32:Z$42)</f>
        <v>343082.75038058561</v>
      </c>
      <c r="AB32" s="87">
        <f t="shared" si="2"/>
        <v>52.21013932524982</v>
      </c>
      <c r="AC32" s="88">
        <f t="shared" si="3"/>
        <v>48.726038593388253</v>
      </c>
      <c r="AD32" s="96">
        <f t="shared" si="16"/>
        <v>93.326773732288075</v>
      </c>
      <c r="AE32" s="88">
        <f t="shared" si="4"/>
        <v>3.4841007318615755</v>
      </c>
      <c r="AF32" s="97">
        <f t="shared" si="17"/>
        <v>6.6732262677119456</v>
      </c>
      <c r="AH32" s="98">
        <f t="shared" si="31"/>
        <v>4.2095026027317179E-6</v>
      </c>
      <c r="AI32" s="99">
        <f t="shared" si="18"/>
        <v>0</v>
      </c>
      <c r="AJ32" s="99">
        <f t="shared" si="32"/>
        <v>101031197.15705892</v>
      </c>
      <c r="AK32" s="99">
        <f>SUM(AJ32:AJ$42)/U32/U32</f>
        <v>9.7705610547915336E-2</v>
      </c>
      <c r="AL32" s="99">
        <f t="shared" si="33"/>
        <v>87329163.232768416</v>
      </c>
      <c r="AM32" s="99">
        <f>SUM(AL32:AL$42)/U32/U32</f>
        <v>7.7213546960759327E-2</v>
      </c>
      <c r="AN32" s="99">
        <f t="shared" si="34"/>
        <v>499029.52973993385</v>
      </c>
      <c r="AO32" s="100">
        <f>SUM(AN32:AN$42)/U32/U32</f>
        <v>7.9276410434823193E-3</v>
      </c>
      <c r="AP32" s="87">
        <f t="shared" si="5"/>
        <v>51.597484550126936</v>
      </c>
      <c r="AQ32" s="88">
        <f t="shared" si="6"/>
        <v>52.822794100372704</v>
      </c>
      <c r="AR32" s="88">
        <f t="shared" si="7"/>
        <v>48.181407009650719</v>
      </c>
      <c r="AS32" s="88">
        <f t="shared" si="8"/>
        <v>49.270670177125787</v>
      </c>
      <c r="AT32" s="88">
        <f t="shared" si="9"/>
        <v>3.30958762108579</v>
      </c>
      <c r="AU32" s="101">
        <f t="shared" si="10"/>
        <v>3.6586138426373611</v>
      </c>
    </row>
    <row r="33" spans="1:47" ht="14.45" customHeight="1" x14ac:dyDescent="0.15">
      <c r="A33" s="126"/>
      <c r="B33" s="86" t="s">
        <v>75</v>
      </c>
      <c r="C33" s="11">
        <v>4360</v>
      </c>
      <c r="D33" s="11">
        <v>5</v>
      </c>
      <c r="E33" s="11">
        <v>1460</v>
      </c>
      <c r="F33" s="12">
        <v>0</v>
      </c>
      <c r="G33" s="22" t="s">
        <v>75</v>
      </c>
      <c r="H33" s="3">
        <v>4763673</v>
      </c>
      <c r="I33" s="3">
        <v>3556</v>
      </c>
      <c r="J33" s="18">
        <v>40</v>
      </c>
      <c r="K33" s="3">
        <v>98977</v>
      </c>
      <c r="L33" s="4">
        <v>4732602</v>
      </c>
      <c r="M33" s="70"/>
      <c r="N33" s="70"/>
      <c r="O33" s="87">
        <f t="shared" si="26"/>
        <v>0.53649025069637879</v>
      </c>
      <c r="P33" s="88">
        <f t="shared" si="27"/>
        <v>1.0273038189609276</v>
      </c>
      <c r="Q33" s="89">
        <f t="shared" si="13"/>
        <v>1.1467889908256881E-3</v>
      </c>
      <c r="R33" s="90">
        <f t="shared" si="14"/>
        <v>1.1163094789091845E-3</v>
      </c>
      <c r="S33" s="91">
        <f t="shared" si="15"/>
        <v>0</v>
      </c>
      <c r="T33" s="92">
        <f t="shared" si="28"/>
        <v>5.5671446255907229E-3</v>
      </c>
      <c r="U33" s="93">
        <f t="shared" si="29"/>
        <v>98120.40490446247</v>
      </c>
      <c r="V33" s="93">
        <f t="shared" si="30"/>
        <v>489336.06239592202</v>
      </c>
      <c r="W33" s="94">
        <f>SUM(V33:V$42)</f>
        <v>4649656.5527927559</v>
      </c>
      <c r="X33" s="95">
        <f t="shared" si="0"/>
        <v>489336.06239592202</v>
      </c>
      <c r="Y33" s="93">
        <f>SUM(X33:X$42)</f>
        <v>4306573.80241217</v>
      </c>
      <c r="Z33" s="93">
        <f t="shared" si="1"/>
        <v>0</v>
      </c>
      <c r="AA33" s="94">
        <f>SUM(Z33:Z$42)</f>
        <v>343082.75038058561</v>
      </c>
      <c r="AB33" s="87">
        <f t="shared" si="2"/>
        <v>47.387254030596566</v>
      </c>
      <c r="AC33" s="88">
        <f t="shared" si="3"/>
        <v>43.890705573477604</v>
      </c>
      <c r="AD33" s="96">
        <f t="shared" si="16"/>
        <v>92.621331350279661</v>
      </c>
      <c r="AE33" s="88">
        <f t="shared" si="4"/>
        <v>3.4965484571189571</v>
      </c>
      <c r="AF33" s="97">
        <f t="shared" si="17"/>
        <v>7.3786686497203187</v>
      </c>
      <c r="AH33" s="98">
        <f t="shared" si="31"/>
        <v>6.1641112432288253E-6</v>
      </c>
      <c r="AI33" s="99">
        <f t="shared" si="18"/>
        <v>0</v>
      </c>
      <c r="AJ33" s="99">
        <f t="shared" si="32"/>
        <v>119935173.68326062</v>
      </c>
      <c r="AK33" s="99">
        <f>SUM(AJ33:AJ$42)/U33/U33</f>
        <v>8.7911109841067481E-2</v>
      </c>
      <c r="AL33" s="99">
        <f t="shared" si="33"/>
        <v>101907614.65468432</v>
      </c>
      <c r="AM33" s="99">
        <f>SUM(AL33:AL$42)/U33/U33</f>
        <v>6.8695561212452225E-2</v>
      </c>
      <c r="AN33" s="99">
        <f t="shared" si="34"/>
        <v>733697.94809815334</v>
      </c>
      <c r="AO33" s="100">
        <f>SUM(AN33:AN$42)/U33/U33</f>
        <v>7.9325556109604688E-3</v>
      </c>
      <c r="AP33" s="87">
        <f t="shared" si="5"/>
        <v>46.80611779909362</v>
      </c>
      <c r="AQ33" s="88">
        <f t="shared" si="6"/>
        <v>47.968390262099511</v>
      </c>
      <c r="AR33" s="88">
        <f t="shared" si="7"/>
        <v>43.376992747130281</v>
      </c>
      <c r="AS33" s="88">
        <f t="shared" si="8"/>
        <v>44.404418399824927</v>
      </c>
      <c r="AT33" s="88">
        <f t="shared" si="9"/>
        <v>3.3219812619330753</v>
      </c>
      <c r="AU33" s="101">
        <f t="shared" si="10"/>
        <v>3.6711156523048389</v>
      </c>
    </row>
    <row r="34" spans="1:47" ht="14.45" customHeight="1" x14ac:dyDescent="0.15">
      <c r="A34" s="126"/>
      <c r="B34" s="86" t="s">
        <v>77</v>
      </c>
      <c r="C34" s="11">
        <v>4087</v>
      </c>
      <c r="D34" s="11">
        <v>4</v>
      </c>
      <c r="E34" s="11">
        <v>1316</v>
      </c>
      <c r="F34" s="12">
        <v>2.2000000000000002</v>
      </c>
      <c r="G34" s="22" t="s">
        <v>77</v>
      </c>
      <c r="H34" s="3">
        <v>4254117</v>
      </c>
      <c r="I34" s="3">
        <v>4884</v>
      </c>
      <c r="J34" s="18">
        <v>45</v>
      </c>
      <c r="K34" s="3">
        <v>98618</v>
      </c>
      <c r="L34" s="4">
        <v>4238549</v>
      </c>
      <c r="M34" s="70"/>
      <c r="N34" s="70"/>
      <c r="O34" s="87">
        <f t="shared" si="26"/>
        <v>0.54067495559502665</v>
      </c>
      <c r="P34" s="88">
        <f t="shared" si="27"/>
        <v>1.0028678423201143</v>
      </c>
      <c r="Q34" s="89">
        <f t="shared" si="13"/>
        <v>9.7871299241497427E-4</v>
      </c>
      <c r="R34" s="90">
        <f t="shared" si="14"/>
        <v>9.7591422430172035E-4</v>
      </c>
      <c r="S34" s="91">
        <f t="shared" si="15"/>
        <v>1.6717325227963526E-3</v>
      </c>
      <c r="T34" s="92">
        <f t="shared" si="28"/>
        <v>4.868658951301964E-3</v>
      </c>
      <c r="U34" s="93">
        <f t="shared" si="29"/>
        <v>97574.154419637809</v>
      </c>
      <c r="V34" s="93">
        <f t="shared" si="30"/>
        <v>486779.74815952504</v>
      </c>
      <c r="W34" s="94">
        <f>SUM(V34:V$42)</f>
        <v>4160320.490396834</v>
      </c>
      <c r="X34" s="95">
        <f t="shared" si="0"/>
        <v>485965.98262308812</v>
      </c>
      <c r="Y34" s="93">
        <f>SUM(X34:X$42)</f>
        <v>3817237.7400162485</v>
      </c>
      <c r="Z34" s="93">
        <f t="shared" si="1"/>
        <v>813.76553643689601</v>
      </c>
      <c r="AA34" s="94">
        <f>SUM(Z34:Z$42)</f>
        <v>343082.75038058561</v>
      </c>
      <c r="AB34" s="87">
        <f t="shared" si="2"/>
        <v>42.637525430192468</v>
      </c>
      <c r="AC34" s="88">
        <f t="shared" si="3"/>
        <v>39.121402206566188</v>
      </c>
      <c r="AD34" s="96">
        <f t="shared" si="16"/>
        <v>91.753453822307321</v>
      </c>
      <c r="AE34" s="88">
        <f t="shared" si="4"/>
        <v>3.5161232236262827</v>
      </c>
      <c r="AF34" s="97">
        <f t="shared" si="17"/>
        <v>8.2465461776926841</v>
      </c>
      <c r="AH34" s="98">
        <f t="shared" si="31"/>
        <v>5.8971085178434891E-6</v>
      </c>
      <c r="AI34" s="99">
        <f t="shared" si="18"/>
        <v>1.2681898428332655E-6</v>
      </c>
      <c r="AJ34" s="99">
        <f t="shared" si="32"/>
        <v>90414234.111278296</v>
      </c>
      <c r="AK34" s="99">
        <f>SUM(AJ34:AJ$42)/U34/U34</f>
        <v>7.6300886976595123E-2</v>
      </c>
      <c r="AL34" s="99">
        <f t="shared" si="33"/>
        <v>75512743.216118932</v>
      </c>
      <c r="AM34" s="99">
        <f>SUM(AL34:AL$42)/U34/U34</f>
        <v>5.8763095693196196E-2</v>
      </c>
      <c r="AN34" s="99">
        <f t="shared" si="34"/>
        <v>999634.94850342826</v>
      </c>
      <c r="AO34" s="100">
        <f>SUM(AN34:AN$42)/U34/U34</f>
        <v>7.9445587368621035E-3</v>
      </c>
      <c r="AP34" s="87">
        <f t="shared" si="5"/>
        <v>42.096122172528382</v>
      </c>
      <c r="AQ34" s="88">
        <f t="shared" si="6"/>
        <v>43.178928687856555</v>
      </c>
      <c r="AR34" s="88">
        <f t="shared" si="7"/>
        <v>38.646276635358973</v>
      </c>
      <c r="AS34" s="88">
        <f t="shared" si="8"/>
        <v>39.596527777773403</v>
      </c>
      <c r="AT34" s="88">
        <f t="shared" si="9"/>
        <v>3.3414240054152975</v>
      </c>
      <c r="AU34" s="101">
        <f t="shared" si="10"/>
        <v>3.6908224418372679</v>
      </c>
    </row>
    <row r="35" spans="1:47" ht="14.45" customHeight="1" x14ac:dyDescent="0.15">
      <c r="A35" s="126"/>
      <c r="B35" s="86" t="s">
        <v>79</v>
      </c>
      <c r="C35" s="11">
        <v>5030</v>
      </c>
      <c r="D35" s="11">
        <v>12</v>
      </c>
      <c r="E35" s="11">
        <v>1697</v>
      </c>
      <c r="F35" s="12">
        <v>2.2000000000000002</v>
      </c>
      <c r="G35" s="22" t="s">
        <v>79</v>
      </c>
      <c r="H35" s="3">
        <v>3926558</v>
      </c>
      <c r="I35" s="3">
        <v>6879</v>
      </c>
      <c r="J35" s="18">
        <v>50</v>
      </c>
      <c r="K35" s="3">
        <v>98055</v>
      </c>
      <c r="L35" s="4">
        <v>3746752</v>
      </c>
      <c r="M35" s="70"/>
      <c r="N35" s="70"/>
      <c r="O35" s="87">
        <f t="shared" si="26"/>
        <v>0.52857142857142858</v>
      </c>
      <c r="P35" s="88">
        <f t="shared" si="27"/>
        <v>0.98541039571569933</v>
      </c>
      <c r="Q35" s="89">
        <f t="shared" si="13"/>
        <v>2.3856858846918491E-3</v>
      </c>
      <c r="R35" s="90">
        <f t="shared" si="14"/>
        <v>2.4210074249918336E-3</v>
      </c>
      <c r="S35" s="91">
        <f t="shared" si="15"/>
        <v>1.2964054213317621E-3</v>
      </c>
      <c r="T35" s="92">
        <f t="shared" si="28"/>
        <v>1.2036349764889903E-2</v>
      </c>
      <c r="U35" s="93">
        <f t="shared" si="29"/>
        <v>97099.099139306927</v>
      </c>
      <c r="V35" s="93">
        <f t="shared" si="30"/>
        <v>482740.65871580737</v>
      </c>
      <c r="W35" s="94">
        <f>SUM(V35:V$42)</f>
        <v>3673540.742237309</v>
      </c>
      <c r="X35" s="95">
        <f t="shared" si="0"/>
        <v>482114.83110875089</v>
      </c>
      <c r="Y35" s="93">
        <f>SUM(X35:X$42)</f>
        <v>3331271.7573931604</v>
      </c>
      <c r="Z35" s="93">
        <f t="shared" si="1"/>
        <v>625.82760705643864</v>
      </c>
      <c r="AA35" s="94">
        <f>SUM(Z35:Z$42)</f>
        <v>342268.98484414868</v>
      </c>
      <c r="AB35" s="87">
        <f t="shared" si="2"/>
        <v>37.832902414129748</v>
      </c>
      <c r="AC35" s="88">
        <f t="shared" si="3"/>
        <v>34.307957405596774</v>
      </c>
      <c r="AD35" s="96">
        <f t="shared" si="16"/>
        <v>90.682858613521319</v>
      </c>
      <c r="AE35" s="88">
        <f t="shared" si="4"/>
        <v>3.5249450085329777</v>
      </c>
      <c r="AF35" s="97">
        <f t="shared" si="17"/>
        <v>9.3171413864786885</v>
      </c>
      <c r="AH35" s="98">
        <f t="shared" si="31"/>
        <v>1.192749707910908E-5</v>
      </c>
      <c r="AI35" s="99">
        <f t="shared" si="18"/>
        <v>7.6294917755763325E-7</v>
      </c>
      <c r="AJ35" s="99">
        <f t="shared" si="32"/>
        <v>142671569.60551733</v>
      </c>
      <c r="AK35" s="99">
        <f>SUM(AJ35:AJ$42)/U35/U35</f>
        <v>6.7459583688504854E-2</v>
      </c>
      <c r="AL35" s="99">
        <f t="shared" si="33"/>
        <v>115723420.13333745</v>
      </c>
      <c r="AM35" s="99">
        <f>SUM(AL35:AL$42)/U35/U35</f>
        <v>5.1330283613947356E-2</v>
      </c>
      <c r="AN35" s="99">
        <f t="shared" si="34"/>
        <v>1606551.7162685185</v>
      </c>
      <c r="AO35" s="100">
        <f>SUM(AN35:AN$42)/U35/U35</f>
        <v>7.9164603993095578E-3</v>
      </c>
      <c r="AP35" s="87">
        <f t="shared" si="5"/>
        <v>37.323831950738125</v>
      </c>
      <c r="AQ35" s="88">
        <f t="shared" si="6"/>
        <v>38.341972877521371</v>
      </c>
      <c r="AR35" s="88">
        <f t="shared" si="7"/>
        <v>33.863896128821438</v>
      </c>
      <c r="AS35" s="88">
        <f t="shared" si="8"/>
        <v>34.75201868237211</v>
      </c>
      <c r="AT35" s="88">
        <f t="shared" si="9"/>
        <v>3.3505550023113262</v>
      </c>
      <c r="AU35" s="101">
        <f t="shared" si="10"/>
        <v>3.6993350147546291</v>
      </c>
    </row>
    <row r="36" spans="1:47" ht="14.45" customHeight="1" x14ac:dyDescent="0.15">
      <c r="A36" s="126"/>
      <c r="B36" s="86" t="s">
        <v>81</v>
      </c>
      <c r="C36" s="11">
        <v>5998</v>
      </c>
      <c r="D36" s="11">
        <v>16</v>
      </c>
      <c r="E36" s="11">
        <v>2011</v>
      </c>
      <c r="F36" s="12">
        <v>4.4000000000000004</v>
      </c>
      <c r="G36" s="22" t="s">
        <v>81</v>
      </c>
      <c r="H36" s="3">
        <v>3770396</v>
      </c>
      <c r="I36" s="3">
        <v>9275</v>
      </c>
      <c r="J36" s="18">
        <v>55</v>
      </c>
      <c r="K36" s="3">
        <v>97187</v>
      </c>
      <c r="L36" s="4">
        <v>3258523</v>
      </c>
      <c r="M36" s="70"/>
      <c r="N36" s="70"/>
      <c r="O36" s="87">
        <f t="shared" si="26"/>
        <v>0.52993311036789292</v>
      </c>
      <c r="P36" s="88">
        <f t="shared" si="27"/>
        <v>0.99369792960650705</v>
      </c>
      <c r="Q36" s="89">
        <f t="shared" si="13"/>
        <v>2.6675558519506501E-3</v>
      </c>
      <c r="R36" s="90">
        <f t="shared" si="14"/>
        <v>2.6844735935064004E-3</v>
      </c>
      <c r="S36" s="91">
        <f t="shared" si="15"/>
        <v>2.187966185977126E-3</v>
      </c>
      <c r="T36" s="92">
        <f t="shared" si="28"/>
        <v>1.3338211711016739E-2</v>
      </c>
      <c r="U36" s="93">
        <f t="shared" si="29"/>
        <v>95930.380420210509</v>
      </c>
      <c r="V36" s="93">
        <f t="shared" si="30"/>
        <v>476644.55581097229</v>
      </c>
      <c r="W36" s="94">
        <f>SUM(V36:V$42)</f>
        <v>3190800.0835215016</v>
      </c>
      <c r="X36" s="95">
        <f t="shared" si="0"/>
        <v>475601.67364012776</v>
      </c>
      <c r="Y36" s="93">
        <f>SUM(X36:X$42)</f>
        <v>2849156.9262844096</v>
      </c>
      <c r="Z36" s="93">
        <f t="shared" si="1"/>
        <v>1042.8821708444943</v>
      </c>
      <c r="AA36" s="94">
        <f>SUM(Z36:Z$42)</f>
        <v>341643.15723709227</v>
      </c>
      <c r="AB36" s="87">
        <f t="shared" si="2"/>
        <v>33.261622330117092</v>
      </c>
      <c r="AC36" s="88">
        <f t="shared" si="3"/>
        <v>29.700256725805211</v>
      </c>
      <c r="AD36" s="96">
        <f t="shared" si="16"/>
        <v>89.292868613064599</v>
      </c>
      <c r="AE36" s="88">
        <f t="shared" si="4"/>
        <v>3.5613656043118875</v>
      </c>
      <c r="AF36" s="97">
        <f t="shared" si="17"/>
        <v>10.707131386935419</v>
      </c>
      <c r="AH36" s="98">
        <f t="shared" si="31"/>
        <v>1.0970932407752733E-5</v>
      </c>
      <c r="AI36" s="99">
        <f t="shared" si="18"/>
        <v>1.0856185927131511E-6</v>
      </c>
      <c r="AJ36" s="99">
        <f t="shared" si="32"/>
        <v>97185491.998521701</v>
      </c>
      <c r="AK36" s="99">
        <f>SUM(AJ36:AJ$42)/U36/U36</f>
        <v>5.3609980970636552E-2</v>
      </c>
      <c r="AL36" s="99">
        <f t="shared" si="33"/>
        <v>76167115.382728919</v>
      </c>
      <c r="AM36" s="99">
        <f>SUM(AL36:AL$42)/U36/U36</f>
        <v>4.0013587804836E-2</v>
      </c>
      <c r="AN36" s="99">
        <f t="shared" si="34"/>
        <v>1557746.1619745651</v>
      </c>
      <c r="AO36" s="100">
        <f>SUM(AN36:AN$42)/U36/U36</f>
        <v>7.9359525620502254E-3</v>
      </c>
      <c r="AP36" s="87">
        <f t="shared" si="5"/>
        <v>32.807807276491943</v>
      </c>
      <c r="AQ36" s="88">
        <f t="shared" si="6"/>
        <v>33.715437383742241</v>
      </c>
      <c r="AR36" s="88">
        <f t="shared" si="7"/>
        <v>29.308190151214802</v>
      </c>
      <c r="AS36" s="88">
        <f t="shared" si="8"/>
        <v>30.09232330039562</v>
      </c>
      <c r="AT36" s="88">
        <f t="shared" si="9"/>
        <v>3.3867610357508897</v>
      </c>
      <c r="AU36" s="101">
        <f t="shared" si="10"/>
        <v>3.7359701728728854</v>
      </c>
    </row>
    <row r="37" spans="1:47" ht="14.45" customHeight="1" x14ac:dyDescent="0.15">
      <c r="A37" s="126"/>
      <c r="B37" s="86" t="s">
        <v>83</v>
      </c>
      <c r="C37" s="11">
        <v>6972</v>
      </c>
      <c r="D37" s="11">
        <v>31</v>
      </c>
      <c r="E37" s="11">
        <v>2318</v>
      </c>
      <c r="F37" s="12">
        <v>13.2</v>
      </c>
      <c r="G37" s="22" t="s">
        <v>83</v>
      </c>
      <c r="H37" s="3">
        <v>4308137</v>
      </c>
      <c r="I37" s="3">
        <v>16076</v>
      </c>
      <c r="J37" s="18">
        <v>60</v>
      </c>
      <c r="K37" s="3">
        <v>95991</v>
      </c>
      <c r="L37" s="4">
        <v>2775399</v>
      </c>
      <c r="M37" s="70"/>
      <c r="N37" s="70"/>
      <c r="O37" s="87">
        <f t="shared" si="26"/>
        <v>0.52923076923076917</v>
      </c>
      <c r="P37" s="88">
        <f t="shared" si="27"/>
        <v>1.0509637941181051</v>
      </c>
      <c r="Q37" s="89">
        <f t="shared" si="13"/>
        <v>4.4463568559954102E-3</v>
      </c>
      <c r="R37" s="90">
        <f t="shared" si="14"/>
        <v>4.2307421824426218E-3</v>
      </c>
      <c r="S37" s="91">
        <f t="shared" si="15"/>
        <v>5.694564279551337E-3</v>
      </c>
      <c r="T37" s="92">
        <f t="shared" si="28"/>
        <v>2.0945128510337405E-2</v>
      </c>
      <c r="U37" s="93">
        <f t="shared" si="29"/>
        <v>94650.840696647356</v>
      </c>
      <c r="V37" s="93">
        <f t="shared" si="30"/>
        <v>468587.76463144575</v>
      </c>
      <c r="W37" s="94">
        <f>SUM(V37:V$42)</f>
        <v>2714155.527710529</v>
      </c>
      <c r="X37" s="95">
        <f t="shared" si="0"/>
        <v>465919.36148514075</v>
      </c>
      <c r="Y37" s="93">
        <f>SUM(X37:X$42)</f>
        <v>2373555.2526442818</v>
      </c>
      <c r="Z37" s="93">
        <f t="shared" si="1"/>
        <v>2668.4031463050405</v>
      </c>
      <c r="AA37" s="94">
        <f>SUM(Z37:Z$42)</f>
        <v>340600.27506624779</v>
      </c>
      <c r="AB37" s="87">
        <f t="shared" si="2"/>
        <v>28.675450822558489</v>
      </c>
      <c r="AC37" s="88">
        <f t="shared" si="3"/>
        <v>25.076959012455511</v>
      </c>
      <c r="AD37" s="96">
        <f t="shared" si="16"/>
        <v>87.450966918113437</v>
      </c>
      <c r="AE37" s="88">
        <f t="shared" si="4"/>
        <v>3.5984918101029848</v>
      </c>
      <c r="AF37" s="97">
        <f t="shared" si="17"/>
        <v>12.54903308188659</v>
      </c>
      <c r="AH37" s="98">
        <f t="shared" si="31"/>
        <v>1.385515528306839E-5</v>
      </c>
      <c r="AI37" s="99">
        <f t="shared" si="18"/>
        <v>2.4426817157969782E-6</v>
      </c>
      <c r="AJ37" s="99">
        <f t="shared" si="32"/>
        <v>87734652.562062204</v>
      </c>
      <c r="AK37" s="99">
        <f>SUM(AJ37:AJ$42)/U37/U37</f>
        <v>4.4221163741963984E-2</v>
      </c>
      <c r="AL37" s="99">
        <f t="shared" si="33"/>
        <v>65777156.8756558</v>
      </c>
      <c r="AM37" s="99">
        <f>SUM(AL37:AL$42)/U37/U37</f>
        <v>3.2600799456267961E-2</v>
      </c>
      <c r="AN37" s="99">
        <f t="shared" si="34"/>
        <v>2199159.9798549959</v>
      </c>
      <c r="AO37" s="100">
        <f>SUM(AN37:AN$42)/U37/U37</f>
        <v>7.9780883601178222E-3</v>
      </c>
      <c r="AP37" s="87">
        <f t="shared" si="5"/>
        <v>28.263285779607088</v>
      </c>
      <c r="AQ37" s="88">
        <f t="shared" si="6"/>
        <v>29.087615865509889</v>
      </c>
      <c r="AR37" s="88">
        <f t="shared" si="7"/>
        <v>24.723067459587689</v>
      </c>
      <c r="AS37" s="88">
        <f t="shared" si="8"/>
        <v>25.430850565323333</v>
      </c>
      <c r="AT37" s="88">
        <f t="shared" si="9"/>
        <v>3.4234243252743375</v>
      </c>
      <c r="AU37" s="101">
        <f t="shared" si="10"/>
        <v>3.7735592949316321</v>
      </c>
    </row>
    <row r="38" spans="1:47" ht="14.45" customHeight="1" x14ac:dyDescent="0.15">
      <c r="A38" s="126"/>
      <c r="B38" s="86" t="s">
        <v>85</v>
      </c>
      <c r="C38" s="11">
        <v>7344</v>
      </c>
      <c r="D38" s="11">
        <v>44</v>
      </c>
      <c r="E38" s="11">
        <v>2445</v>
      </c>
      <c r="F38" s="12">
        <v>35</v>
      </c>
      <c r="G38" s="22" t="s">
        <v>85</v>
      </c>
      <c r="H38" s="3">
        <v>5011036</v>
      </c>
      <c r="I38" s="3">
        <v>26863</v>
      </c>
      <c r="J38" s="18">
        <v>65</v>
      </c>
      <c r="K38" s="3">
        <v>94301</v>
      </c>
      <c r="L38" s="4">
        <v>2299422</v>
      </c>
      <c r="M38" s="70"/>
      <c r="N38" s="70"/>
      <c r="O38" s="87">
        <f t="shared" si="26"/>
        <v>0.53530805687203797</v>
      </c>
      <c r="P38" s="88">
        <f t="shared" si="27"/>
        <v>0.98581808226563206</v>
      </c>
      <c r="Q38" s="89">
        <f t="shared" si="13"/>
        <v>5.9912854030501088E-3</v>
      </c>
      <c r="R38" s="90">
        <f t="shared" si="14"/>
        <v>6.0774756629344683E-3</v>
      </c>
      <c r="S38" s="91">
        <f t="shared" si="15"/>
        <v>1.4314928425357873E-2</v>
      </c>
      <c r="T38" s="92">
        <f t="shared" si="28"/>
        <v>2.9964259896185352E-2</v>
      </c>
      <c r="U38" s="93">
        <f t="shared" si="29"/>
        <v>92668.366674644611</v>
      </c>
      <c r="V38" s="93">
        <f t="shared" si="30"/>
        <v>456890.19211198669</v>
      </c>
      <c r="W38" s="94">
        <f>SUM(V38:V$42)</f>
        <v>2245567.7630790835</v>
      </c>
      <c r="X38" s="95">
        <f t="shared" si="0"/>
        <v>450349.84171365562</v>
      </c>
      <c r="Y38" s="93">
        <f>SUM(X38:X$42)</f>
        <v>1907635.891159141</v>
      </c>
      <c r="Z38" s="93">
        <f t="shared" si="1"/>
        <v>6540.3503983310975</v>
      </c>
      <c r="AA38" s="94">
        <f>SUM(Z38:Z$42)</f>
        <v>337931.87191994273</v>
      </c>
      <c r="AB38" s="87">
        <f t="shared" si="2"/>
        <v>24.232301093243535</v>
      </c>
      <c r="AC38" s="88">
        <f t="shared" si="3"/>
        <v>20.585621173801236</v>
      </c>
      <c r="AD38" s="96">
        <f t="shared" si="16"/>
        <v>84.951161239660109</v>
      </c>
      <c r="AE38" s="88">
        <f t="shared" si="4"/>
        <v>3.6466799194423021</v>
      </c>
      <c r="AF38" s="97">
        <f t="shared" si="17"/>
        <v>15.048838760339898</v>
      </c>
      <c r="AH38" s="98">
        <f t="shared" si="31"/>
        <v>1.9794392147503232E-5</v>
      </c>
      <c r="AI38" s="99">
        <f t="shared" si="18"/>
        <v>5.7709657462309837E-6</v>
      </c>
      <c r="AJ38" s="99">
        <f t="shared" si="32"/>
        <v>83937576.707967639</v>
      </c>
      <c r="AK38" s="99">
        <f>SUM(AJ38:AJ$42)/U38/U38</f>
        <v>3.591682664041411E-2</v>
      </c>
      <c r="AL38" s="99">
        <f t="shared" si="33"/>
        <v>59392566.800059974</v>
      </c>
      <c r="AM38" s="99">
        <f>SUM(AL38:AL$42)/U38/U38</f>
        <v>2.6350885829134561E-2</v>
      </c>
      <c r="AN38" s="99">
        <f t="shared" si="34"/>
        <v>3556754.0085542696</v>
      </c>
      <c r="AO38" s="100">
        <f>SUM(AN38:AN$42)/U38/U38</f>
        <v>8.0670028609559352E-3</v>
      </c>
      <c r="AP38" s="87">
        <f t="shared" si="5"/>
        <v>23.860847083678671</v>
      </c>
      <c r="AQ38" s="88">
        <f t="shared" si="6"/>
        <v>24.6037551028084</v>
      </c>
      <c r="AR38" s="88">
        <f t="shared" si="7"/>
        <v>20.267455237533376</v>
      </c>
      <c r="AS38" s="88">
        <f t="shared" si="8"/>
        <v>20.903787110069096</v>
      </c>
      <c r="AT38" s="88">
        <f t="shared" si="9"/>
        <v>3.4706395882944419</v>
      </c>
      <c r="AU38" s="101">
        <f t="shared" si="10"/>
        <v>3.8227202505901623</v>
      </c>
    </row>
    <row r="39" spans="1:47" ht="14.45" customHeight="1" x14ac:dyDescent="0.15">
      <c r="A39" s="126"/>
      <c r="B39" s="86" t="s">
        <v>87</v>
      </c>
      <c r="C39" s="11">
        <v>6048</v>
      </c>
      <c r="D39" s="11">
        <v>53</v>
      </c>
      <c r="E39" s="11">
        <v>2036</v>
      </c>
      <c r="F39" s="12">
        <v>59</v>
      </c>
      <c r="G39" s="22" t="s">
        <v>87</v>
      </c>
      <c r="H39" s="3">
        <v>4142913</v>
      </c>
      <c r="I39" s="3">
        <v>37407</v>
      </c>
      <c r="J39" s="18">
        <v>70</v>
      </c>
      <c r="K39" s="3">
        <v>91769</v>
      </c>
      <c r="L39" s="4">
        <v>1833800</v>
      </c>
      <c r="M39" s="70"/>
      <c r="N39" s="70"/>
      <c r="O39" s="87">
        <f t="shared" si="26"/>
        <v>0.53873185637891519</v>
      </c>
      <c r="P39" s="88">
        <f t="shared" si="27"/>
        <v>1.0341749873183577</v>
      </c>
      <c r="Q39" s="89">
        <f t="shared" si="13"/>
        <v>8.7632275132275127E-3</v>
      </c>
      <c r="R39" s="90">
        <f t="shared" si="14"/>
        <v>8.4736409415110559E-3</v>
      </c>
      <c r="S39" s="91">
        <f t="shared" si="15"/>
        <v>2.8978388998035363E-2</v>
      </c>
      <c r="T39" s="92">
        <f t="shared" si="28"/>
        <v>4.1556070142908186E-2</v>
      </c>
      <c r="U39" s="93">
        <f t="shared" si="29"/>
        <v>89891.627651450559</v>
      </c>
      <c r="V39" s="93">
        <f t="shared" si="30"/>
        <v>440842.70383041818</v>
      </c>
      <c r="W39" s="94">
        <f>SUM(V39:V$42)</f>
        <v>1788677.5709670968</v>
      </c>
      <c r="X39" s="95">
        <f t="shared" si="0"/>
        <v>428067.79247187462</v>
      </c>
      <c r="Y39" s="93">
        <f>SUM(X39:X$42)</f>
        <v>1457286.0494454852</v>
      </c>
      <c r="Z39" s="93">
        <f t="shared" si="1"/>
        <v>12774.911358543552</v>
      </c>
      <c r="AA39" s="94">
        <f>SUM(Z39:Z$42)</f>
        <v>331391.5215216116</v>
      </c>
      <c r="AB39" s="87">
        <f t="shared" si="2"/>
        <v>19.89815534214808</v>
      </c>
      <c r="AC39" s="88">
        <f t="shared" si="3"/>
        <v>16.211588192573675</v>
      </c>
      <c r="AD39" s="96">
        <f t="shared" si="16"/>
        <v>81.472819534353746</v>
      </c>
      <c r="AE39" s="88">
        <f t="shared" si="4"/>
        <v>3.6865671495744023</v>
      </c>
      <c r="AF39" s="97">
        <f t="shared" si="17"/>
        <v>18.527180465646236</v>
      </c>
      <c r="AH39" s="98">
        <f t="shared" si="31"/>
        <v>3.1229122617442874E-5</v>
      </c>
      <c r="AI39" s="99">
        <f t="shared" si="18"/>
        <v>1.382055106538011E-5</v>
      </c>
      <c r="AJ39" s="99">
        <f t="shared" si="32"/>
        <v>81310898.697946429</v>
      </c>
      <c r="AK39" s="99">
        <f>SUM(AJ39:AJ$42)/U39/U39</f>
        <v>2.778236366314232E-2</v>
      </c>
      <c r="AL39" s="99">
        <f t="shared" si="33"/>
        <v>53465171.788847759</v>
      </c>
      <c r="AM39" s="99">
        <f>SUM(AL39:AL$42)/U39/U39</f>
        <v>2.0653873221679775E-2</v>
      </c>
      <c r="AN39" s="99">
        <f t="shared" si="34"/>
        <v>6262930.3263974069</v>
      </c>
      <c r="AO39" s="100">
        <f>SUM(AN39:AN$42)/U39/U39</f>
        <v>8.1329124644344518E-3</v>
      </c>
      <c r="AP39" s="87">
        <f t="shared" si="5"/>
        <v>19.571461711588302</v>
      </c>
      <c r="AQ39" s="88">
        <f t="shared" si="6"/>
        <v>20.224848972707857</v>
      </c>
      <c r="AR39" s="88">
        <f t="shared" si="7"/>
        <v>15.929907665436273</v>
      </c>
      <c r="AS39" s="88">
        <f t="shared" si="8"/>
        <v>16.493268719711079</v>
      </c>
      <c r="AT39" s="88">
        <f t="shared" si="9"/>
        <v>3.5098091327169727</v>
      </c>
      <c r="AU39" s="101">
        <f t="shared" si="10"/>
        <v>3.863325166431832</v>
      </c>
    </row>
    <row r="40" spans="1:47" ht="14.45" customHeight="1" x14ac:dyDescent="0.15">
      <c r="A40" s="126"/>
      <c r="B40" s="86" t="s">
        <v>89</v>
      </c>
      <c r="C40" s="11">
        <v>6363</v>
      </c>
      <c r="D40" s="11">
        <v>107</v>
      </c>
      <c r="E40" s="11">
        <v>2073</v>
      </c>
      <c r="F40" s="12">
        <v>144</v>
      </c>
      <c r="G40" s="22" t="s">
        <v>89</v>
      </c>
      <c r="H40" s="3">
        <v>3522767</v>
      </c>
      <c r="I40" s="3">
        <v>56501</v>
      </c>
      <c r="J40" s="18">
        <v>75</v>
      </c>
      <c r="K40" s="3">
        <v>87842</v>
      </c>
      <c r="L40" s="4">
        <v>1384012</v>
      </c>
      <c r="M40" s="70"/>
      <c r="N40" s="70"/>
      <c r="O40" s="87">
        <f t="shared" si="26"/>
        <v>0.54889656207776605</v>
      </c>
      <c r="P40" s="88">
        <f t="shared" si="27"/>
        <v>1.021384145334415</v>
      </c>
      <c r="Q40" s="89">
        <f t="shared" si="13"/>
        <v>1.6815967311016818E-2</v>
      </c>
      <c r="R40" s="90">
        <f t="shared" si="14"/>
        <v>1.6463900862207961E-2</v>
      </c>
      <c r="S40" s="91">
        <f t="shared" si="15"/>
        <v>6.9464544138929094E-2</v>
      </c>
      <c r="T40" s="92">
        <f t="shared" si="28"/>
        <v>7.9372053932034461E-2</v>
      </c>
      <c r="U40" s="93">
        <f t="shared" si="29"/>
        <v>86156.084867506695</v>
      </c>
      <c r="V40" s="93">
        <f t="shared" si="30"/>
        <v>415356.3284855439</v>
      </c>
      <c r="W40" s="94">
        <f>SUM(V40:V$42)</f>
        <v>1347834.8671366787</v>
      </c>
      <c r="X40" s="95">
        <f t="shared" si="0"/>
        <v>386503.79047207627</v>
      </c>
      <c r="Y40" s="93">
        <f>SUM(X40:X$42)</f>
        <v>1029218.2569736106</v>
      </c>
      <c r="Z40" s="93">
        <f t="shared" si="1"/>
        <v>28852.538013467594</v>
      </c>
      <c r="AA40" s="94">
        <f>SUM(Z40:Z$42)</f>
        <v>318616.61016306805</v>
      </c>
      <c r="AB40" s="87">
        <f t="shared" si="2"/>
        <v>15.644105337532665</v>
      </c>
      <c r="AC40" s="88">
        <f t="shared" si="3"/>
        <v>11.945972922938317</v>
      </c>
      <c r="AD40" s="96">
        <f t="shared" si="16"/>
        <v>76.360857110045487</v>
      </c>
      <c r="AE40" s="88">
        <f t="shared" si="4"/>
        <v>3.6981324145943475</v>
      </c>
      <c r="AF40" s="97">
        <f t="shared" si="17"/>
        <v>23.639142889954513</v>
      </c>
      <c r="AH40" s="98">
        <f t="shared" si="31"/>
        <v>5.4204533846735025E-5</v>
      </c>
      <c r="AI40" s="99">
        <f t="shared" si="18"/>
        <v>3.1181486370718695E-5</v>
      </c>
      <c r="AJ40" s="99">
        <f t="shared" si="32"/>
        <v>78993839.05329749</v>
      </c>
      <c r="AK40" s="99">
        <f>SUM(AJ40:AJ$42)/U40/U40</f>
        <v>1.9289655288771888E-2</v>
      </c>
      <c r="AL40" s="99">
        <f t="shared" si="33"/>
        <v>47255710.00577537</v>
      </c>
      <c r="AM40" s="99">
        <f>SUM(AL40:AL$42)/U40/U40</f>
        <v>1.5280953814072818E-2</v>
      </c>
      <c r="AN40" s="99">
        <f t="shared" si="34"/>
        <v>11219710.251098117</v>
      </c>
      <c r="AO40" s="100">
        <f>SUM(AN40:AN$42)/U40/U40</f>
        <v>8.0097185533045991E-3</v>
      </c>
      <c r="AP40" s="87">
        <f t="shared" si="5"/>
        <v>15.371886418724023</v>
      </c>
      <c r="AQ40" s="88">
        <f t="shared" si="6"/>
        <v>15.916324256341307</v>
      </c>
      <c r="AR40" s="88">
        <f t="shared" si="7"/>
        <v>11.703685258844287</v>
      </c>
      <c r="AS40" s="88">
        <f t="shared" si="8"/>
        <v>12.188260587032348</v>
      </c>
      <c r="AT40" s="88">
        <f t="shared" si="9"/>
        <v>3.5227182338837362</v>
      </c>
      <c r="AU40" s="101">
        <f t="shared" si="10"/>
        <v>3.8735465953049588</v>
      </c>
    </row>
    <row r="41" spans="1:47" ht="14.45" customHeight="1" x14ac:dyDescent="0.15">
      <c r="A41" s="126"/>
      <c r="B41" s="86" t="s">
        <v>90</v>
      </c>
      <c r="C41" s="11">
        <v>6051</v>
      </c>
      <c r="D41" s="11">
        <v>184</v>
      </c>
      <c r="E41" s="11">
        <v>2048</v>
      </c>
      <c r="F41" s="12">
        <v>302</v>
      </c>
      <c r="G41" s="22" t="s">
        <v>90</v>
      </c>
      <c r="H41" s="3">
        <v>3002215</v>
      </c>
      <c r="I41" s="3">
        <v>95693</v>
      </c>
      <c r="J41" s="18">
        <v>80</v>
      </c>
      <c r="K41" s="3">
        <v>81181</v>
      </c>
      <c r="L41" s="4">
        <v>959826</v>
      </c>
      <c r="M41" s="70"/>
      <c r="N41" s="70"/>
      <c r="O41" s="87">
        <f>IF(K41&lt;0.5,0.5,((L41-L42)-5*K42)/5/(K41-K42))</f>
        <v>0.54725826705734615</v>
      </c>
      <c r="P41" s="88">
        <f>IF(H41&lt;0.5,1,(I41/H41)/((K41-K42)/(L41-L42)))</f>
        <v>1.0109663769967436</v>
      </c>
      <c r="Q41" s="89">
        <f t="shared" si="13"/>
        <v>3.040819699223269E-2</v>
      </c>
      <c r="R41" s="90">
        <f t="shared" si="14"/>
        <v>3.0078346505019955E-2</v>
      </c>
      <c r="S41" s="91">
        <f t="shared" si="15"/>
        <v>0.1474609375</v>
      </c>
      <c r="T41" s="92">
        <f>5*R41/(1+5*(1-O41)*R41)</f>
        <v>0.14080454618618937</v>
      </c>
      <c r="U41" s="93">
        <f t="shared" si="29"/>
        <v>79317.699452830013</v>
      </c>
      <c r="V41" s="93">
        <f>5*U41*((1-T41)+O41*T41)</f>
        <v>371306.73636346165</v>
      </c>
      <c r="W41" s="94">
        <f>SUM(V41:V$42)</f>
        <v>932478.53865113482</v>
      </c>
      <c r="X41" s="95">
        <f t="shared" si="0"/>
        <v>316553.49691924028</v>
      </c>
      <c r="Y41" s="93">
        <f>SUM(X41:X$42)</f>
        <v>642714.46650153422</v>
      </c>
      <c r="Z41" s="93">
        <f t="shared" si="1"/>
        <v>54753.239444221399</v>
      </c>
      <c r="AA41" s="94">
        <f>SUM(Z41:Z$42)</f>
        <v>289764.07214960048</v>
      </c>
      <c r="AB41" s="87">
        <f t="shared" si="2"/>
        <v>11.756247912934954</v>
      </c>
      <c r="AC41" s="88">
        <f t="shared" si="3"/>
        <v>8.1030396864164533</v>
      </c>
      <c r="AD41" s="96">
        <f t="shared" si="16"/>
        <v>68.925389685777091</v>
      </c>
      <c r="AE41" s="88">
        <f t="shared" si="4"/>
        <v>3.6532082265184993</v>
      </c>
      <c r="AF41" s="97">
        <f t="shared" si="17"/>
        <v>31.074610314222895</v>
      </c>
      <c r="AH41" s="98">
        <f>IF(D41=0,0,T41*T41*(1-T41)/D41)</f>
        <v>9.2577937643776253E-5</v>
      </c>
      <c r="AI41" s="99">
        <f t="shared" si="18"/>
        <v>6.1384867876768112E-5</v>
      </c>
      <c r="AJ41" s="99">
        <f>U41*U41*((1-O41)*5+AB42)^2*AH41</f>
        <v>64190783.012293309</v>
      </c>
      <c r="AK41" s="99">
        <f>SUM(AJ41:AJ$42)/U41/U41</f>
        <v>1.0203107317412185E-2</v>
      </c>
      <c r="AL41" s="99">
        <f>U41*U41*((1-O41)*5*(1-S41)+AC42)^2*AH41+V41*V41*AI41</f>
        <v>34732575.353153855</v>
      </c>
      <c r="AM41" s="99">
        <f>SUM(AL41:AL$42)/U41/U41</f>
        <v>1.0518154460190308E-2</v>
      </c>
      <c r="AN41" s="99">
        <f>U41*U41*((1-O41)*5*S41+AE42)^2*AH41+V41*V41*AI41</f>
        <v>16795134.049549714</v>
      </c>
      <c r="AO41" s="100">
        <f>SUM(AN41:AN$42)/U41/U41</f>
        <v>7.6670030949638566E-3</v>
      </c>
      <c r="AP41" s="87">
        <f t="shared" si="5"/>
        <v>11.558267466752584</v>
      </c>
      <c r="AQ41" s="88">
        <f t="shared" si="6"/>
        <v>11.954228359117325</v>
      </c>
      <c r="AR41" s="88">
        <f t="shared" si="7"/>
        <v>7.9020259003860742</v>
      </c>
      <c r="AS41" s="88">
        <f t="shared" si="8"/>
        <v>8.3040534724468333</v>
      </c>
      <c r="AT41" s="88">
        <f t="shared" si="9"/>
        <v>3.48158783411243</v>
      </c>
      <c r="AU41" s="101">
        <f t="shared" si="10"/>
        <v>3.8248286189245686</v>
      </c>
    </row>
    <row r="42" spans="1:47" ht="14.45" customHeight="1" thickBot="1" x14ac:dyDescent="0.2">
      <c r="A42" s="127"/>
      <c r="B42" s="128" t="s">
        <v>91</v>
      </c>
      <c r="C42" s="15">
        <v>7345</v>
      </c>
      <c r="D42" s="15">
        <v>779</v>
      </c>
      <c r="E42" s="15">
        <v>2438</v>
      </c>
      <c r="F42" s="16">
        <v>1021</v>
      </c>
      <c r="G42" s="24" t="s">
        <v>91</v>
      </c>
      <c r="H42" s="7">
        <v>3458084</v>
      </c>
      <c r="I42" s="7">
        <v>359915</v>
      </c>
      <c r="J42" s="20">
        <v>85</v>
      </c>
      <c r="K42" s="7">
        <v>69236</v>
      </c>
      <c r="L42" s="8">
        <v>580961</v>
      </c>
      <c r="M42" s="70"/>
      <c r="N42" s="70"/>
      <c r="O42" s="129">
        <v>1</v>
      </c>
      <c r="P42" s="130">
        <f>IF(H42&lt;0.5,1,(I42/H42)/(K42/L42))</f>
        <v>0.87333208996837031</v>
      </c>
      <c r="Q42" s="131">
        <f t="shared" si="13"/>
        <v>0.10605854322668481</v>
      </c>
      <c r="R42" s="132">
        <f t="shared" si="14"/>
        <v>0.12144125292650813</v>
      </c>
      <c r="S42" s="133">
        <f t="shared" si="15"/>
        <v>0.41878589007383099</v>
      </c>
      <c r="T42" s="129">
        <v>1</v>
      </c>
      <c r="U42" s="134">
        <f>U41*(1-T41)</f>
        <v>68149.40677684173</v>
      </c>
      <c r="V42" s="134">
        <f>U42/R42</f>
        <v>561171.80228767311</v>
      </c>
      <c r="W42" s="135">
        <f>SUM(V42:V$42)</f>
        <v>561171.80228767311</v>
      </c>
      <c r="X42" s="129">
        <f t="shared" si="0"/>
        <v>326160.969582294</v>
      </c>
      <c r="Y42" s="134">
        <f>SUM(X42:X$42)</f>
        <v>326160.969582294</v>
      </c>
      <c r="Z42" s="134">
        <f t="shared" si="1"/>
        <v>235010.83270537909</v>
      </c>
      <c r="AA42" s="135">
        <f>SUM(Z42:Z$42)</f>
        <v>235010.83270537909</v>
      </c>
      <c r="AB42" s="136">
        <f t="shared" si="2"/>
        <v>8.2344341473911165</v>
      </c>
      <c r="AC42" s="130">
        <f t="shared" si="3"/>
        <v>4.78596931372158</v>
      </c>
      <c r="AD42" s="137">
        <f t="shared" si="16"/>
        <v>58.121410992616894</v>
      </c>
      <c r="AE42" s="130">
        <f t="shared" si="4"/>
        <v>3.4484648336695365</v>
      </c>
      <c r="AF42" s="138">
        <f t="shared" si="17"/>
        <v>41.878589007383098</v>
      </c>
      <c r="AH42" s="139">
        <f>0</f>
        <v>0</v>
      </c>
      <c r="AI42" s="140">
        <f t="shared" si="18"/>
        <v>9.9837681849425798E-5</v>
      </c>
      <c r="AJ42" s="140">
        <v>0</v>
      </c>
      <c r="AK42" s="140">
        <f>(1-R42)/R42/R42/D42</f>
        <v>7.6471722182708285E-2</v>
      </c>
      <c r="AL42" s="140">
        <f>V42*V42*AI42</f>
        <v>31440262.944023266</v>
      </c>
      <c r="AM42" s="140">
        <f>(1-S42)*(1-S42)*(1-R42)/R42/R42/D42+AI42/R42/R42</f>
        <v>3.2602484799237955E-2</v>
      </c>
      <c r="AN42" s="140">
        <f>V42*V42*AI42</f>
        <v>31440262.944023266</v>
      </c>
      <c r="AO42" s="141">
        <f>S42*S42*(1-R42)/R42/R42/D42+AI42/R42/R42</f>
        <v>2.0181319096058106E-2</v>
      </c>
      <c r="AP42" s="136">
        <f t="shared" si="5"/>
        <v>7.6924251364539442</v>
      </c>
      <c r="AQ42" s="130">
        <f t="shared" si="6"/>
        <v>8.7764431583282896</v>
      </c>
      <c r="AR42" s="130">
        <f t="shared" si="7"/>
        <v>4.432068613517762</v>
      </c>
      <c r="AS42" s="130">
        <f t="shared" si="8"/>
        <v>5.1398700139253979</v>
      </c>
      <c r="AT42" s="130">
        <f t="shared" si="9"/>
        <v>3.1700253331682307</v>
      </c>
      <c r="AU42" s="142">
        <f t="shared" si="10"/>
        <v>3.7269043341708423</v>
      </c>
    </row>
    <row r="43" spans="1:47" ht="14.45" customHeight="1" thickTop="1" x14ac:dyDescent="0.15">
      <c r="G43" s="143"/>
      <c r="H43" s="143"/>
      <c r="I43" s="143"/>
      <c r="J43" s="143"/>
      <c r="K43" s="143"/>
      <c r="L43" s="143"/>
    </row>
    <row r="44" spans="1:47" ht="14.45" customHeight="1" thickBot="1" x14ac:dyDescent="0.2">
      <c r="A44" s="25" t="s">
        <v>36</v>
      </c>
      <c r="G44" s="143"/>
      <c r="H44" s="143"/>
      <c r="I44" s="143"/>
      <c r="J44" s="183" t="s">
        <v>32</v>
      </c>
      <c r="K44" s="184"/>
      <c r="L44" s="184"/>
      <c r="M44" s="184"/>
    </row>
    <row r="45" spans="1:47" ht="14.45" customHeight="1" thickTop="1" x14ac:dyDescent="0.15">
      <c r="A45" s="195" t="s">
        <v>11</v>
      </c>
      <c r="B45" s="197" t="s">
        <v>53</v>
      </c>
      <c r="C45" s="179" t="s">
        <v>5</v>
      </c>
      <c r="D45" s="180"/>
      <c r="E45" s="180"/>
      <c r="F45" s="181" t="s">
        <v>96</v>
      </c>
      <c r="G45" s="180"/>
      <c r="H45" s="180"/>
      <c r="I45" s="180"/>
      <c r="J45" s="181" t="s">
        <v>97</v>
      </c>
      <c r="K45" s="180"/>
      <c r="L45" s="180"/>
      <c r="M45" s="182"/>
    </row>
    <row r="46" spans="1:47" ht="14.45" customHeight="1" x14ac:dyDescent="0.15">
      <c r="A46" s="196"/>
      <c r="B46" s="198"/>
      <c r="C46" s="42" t="s">
        <v>23</v>
      </c>
      <c r="D46" s="204" t="s">
        <v>28</v>
      </c>
      <c r="E46" s="205"/>
      <c r="F46" s="44" t="s">
        <v>23</v>
      </c>
      <c r="G46" s="204" t="s">
        <v>28</v>
      </c>
      <c r="H46" s="206"/>
      <c r="I46" s="144" t="s">
        <v>190</v>
      </c>
      <c r="J46" s="44" t="s">
        <v>23</v>
      </c>
      <c r="K46" s="204" t="s">
        <v>28</v>
      </c>
      <c r="L46" s="206"/>
      <c r="M46" s="145" t="s">
        <v>191</v>
      </c>
    </row>
    <row r="47" spans="1:47" ht="14.45" customHeight="1" x14ac:dyDescent="0.15">
      <c r="A47" s="68" t="s">
        <v>1</v>
      </c>
      <c r="B47" s="69">
        <v>0</v>
      </c>
      <c r="C47" s="146">
        <f>AB7</f>
        <v>80.255126579375428</v>
      </c>
      <c r="D47" s="146">
        <f t="shared" ref="D47:E82" si="35">AP7</f>
        <v>79.393815867922712</v>
      </c>
      <c r="E47" s="147">
        <f t="shared" si="35"/>
        <v>81.116437290828145</v>
      </c>
      <c r="F47" s="148">
        <f>AC7</f>
        <v>78.517195874055076</v>
      </c>
      <c r="G47" s="146">
        <f t="shared" ref="G47:H82" si="36">AR7</f>
        <v>77.706263297970267</v>
      </c>
      <c r="H47" s="146">
        <f t="shared" si="36"/>
        <v>79.328128450139886</v>
      </c>
      <c r="I47" s="149">
        <f t="shared" ref="I47:J82" si="37">AD7</f>
        <v>97.834492599545683</v>
      </c>
      <c r="J47" s="148">
        <f t="shared" si="37"/>
        <v>1.7379307053203421</v>
      </c>
      <c r="K47" s="146">
        <f t="shared" ref="K47:L82" si="38">AT7</f>
        <v>1.6006198622580892</v>
      </c>
      <c r="L47" s="146">
        <f t="shared" si="38"/>
        <v>1.875241548382595</v>
      </c>
      <c r="M47" s="150">
        <f>AF7</f>
        <v>2.1655074004543016</v>
      </c>
    </row>
    <row r="48" spans="1:47" ht="14.45" customHeight="1" x14ac:dyDescent="0.15">
      <c r="A48" s="68"/>
      <c r="B48" s="86">
        <v>5</v>
      </c>
      <c r="C48" s="151">
        <f>AB8</f>
        <v>75.378744576709721</v>
      </c>
      <c r="D48" s="151">
        <f t="shared" si="35"/>
        <v>74.550872540472767</v>
      </c>
      <c r="E48" s="152">
        <f t="shared" si="35"/>
        <v>76.206616612946675</v>
      </c>
      <c r="F48" s="153">
        <f>AC8</f>
        <v>73.638107311942122</v>
      </c>
      <c r="G48" s="151">
        <f t="shared" si="36"/>
        <v>72.861311670455976</v>
      </c>
      <c r="H48" s="151">
        <f t="shared" si="36"/>
        <v>74.414902953428268</v>
      </c>
      <c r="I48" s="154">
        <f t="shared" si="37"/>
        <v>97.690811548345408</v>
      </c>
      <c r="J48" s="153">
        <f t="shared" si="37"/>
        <v>1.7406372647676032</v>
      </c>
      <c r="K48" s="151">
        <f t="shared" si="38"/>
        <v>1.6032150931272142</v>
      </c>
      <c r="L48" s="151">
        <f t="shared" si="38"/>
        <v>1.8780594364079921</v>
      </c>
      <c r="M48" s="155">
        <f>AF8</f>
        <v>2.3091884516546055</v>
      </c>
    </row>
    <row r="49" spans="1:13" ht="14.45" customHeight="1" x14ac:dyDescent="0.15">
      <c r="A49" s="68"/>
      <c r="B49" s="86">
        <v>10</v>
      </c>
      <c r="C49" s="151">
        <f t="shared" ref="C49:C62" si="39">AB9</f>
        <v>70.473267798902441</v>
      </c>
      <c r="D49" s="151">
        <f t="shared" si="35"/>
        <v>69.665320083241753</v>
      </c>
      <c r="E49" s="152">
        <f t="shared" si="35"/>
        <v>71.281215514563129</v>
      </c>
      <c r="F49" s="153">
        <f t="shared" ref="F49:F62" si="40">AC9</f>
        <v>68.730377840163783</v>
      </c>
      <c r="G49" s="151">
        <f t="shared" si="36"/>
        <v>67.973922166241877</v>
      </c>
      <c r="H49" s="151">
        <f t="shared" si="36"/>
        <v>69.486833514085689</v>
      </c>
      <c r="I49" s="154">
        <f t="shared" si="37"/>
        <v>97.526877902537393</v>
      </c>
      <c r="J49" s="153">
        <f t="shared" si="37"/>
        <v>1.7428899587386373</v>
      </c>
      <c r="K49" s="151">
        <f t="shared" si="38"/>
        <v>1.6053608866390141</v>
      </c>
      <c r="L49" s="151">
        <f t="shared" si="38"/>
        <v>1.8804190308382605</v>
      </c>
      <c r="M49" s="155">
        <f t="shared" ref="M49:M62" si="41">AF9</f>
        <v>2.4731220974625803</v>
      </c>
    </row>
    <row r="50" spans="1:13" ht="14.45" customHeight="1" x14ac:dyDescent="0.15">
      <c r="A50" s="68"/>
      <c r="B50" s="86">
        <v>15</v>
      </c>
      <c r="C50" s="151">
        <f t="shared" si="39"/>
        <v>65.473267798902427</v>
      </c>
      <c r="D50" s="151">
        <f t="shared" si="35"/>
        <v>64.665320083241738</v>
      </c>
      <c r="E50" s="152">
        <f t="shared" si="35"/>
        <v>66.281215514563115</v>
      </c>
      <c r="F50" s="153">
        <f t="shared" si="40"/>
        <v>63.730377840163776</v>
      </c>
      <c r="G50" s="151">
        <f t="shared" si="36"/>
        <v>62.97392216624187</v>
      </c>
      <c r="H50" s="151">
        <f t="shared" si="36"/>
        <v>64.486833514085689</v>
      </c>
      <c r="I50" s="154">
        <f t="shared" si="37"/>
        <v>97.338012875587879</v>
      </c>
      <c r="J50" s="153">
        <f t="shared" si="37"/>
        <v>1.7428899587386373</v>
      </c>
      <c r="K50" s="151">
        <f t="shared" si="38"/>
        <v>1.6053608866390141</v>
      </c>
      <c r="L50" s="151">
        <f t="shared" si="38"/>
        <v>1.8804190308382605</v>
      </c>
      <c r="M50" s="155">
        <f t="shared" si="41"/>
        <v>2.6619871244121018</v>
      </c>
    </row>
    <row r="51" spans="1:13" ht="14.45" customHeight="1" x14ac:dyDescent="0.15">
      <c r="A51" s="68"/>
      <c r="B51" s="86">
        <v>20</v>
      </c>
      <c r="C51" s="151">
        <f t="shared" si="39"/>
        <v>60.555135453333179</v>
      </c>
      <c r="D51" s="151">
        <f t="shared" si="35"/>
        <v>59.762224289898938</v>
      </c>
      <c r="E51" s="152">
        <f t="shared" si="35"/>
        <v>61.348046616767419</v>
      </c>
      <c r="F51" s="153">
        <f t="shared" si="40"/>
        <v>58.80996430296927</v>
      </c>
      <c r="G51" s="151">
        <f t="shared" si="36"/>
        <v>58.068776387839002</v>
      </c>
      <c r="H51" s="151">
        <f t="shared" si="36"/>
        <v>59.551152218099539</v>
      </c>
      <c r="I51" s="154">
        <f t="shared" si="37"/>
        <v>97.118045996761367</v>
      </c>
      <c r="J51" s="153">
        <f t="shared" si="37"/>
        <v>1.7451711503638974</v>
      </c>
      <c r="K51" s="151">
        <f t="shared" si="38"/>
        <v>1.6075347711032317</v>
      </c>
      <c r="L51" s="151">
        <f t="shared" si="38"/>
        <v>1.882807529624563</v>
      </c>
      <c r="M51" s="155">
        <f t="shared" si="41"/>
        <v>2.8819540032386084</v>
      </c>
    </row>
    <row r="52" spans="1:13" ht="14.45" customHeight="1" x14ac:dyDescent="0.15">
      <c r="A52" s="68"/>
      <c r="B52" s="86">
        <v>25</v>
      </c>
      <c r="C52" s="151">
        <f t="shared" si="39"/>
        <v>55.656434510138638</v>
      </c>
      <c r="D52" s="151">
        <f t="shared" si="35"/>
        <v>54.887398026676742</v>
      </c>
      <c r="E52" s="152">
        <f t="shared" si="35"/>
        <v>56.425470993600534</v>
      </c>
      <c r="F52" s="153">
        <f t="shared" si="40"/>
        <v>53.908214807822176</v>
      </c>
      <c r="G52" s="151">
        <f t="shared" si="36"/>
        <v>53.191184729204352</v>
      </c>
      <c r="H52" s="151">
        <f t="shared" si="36"/>
        <v>54.625244886440001</v>
      </c>
      <c r="I52" s="154">
        <f t="shared" si="37"/>
        <v>96.858908196862672</v>
      </c>
      <c r="J52" s="153">
        <f t="shared" si="37"/>
        <v>1.7482197023164507</v>
      </c>
      <c r="K52" s="151">
        <f t="shared" si="38"/>
        <v>1.6104726528735755</v>
      </c>
      <c r="L52" s="151">
        <f t="shared" si="38"/>
        <v>1.8859667517593259</v>
      </c>
      <c r="M52" s="155">
        <f t="shared" si="41"/>
        <v>3.1410918031373116</v>
      </c>
    </row>
    <row r="53" spans="1:13" ht="14.45" customHeight="1" x14ac:dyDescent="0.15">
      <c r="A53" s="68"/>
      <c r="B53" s="86">
        <v>30</v>
      </c>
      <c r="C53" s="151">
        <f t="shared" si="39"/>
        <v>50.656434510138631</v>
      </c>
      <c r="D53" s="151">
        <f t="shared" si="35"/>
        <v>49.887398026676735</v>
      </c>
      <c r="E53" s="152">
        <f t="shared" si="35"/>
        <v>51.425470993600527</v>
      </c>
      <c r="F53" s="153">
        <f t="shared" si="40"/>
        <v>48.908214807822169</v>
      </c>
      <c r="G53" s="151">
        <f t="shared" si="36"/>
        <v>48.191184729204345</v>
      </c>
      <c r="H53" s="151">
        <f t="shared" si="36"/>
        <v>49.625244886439994</v>
      </c>
      <c r="I53" s="154">
        <f t="shared" si="37"/>
        <v>96.548869419606376</v>
      </c>
      <c r="J53" s="153">
        <f t="shared" si="37"/>
        <v>1.7482197023164507</v>
      </c>
      <c r="K53" s="151">
        <f t="shared" si="38"/>
        <v>1.6104726528735755</v>
      </c>
      <c r="L53" s="151">
        <f t="shared" si="38"/>
        <v>1.8859667517593259</v>
      </c>
      <c r="M53" s="155">
        <f t="shared" si="41"/>
        <v>3.4511305803935994</v>
      </c>
    </row>
    <row r="54" spans="1:13" ht="14.45" customHeight="1" x14ac:dyDescent="0.15">
      <c r="A54" s="68"/>
      <c r="B54" s="86">
        <v>35</v>
      </c>
      <c r="C54" s="151">
        <f t="shared" si="39"/>
        <v>45.97528259081497</v>
      </c>
      <c r="D54" s="151">
        <f t="shared" si="35"/>
        <v>45.253715511038287</v>
      </c>
      <c r="E54" s="152">
        <f t="shared" si="35"/>
        <v>46.696849670591654</v>
      </c>
      <c r="F54" s="153">
        <f t="shared" si="40"/>
        <v>44.215468761396131</v>
      </c>
      <c r="G54" s="151">
        <f t="shared" si="36"/>
        <v>43.546170714691677</v>
      </c>
      <c r="H54" s="151">
        <f t="shared" si="36"/>
        <v>44.884766808100586</v>
      </c>
      <c r="I54" s="154">
        <f t="shared" si="37"/>
        <v>96.172260984056649</v>
      </c>
      <c r="J54" s="153">
        <f t="shared" si="37"/>
        <v>1.7598138294188317</v>
      </c>
      <c r="K54" s="151">
        <f t="shared" si="38"/>
        <v>1.621528646716536</v>
      </c>
      <c r="L54" s="151">
        <f t="shared" si="38"/>
        <v>1.8980990121211274</v>
      </c>
      <c r="M54" s="155">
        <f t="shared" si="41"/>
        <v>3.827739015943342</v>
      </c>
    </row>
    <row r="55" spans="1:13" ht="14.45" customHeight="1" x14ac:dyDescent="0.15">
      <c r="A55" s="68"/>
      <c r="B55" s="86">
        <v>40</v>
      </c>
      <c r="C55" s="151">
        <f t="shared" si="39"/>
        <v>41.328615568316806</v>
      </c>
      <c r="D55" s="151">
        <f t="shared" si="35"/>
        <v>40.650302689835961</v>
      </c>
      <c r="E55" s="152">
        <f t="shared" si="35"/>
        <v>42.006928446797652</v>
      </c>
      <c r="F55" s="153">
        <f t="shared" si="40"/>
        <v>39.55445769465647</v>
      </c>
      <c r="G55" s="151">
        <f t="shared" si="36"/>
        <v>38.928587405842293</v>
      </c>
      <c r="H55" s="151">
        <f t="shared" si="36"/>
        <v>40.180327983470647</v>
      </c>
      <c r="I55" s="154">
        <f t="shared" si="37"/>
        <v>95.707192584935186</v>
      </c>
      <c r="J55" s="153">
        <f t="shared" si="37"/>
        <v>1.7741578736603381</v>
      </c>
      <c r="K55" s="151">
        <f t="shared" si="38"/>
        <v>1.6351544175638553</v>
      </c>
      <c r="L55" s="151">
        <f t="shared" si="38"/>
        <v>1.9131613297568208</v>
      </c>
      <c r="M55" s="155">
        <f t="shared" si="41"/>
        <v>4.2928074150648214</v>
      </c>
    </row>
    <row r="56" spans="1:13" ht="14.45" customHeight="1" x14ac:dyDescent="0.15">
      <c r="A56" s="68"/>
      <c r="B56" s="86">
        <v>45</v>
      </c>
      <c r="C56" s="151">
        <f t="shared" si="39"/>
        <v>36.667697742332386</v>
      </c>
      <c r="D56" s="151">
        <f t="shared" si="35"/>
        <v>36.025418013731276</v>
      </c>
      <c r="E56" s="152">
        <f t="shared" si="35"/>
        <v>37.309977470933497</v>
      </c>
      <c r="F56" s="153">
        <f t="shared" si="40"/>
        <v>34.877969879008475</v>
      </c>
      <c r="G56" s="151">
        <f t="shared" si="36"/>
        <v>34.288122205319162</v>
      </c>
      <c r="H56" s="151">
        <f t="shared" si="36"/>
        <v>35.467817552697788</v>
      </c>
      <c r="I56" s="154">
        <f t="shared" si="37"/>
        <v>95.119061262311831</v>
      </c>
      <c r="J56" s="153">
        <f t="shared" si="37"/>
        <v>1.7897278633239104</v>
      </c>
      <c r="K56" s="151">
        <f t="shared" si="38"/>
        <v>1.6499238803553347</v>
      </c>
      <c r="L56" s="151">
        <f t="shared" si="38"/>
        <v>1.9295318462924862</v>
      </c>
      <c r="M56" s="155">
        <f t="shared" si="41"/>
        <v>4.8809387376881661</v>
      </c>
    </row>
    <row r="57" spans="1:13" ht="14.45" customHeight="1" x14ac:dyDescent="0.15">
      <c r="A57" s="68"/>
      <c r="B57" s="86">
        <v>50</v>
      </c>
      <c r="C57" s="151">
        <f t="shared" si="39"/>
        <v>32.254624349587409</v>
      </c>
      <c r="D57" s="151">
        <f t="shared" si="35"/>
        <v>31.679518011741912</v>
      </c>
      <c r="E57" s="152">
        <f t="shared" si="35"/>
        <v>32.829730687432907</v>
      </c>
      <c r="F57" s="153">
        <f t="shared" si="40"/>
        <v>30.44391729192229</v>
      </c>
      <c r="G57" s="151">
        <f t="shared" si="36"/>
        <v>29.92086249973892</v>
      </c>
      <c r="H57" s="151">
        <f t="shared" si="36"/>
        <v>30.966972084105659</v>
      </c>
      <c r="I57" s="154">
        <f t="shared" si="37"/>
        <v>94.386209437629731</v>
      </c>
      <c r="J57" s="153">
        <f t="shared" si="37"/>
        <v>1.8107070576651139</v>
      </c>
      <c r="K57" s="151">
        <f t="shared" si="38"/>
        <v>1.6699414467125397</v>
      </c>
      <c r="L57" s="151">
        <f t="shared" si="38"/>
        <v>1.951472668617688</v>
      </c>
      <c r="M57" s="155">
        <f t="shared" si="41"/>
        <v>5.6137905623702471</v>
      </c>
    </row>
    <row r="58" spans="1:13" ht="14.45" customHeight="1" x14ac:dyDescent="0.15">
      <c r="A58" s="68"/>
      <c r="B58" s="86">
        <v>55</v>
      </c>
      <c r="C58" s="151">
        <f t="shared" si="39"/>
        <v>27.766985961361016</v>
      </c>
      <c r="D58" s="151">
        <f t="shared" si="35"/>
        <v>27.239554574677634</v>
      </c>
      <c r="E58" s="152">
        <f t="shared" si="35"/>
        <v>28.294417348044398</v>
      </c>
      <c r="F58" s="153">
        <f t="shared" si="40"/>
        <v>25.933404841389901</v>
      </c>
      <c r="G58" s="151">
        <f t="shared" si="36"/>
        <v>25.457472842454155</v>
      </c>
      <c r="H58" s="151">
        <f t="shared" si="36"/>
        <v>26.409336840325647</v>
      </c>
      <c r="I58" s="154">
        <f t="shared" si="37"/>
        <v>93.396542489261805</v>
      </c>
      <c r="J58" s="153">
        <f t="shared" si="37"/>
        <v>1.8335811199711181</v>
      </c>
      <c r="K58" s="151">
        <f t="shared" si="38"/>
        <v>1.6915885073359589</v>
      </c>
      <c r="L58" s="151">
        <f t="shared" si="38"/>
        <v>1.9755737326062772</v>
      </c>
      <c r="M58" s="155">
        <f t="shared" si="41"/>
        <v>6.6034575107382087</v>
      </c>
    </row>
    <row r="59" spans="1:13" ht="14.45" customHeight="1" x14ac:dyDescent="0.15">
      <c r="A59" s="68"/>
      <c r="B59" s="86">
        <v>60</v>
      </c>
      <c r="C59" s="151">
        <f t="shared" si="39"/>
        <v>23.526463901382314</v>
      </c>
      <c r="D59" s="151">
        <f t="shared" si="35"/>
        <v>23.04492949572661</v>
      </c>
      <c r="E59" s="152">
        <f t="shared" si="35"/>
        <v>24.007998307038019</v>
      </c>
      <c r="F59" s="153">
        <f t="shared" si="40"/>
        <v>21.650549135081629</v>
      </c>
      <c r="G59" s="151">
        <f t="shared" si="36"/>
        <v>21.219504364808486</v>
      </c>
      <c r="H59" s="151">
        <f t="shared" si="36"/>
        <v>22.081593905354772</v>
      </c>
      <c r="I59" s="154">
        <f t="shared" si="37"/>
        <v>92.026363272593358</v>
      </c>
      <c r="J59" s="153">
        <f t="shared" si="37"/>
        <v>1.875914766300685</v>
      </c>
      <c r="K59" s="151">
        <f t="shared" si="38"/>
        <v>1.7312193444212292</v>
      </c>
      <c r="L59" s="151">
        <f t="shared" si="38"/>
        <v>2.0206101881801408</v>
      </c>
      <c r="M59" s="155">
        <f t="shared" si="41"/>
        <v>7.973636727406638</v>
      </c>
    </row>
    <row r="60" spans="1:13" ht="14.45" customHeight="1" x14ac:dyDescent="0.15">
      <c r="A60" s="68"/>
      <c r="B60" s="86">
        <v>65</v>
      </c>
      <c r="C60" s="151">
        <f t="shared" si="39"/>
        <v>19.470708758588653</v>
      </c>
      <c r="D60" s="151">
        <f t="shared" si="35"/>
        <v>19.027388947560219</v>
      </c>
      <c r="E60" s="152">
        <f t="shared" si="35"/>
        <v>19.914028569617088</v>
      </c>
      <c r="F60" s="153">
        <f t="shared" si="40"/>
        <v>17.545515093559619</v>
      </c>
      <c r="G60" s="151">
        <f t="shared" si="36"/>
        <v>17.151113566909871</v>
      </c>
      <c r="H60" s="151">
        <f t="shared" si="36"/>
        <v>17.939916620209367</v>
      </c>
      <c r="I60" s="154">
        <f t="shared" si="37"/>
        <v>90.112359601805352</v>
      </c>
      <c r="J60" s="153">
        <f t="shared" si="37"/>
        <v>1.9251936650290327</v>
      </c>
      <c r="K60" s="151">
        <f t="shared" si="38"/>
        <v>1.776486885415556</v>
      </c>
      <c r="L60" s="151">
        <f t="shared" si="38"/>
        <v>2.0739004446425091</v>
      </c>
      <c r="M60" s="155">
        <f t="shared" si="41"/>
        <v>9.8876403981946339</v>
      </c>
    </row>
    <row r="61" spans="1:13" ht="14.45" customHeight="1" x14ac:dyDescent="0.15">
      <c r="A61" s="68"/>
      <c r="B61" s="86">
        <v>70</v>
      </c>
      <c r="C61" s="151">
        <f t="shared" si="39"/>
        <v>15.755675945014199</v>
      </c>
      <c r="D61" s="151">
        <f t="shared" si="35"/>
        <v>15.358119644316348</v>
      </c>
      <c r="E61" s="152">
        <f t="shared" si="35"/>
        <v>16.153232245712047</v>
      </c>
      <c r="F61" s="153">
        <f t="shared" si="40"/>
        <v>13.805522648799474</v>
      </c>
      <c r="G61" s="151">
        <f t="shared" si="36"/>
        <v>13.453252136469045</v>
      </c>
      <c r="H61" s="151">
        <f t="shared" si="36"/>
        <v>14.157793161129904</v>
      </c>
      <c r="I61" s="154">
        <f t="shared" si="37"/>
        <v>87.622534869207954</v>
      </c>
      <c r="J61" s="153">
        <f t="shared" si="37"/>
        <v>1.9501532962147246</v>
      </c>
      <c r="K61" s="151">
        <f t="shared" si="38"/>
        <v>1.7961688137916896</v>
      </c>
      <c r="L61" s="151">
        <f t="shared" si="38"/>
        <v>2.1041377786377597</v>
      </c>
      <c r="M61" s="155">
        <f t="shared" si="41"/>
        <v>12.377465130792057</v>
      </c>
    </row>
    <row r="62" spans="1:13" ht="14.45" customHeight="1" x14ac:dyDescent="0.15">
      <c r="A62" s="68"/>
      <c r="B62" s="86">
        <v>75</v>
      </c>
      <c r="C62" s="151">
        <f t="shared" si="39"/>
        <v>12.210421399542016</v>
      </c>
      <c r="D62" s="151">
        <f t="shared" si="35"/>
        <v>11.875444717668238</v>
      </c>
      <c r="E62" s="152">
        <f t="shared" si="35"/>
        <v>12.545398081415794</v>
      </c>
      <c r="F62" s="153">
        <f t="shared" si="40"/>
        <v>10.231176995661247</v>
      </c>
      <c r="G62" s="151">
        <f t="shared" si="36"/>
        <v>9.9312194770952384</v>
      </c>
      <c r="H62" s="151">
        <f t="shared" si="36"/>
        <v>10.531134514227256</v>
      </c>
      <c r="I62" s="154">
        <f t="shared" si="37"/>
        <v>83.790531554013313</v>
      </c>
      <c r="J62" s="153">
        <f t="shared" si="37"/>
        <v>1.9792444038807699</v>
      </c>
      <c r="K62" s="151">
        <f t="shared" si="38"/>
        <v>1.8196436341546496</v>
      </c>
      <c r="L62" s="151">
        <f t="shared" si="38"/>
        <v>2.1388451736068901</v>
      </c>
      <c r="M62" s="155">
        <f t="shared" si="41"/>
        <v>16.209468445986694</v>
      </c>
    </row>
    <row r="63" spans="1:13" ht="14.45" customHeight="1" x14ac:dyDescent="0.15">
      <c r="A63" s="68"/>
      <c r="B63" s="86">
        <v>80</v>
      </c>
      <c r="C63" s="151">
        <f>AB23</f>
        <v>9.1177319566413448</v>
      </c>
      <c r="D63" s="151">
        <f t="shared" si="35"/>
        <v>8.8635523257672997</v>
      </c>
      <c r="E63" s="152">
        <f t="shared" si="35"/>
        <v>9.37191158751539</v>
      </c>
      <c r="F63" s="153">
        <f>AC23</f>
        <v>7.1415312182017665</v>
      </c>
      <c r="G63" s="151">
        <f t="shared" si="36"/>
        <v>6.8957763387474822</v>
      </c>
      <c r="H63" s="151">
        <f t="shared" si="36"/>
        <v>7.3872860976560508</v>
      </c>
      <c r="I63" s="154">
        <f t="shared" si="37"/>
        <v>78.325742105194081</v>
      </c>
      <c r="J63" s="153">
        <f t="shared" si="37"/>
        <v>1.9762007384395801</v>
      </c>
      <c r="K63" s="151">
        <f t="shared" si="38"/>
        <v>1.8083604886461109</v>
      </c>
      <c r="L63" s="151">
        <f t="shared" si="38"/>
        <v>2.1440409882330496</v>
      </c>
      <c r="M63" s="155">
        <f>AF23</f>
        <v>21.674257894805933</v>
      </c>
    </row>
    <row r="64" spans="1:13" ht="14.45" customHeight="1" x14ac:dyDescent="0.15">
      <c r="A64" s="44"/>
      <c r="B64" s="102">
        <v>85</v>
      </c>
      <c r="C64" s="156">
        <f>AB24</f>
        <v>6.4281323363979999</v>
      </c>
      <c r="D64" s="156">
        <f t="shared" si="35"/>
        <v>5.8625228589788394</v>
      </c>
      <c r="E64" s="157">
        <f t="shared" si="35"/>
        <v>6.9937418138171603</v>
      </c>
      <c r="F64" s="158">
        <f>AC24</f>
        <v>4.5401052552752077</v>
      </c>
      <c r="G64" s="156">
        <f t="shared" si="36"/>
        <v>4.1020029547602608</v>
      </c>
      <c r="H64" s="156">
        <f t="shared" si="36"/>
        <v>4.9782075557901546</v>
      </c>
      <c r="I64" s="159">
        <f t="shared" si="37"/>
        <v>70.628683693516692</v>
      </c>
      <c r="J64" s="158">
        <f t="shared" si="37"/>
        <v>1.8880270811227919</v>
      </c>
      <c r="K64" s="156">
        <f t="shared" si="38"/>
        <v>1.643189383826009</v>
      </c>
      <c r="L64" s="156">
        <f t="shared" si="38"/>
        <v>2.1328647784195747</v>
      </c>
      <c r="M64" s="160">
        <f>AF24</f>
        <v>29.371316306483301</v>
      </c>
    </row>
    <row r="65" spans="1:13" ht="14.45" customHeight="1" x14ac:dyDescent="0.15">
      <c r="A65" s="68" t="s">
        <v>6</v>
      </c>
      <c r="B65" s="161">
        <v>0</v>
      </c>
      <c r="C65" s="162">
        <f>AB25</f>
        <v>86.151849852609502</v>
      </c>
      <c r="D65" s="162">
        <f t="shared" si="35"/>
        <v>85.236828223284618</v>
      </c>
      <c r="E65" s="163">
        <f t="shared" si="35"/>
        <v>87.066871481934385</v>
      </c>
      <c r="F65" s="164">
        <f>AC25</f>
        <v>82.721022348803658</v>
      </c>
      <c r="G65" s="162">
        <f t="shared" si="36"/>
        <v>81.874339362609703</v>
      </c>
      <c r="H65" s="162">
        <f t="shared" si="36"/>
        <v>83.567705334997612</v>
      </c>
      <c r="I65" s="165">
        <f t="shared" si="37"/>
        <v>96.017697229165265</v>
      </c>
      <c r="J65" s="164">
        <f t="shared" si="37"/>
        <v>3.430827503805856</v>
      </c>
      <c r="K65" s="162">
        <f t="shared" si="38"/>
        <v>3.2557681370680318</v>
      </c>
      <c r="L65" s="162">
        <f t="shared" si="38"/>
        <v>3.6058868705436802</v>
      </c>
      <c r="M65" s="166">
        <f>AF25</f>
        <v>3.9823027708347434</v>
      </c>
    </row>
    <row r="66" spans="1:13" ht="14.45" customHeight="1" x14ac:dyDescent="0.15">
      <c r="A66" s="126"/>
      <c r="B66" s="86">
        <v>5</v>
      </c>
      <c r="C66" s="151">
        <f>AB26</f>
        <v>81.604194006106709</v>
      </c>
      <c r="D66" s="151">
        <f t="shared" si="35"/>
        <v>80.840808228798537</v>
      </c>
      <c r="E66" s="152">
        <f t="shared" si="35"/>
        <v>82.367579783414882</v>
      </c>
      <c r="F66" s="153">
        <f>AC26</f>
        <v>78.155182985521947</v>
      </c>
      <c r="G66" s="151">
        <f t="shared" si="36"/>
        <v>77.461038114372428</v>
      </c>
      <c r="H66" s="151">
        <f t="shared" si="36"/>
        <v>78.849327856671465</v>
      </c>
      <c r="I66" s="154">
        <f t="shared" si="37"/>
        <v>95.7734880387071</v>
      </c>
      <c r="J66" s="153">
        <f t="shared" si="37"/>
        <v>3.4490110205847753</v>
      </c>
      <c r="K66" s="151">
        <f t="shared" si="38"/>
        <v>3.2742373084710428</v>
      </c>
      <c r="L66" s="151">
        <f t="shared" si="38"/>
        <v>3.6237847326985078</v>
      </c>
      <c r="M66" s="155">
        <f>AF26</f>
        <v>4.2265119612929141</v>
      </c>
    </row>
    <row r="67" spans="1:13" ht="14.45" customHeight="1" x14ac:dyDescent="0.15">
      <c r="A67" s="126"/>
      <c r="B67" s="86">
        <v>10</v>
      </c>
      <c r="C67" s="151">
        <f t="shared" ref="C67:C80" si="42">AB27</f>
        <v>76.604194006106709</v>
      </c>
      <c r="D67" s="151">
        <f t="shared" si="35"/>
        <v>75.840808228798537</v>
      </c>
      <c r="E67" s="152">
        <f t="shared" si="35"/>
        <v>77.367579783414882</v>
      </c>
      <c r="F67" s="153">
        <f t="shared" ref="F67:F80" si="43">AC27</f>
        <v>73.155182985521932</v>
      </c>
      <c r="G67" s="151">
        <f t="shared" si="36"/>
        <v>72.461038114372414</v>
      </c>
      <c r="H67" s="151">
        <f t="shared" si="36"/>
        <v>73.849327856671451</v>
      </c>
      <c r="I67" s="154">
        <f t="shared" si="37"/>
        <v>95.4976211611732</v>
      </c>
      <c r="J67" s="153">
        <f t="shared" si="37"/>
        <v>3.4490110205847753</v>
      </c>
      <c r="K67" s="151">
        <f t="shared" si="38"/>
        <v>3.2742373084710428</v>
      </c>
      <c r="L67" s="151">
        <f t="shared" si="38"/>
        <v>3.6237847326985078</v>
      </c>
      <c r="M67" s="155">
        <f t="shared" ref="M67:M80" si="44">AF27</f>
        <v>4.5023788388267985</v>
      </c>
    </row>
    <row r="68" spans="1:13" ht="14.45" customHeight="1" x14ac:dyDescent="0.15">
      <c r="A68" s="126"/>
      <c r="B68" s="86">
        <v>15</v>
      </c>
      <c r="C68" s="151">
        <f t="shared" si="42"/>
        <v>71.604194006106709</v>
      </c>
      <c r="D68" s="151">
        <f t="shared" si="35"/>
        <v>70.840808228798537</v>
      </c>
      <c r="E68" s="152">
        <f t="shared" si="35"/>
        <v>72.367579783414882</v>
      </c>
      <c r="F68" s="153">
        <f t="shared" si="43"/>
        <v>68.155182985521932</v>
      </c>
      <c r="G68" s="151">
        <f t="shared" si="36"/>
        <v>67.461038114372414</v>
      </c>
      <c r="H68" s="151">
        <f t="shared" si="36"/>
        <v>68.849327856671451</v>
      </c>
      <c r="I68" s="154">
        <f t="shared" si="37"/>
        <v>95.183227646846163</v>
      </c>
      <c r="J68" s="153">
        <f t="shared" si="37"/>
        <v>3.4490110205847753</v>
      </c>
      <c r="K68" s="151">
        <f t="shared" si="38"/>
        <v>3.2742373084710428</v>
      </c>
      <c r="L68" s="151">
        <f t="shared" si="38"/>
        <v>3.6237847326985078</v>
      </c>
      <c r="M68" s="155">
        <f t="shared" si="44"/>
        <v>4.8167723531538229</v>
      </c>
    </row>
    <row r="69" spans="1:13" ht="14.45" customHeight="1" x14ac:dyDescent="0.15">
      <c r="A69" s="126"/>
      <c r="B69" s="86">
        <v>20</v>
      </c>
      <c r="C69" s="151">
        <f t="shared" si="42"/>
        <v>66.693703802038229</v>
      </c>
      <c r="D69" s="151">
        <f t="shared" si="35"/>
        <v>65.949758990137695</v>
      </c>
      <c r="E69" s="152">
        <f t="shared" si="35"/>
        <v>67.437648613938762</v>
      </c>
      <c r="F69" s="153">
        <f t="shared" si="43"/>
        <v>63.240212684168881</v>
      </c>
      <c r="G69" s="151">
        <f t="shared" si="36"/>
        <v>62.565469293007673</v>
      </c>
      <c r="H69" s="151">
        <f t="shared" si="36"/>
        <v>63.914956075330089</v>
      </c>
      <c r="I69" s="154">
        <f t="shared" si="37"/>
        <v>94.82186335291847</v>
      </c>
      <c r="J69" s="153">
        <f t="shared" si="37"/>
        <v>3.4534911178693477</v>
      </c>
      <c r="K69" s="151">
        <f t="shared" si="38"/>
        <v>3.2787111099323911</v>
      </c>
      <c r="L69" s="151">
        <f t="shared" si="38"/>
        <v>3.6282711258063043</v>
      </c>
      <c r="M69" s="155">
        <f t="shared" si="44"/>
        <v>5.1781366470815282</v>
      </c>
    </row>
    <row r="70" spans="1:13" ht="14.45" customHeight="1" x14ac:dyDescent="0.15">
      <c r="A70" s="126"/>
      <c r="B70" s="86">
        <v>25</v>
      </c>
      <c r="C70" s="151">
        <f t="shared" si="42"/>
        <v>61.830001788671595</v>
      </c>
      <c r="D70" s="151">
        <f t="shared" si="35"/>
        <v>61.134087272046308</v>
      </c>
      <c r="E70" s="152">
        <f t="shared" si="35"/>
        <v>62.525916305296882</v>
      </c>
      <c r="F70" s="153">
        <f t="shared" si="43"/>
        <v>58.369151867400973</v>
      </c>
      <c r="G70" s="151">
        <f t="shared" si="36"/>
        <v>57.74208164777064</v>
      </c>
      <c r="H70" s="151">
        <f t="shared" si="36"/>
        <v>58.996222087031306</v>
      </c>
      <c r="I70" s="154">
        <f t="shared" si="37"/>
        <v>94.402636549972229</v>
      </c>
      <c r="J70" s="153">
        <f t="shared" si="37"/>
        <v>3.460849921270627</v>
      </c>
      <c r="K70" s="151">
        <f t="shared" si="38"/>
        <v>3.2862936216201373</v>
      </c>
      <c r="L70" s="151">
        <f t="shared" si="38"/>
        <v>3.6354062209211166</v>
      </c>
      <c r="M70" s="155">
        <f t="shared" si="44"/>
        <v>5.5973634500277809</v>
      </c>
    </row>
    <row r="71" spans="1:13" ht="14.45" customHeight="1" x14ac:dyDescent="0.15">
      <c r="A71" s="126"/>
      <c r="B71" s="86">
        <v>30</v>
      </c>
      <c r="C71" s="151">
        <f t="shared" si="42"/>
        <v>57.015583075995977</v>
      </c>
      <c r="D71" s="151">
        <f t="shared" si="35"/>
        <v>56.36675940714359</v>
      </c>
      <c r="E71" s="152">
        <f t="shared" si="35"/>
        <v>57.664406744848364</v>
      </c>
      <c r="F71" s="153">
        <f t="shared" si="43"/>
        <v>53.543904891764832</v>
      </c>
      <c r="G71" s="151">
        <f t="shared" si="36"/>
        <v>52.963526235981554</v>
      </c>
      <c r="H71" s="151">
        <f t="shared" si="36"/>
        <v>54.12428354754811</v>
      </c>
      <c r="I71" s="154">
        <f t="shared" si="37"/>
        <v>93.911001173830414</v>
      </c>
      <c r="J71" s="153">
        <f t="shared" si="37"/>
        <v>3.4716781842311439</v>
      </c>
      <c r="K71" s="151">
        <f t="shared" si="38"/>
        <v>3.2972220384677531</v>
      </c>
      <c r="L71" s="151">
        <f t="shared" si="38"/>
        <v>3.6461343299945348</v>
      </c>
      <c r="M71" s="155">
        <f t="shared" si="44"/>
        <v>6.0889988261695924</v>
      </c>
    </row>
    <row r="72" spans="1:13" ht="14.45" customHeight="1" x14ac:dyDescent="0.15">
      <c r="A72" s="126"/>
      <c r="B72" s="86">
        <v>35</v>
      </c>
      <c r="C72" s="151">
        <f t="shared" si="42"/>
        <v>52.21013932524982</v>
      </c>
      <c r="D72" s="151">
        <f t="shared" si="35"/>
        <v>51.597484550126936</v>
      </c>
      <c r="E72" s="152">
        <f t="shared" si="35"/>
        <v>52.822794100372704</v>
      </c>
      <c r="F72" s="153">
        <f t="shared" si="43"/>
        <v>48.726038593388253</v>
      </c>
      <c r="G72" s="151">
        <f t="shared" si="36"/>
        <v>48.181407009650719</v>
      </c>
      <c r="H72" s="151">
        <f t="shared" si="36"/>
        <v>49.270670177125787</v>
      </c>
      <c r="I72" s="154">
        <f t="shared" si="37"/>
        <v>93.326773732288075</v>
      </c>
      <c r="J72" s="153">
        <f t="shared" si="37"/>
        <v>3.4841007318615755</v>
      </c>
      <c r="K72" s="151">
        <f t="shared" si="38"/>
        <v>3.30958762108579</v>
      </c>
      <c r="L72" s="151">
        <f t="shared" si="38"/>
        <v>3.6586138426373611</v>
      </c>
      <c r="M72" s="155">
        <f t="shared" si="44"/>
        <v>6.6732262677119456</v>
      </c>
    </row>
    <row r="73" spans="1:13" ht="14.45" customHeight="1" x14ac:dyDescent="0.15">
      <c r="A73" s="126"/>
      <c r="B73" s="86">
        <v>40</v>
      </c>
      <c r="C73" s="151">
        <f t="shared" si="42"/>
        <v>47.387254030596566</v>
      </c>
      <c r="D73" s="151">
        <f t="shared" si="35"/>
        <v>46.80611779909362</v>
      </c>
      <c r="E73" s="152">
        <f t="shared" si="35"/>
        <v>47.968390262099511</v>
      </c>
      <c r="F73" s="153">
        <f t="shared" si="43"/>
        <v>43.890705573477604</v>
      </c>
      <c r="G73" s="151">
        <f t="shared" si="36"/>
        <v>43.376992747130281</v>
      </c>
      <c r="H73" s="151">
        <f t="shared" si="36"/>
        <v>44.404418399824927</v>
      </c>
      <c r="I73" s="154">
        <f t="shared" si="37"/>
        <v>92.621331350279661</v>
      </c>
      <c r="J73" s="153">
        <f t="shared" si="37"/>
        <v>3.4965484571189571</v>
      </c>
      <c r="K73" s="151">
        <f t="shared" si="38"/>
        <v>3.3219812619330753</v>
      </c>
      <c r="L73" s="151">
        <f t="shared" si="38"/>
        <v>3.6711156523048389</v>
      </c>
      <c r="M73" s="155">
        <f t="shared" si="44"/>
        <v>7.3786686497203187</v>
      </c>
    </row>
    <row r="74" spans="1:13" ht="14.45" customHeight="1" x14ac:dyDescent="0.15">
      <c r="A74" s="126"/>
      <c r="B74" s="86">
        <v>45</v>
      </c>
      <c r="C74" s="151">
        <f t="shared" si="42"/>
        <v>42.637525430192468</v>
      </c>
      <c r="D74" s="151">
        <f t="shared" si="35"/>
        <v>42.096122172528382</v>
      </c>
      <c r="E74" s="152">
        <f t="shared" si="35"/>
        <v>43.178928687856555</v>
      </c>
      <c r="F74" s="153">
        <f t="shared" si="43"/>
        <v>39.121402206566188</v>
      </c>
      <c r="G74" s="151">
        <f t="shared" si="36"/>
        <v>38.646276635358973</v>
      </c>
      <c r="H74" s="151">
        <f t="shared" si="36"/>
        <v>39.596527777773403</v>
      </c>
      <c r="I74" s="154">
        <f t="shared" si="37"/>
        <v>91.753453822307321</v>
      </c>
      <c r="J74" s="153">
        <f t="shared" si="37"/>
        <v>3.5161232236262827</v>
      </c>
      <c r="K74" s="151">
        <f t="shared" si="38"/>
        <v>3.3414240054152975</v>
      </c>
      <c r="L74" s="151">
        <f t="shared" si="38"/>
        <v>3.6908224418372679</v>
      </c>
      <c r="M74" s="155">
        <f t="shared" si="44"/>
        <v>8.2465461776926841</v>
      </c>
    </row>
    <row r="75" spans="1:13" ht="14.45" customHeight="1" x14ac:dyDescent="0.15">
      <c r="A75" s="126"/>
      <c r="B75" s="86">
        <v>50</v>
      </c>
      <c r="C75" s="151">
        <f t="shared" si="42"/>
        <v>37.832902414129748</v>
      </c>
      <c r="D75" s="151">
        <f t="shared" si="35"/>
        <v>37.323831950738125</v>
      </c>
      <c r="E75" s="152">
        <f t="shared" si="35"/>
        <v>38.341972877521371</v>
      </c>
      <c r="F75" s="153">
        <f t="shared" si="43"/>
        <v>34.307957405596774</v>
      </c>
      <c r="G75" s="151">
        <f t="shared" si="36"/>
        <v>33.863896128821438</v>
      </c>
      <c r="H75" s="151">
        <f t="shared" si="36"/>
        <v>34.75201868237211</v>
      </c>
      <c r="I75" s="154">
        <f t="shared" si="37"/>
        <v>90.682858613521319</v>
      </c>
      <c r="J75" s="153">
        <f t="shared" si="37"/>
        <v>3.5249450085329777</v>
      </c>
      <c r="K75" s="151">
        <f t="shared" si="38"/>
        <v>3.3505550023113262</v>
      </c>
      <c r="L75" s="151">
        <f t="shared" si="38"/>
        <v>3.6993350147546291</v>
      </c>
      <c r="M75" s="155">
        <f t="shared" si="44"/>
        <v>9.3171413864786885</v>
      </c>
    </row>
    <row r="76" spans="1:13" ht="14.45" customHeight="1" x14ac:dyDescent="0.15">
      <c r="A76" s="126"/>
      <c r="B76" s="86">
        <v>55</v>
      </c>
      <c r="C76" s="151">
        <f t="shared" si="42"/>
        <v>33.261622330117092</v>
      </c>
      <c r="D76" s="151">
        <f t="shared" si="35"/>
        <v>32.807807276491943</v>
      </c>
      <c r="E76" s="152">
        <f t="shared" si="35"/>
        <v>33.715437383742241</v>
      </c>
      <c r="F76" s="153">
        <f t="shared" si="43"/>
        <v>29.700256725805211</v>
      </c>
      <c r="G76" s="151">
        <f t="shared" si="36"/>
        <v>29.308190151214802</v>
      </c>
      <c r="H76" s="151">
        <f t="shared" si="36"/>
        <v>30.09232330039562</v>
      </c>
      <c r="I76" s="154">
        <f t="shared" si="37"/>
        <v>89.292868613064599</v>
      </c>
      <c r="J76" s="153">
        <f t="shared" si="37"/>
        <v>3.5613656043118875</v>
      </c>
      <c r="K76" s="151">
        <f t="shared" si="38"/>
        <v>3.3867610357508897</v>
      </c>
      <c r="L76" s="151">
        <f t="shared" si="38"/>
        <v>3.7359701728728854</v>
      </c>
      <c r="M76" s="155">
        <f t="shared" si="44"/>
        <v>10.707131386935419</v>
      </c>
    </row>
    <row r="77" spans="1:13" ht="14.45" customHeight="1" x14ac:dyDescent="0.15">
      <c r="A77" s="126"/>
      <c r="B77" s="86">
        <v>60</v>
      </c>
      <c r="C77" s="151">
        <f t="shared" si="42"/>
        <v>28.675450822558489</v>
      </c>
      <c r="D77" s="151">
        <f t="shared" si="35"/>
        <v>28.263285779607088</v>
      </c>
      <c r="E77" s="152">
        <f t="shared" si="35"/>
        <v>29.087615865509889</v>
      </c>
      <c r="F77" s="153">
        <f t="shared" si="43"/>
        <v>25.076959012455511</v>
      </c>
      <c r="G77" s="151">
        <f t="shared" si="36"/>
        <v>24.723067459587689</v>
      </c>
      <c r="H77" s="151">
        <f t="shared" si="36"/>
        <v>25.430850565323333</v>
      </c>
      <c r="I77" s="154">
        <f t="shared" si="37"/>
        <v>87.450966918113437</v>
      </c>
      <c r="J77" s="153">
        <f t="shared" si="37"/>
        <v>3.5984918101029848</v>
      </c>
      <c r="K77" s="151">
        <f t="shared" si="38"/>
        <v>3.4234243252743375</v>
      </c>
      <c r="L77" s="151">
        <f t="shared" si="38"/>
        <v>3.7735592949316321</v>
      </c>
      <c r="M77" s="155">
        <f t="shared" si="44"/>
        <v>12.54903308188659</v>
      </c>
    </row>
    <row r="78" spans="1:13" ht="14.45" customHeight="1" x14ac:dyDescent="0.15">
      <c r="A78" s="126"/>
      <c r="B78" s="86">
        <v>65</v>
      </c>
      <c r="C78" s="151">
        <f t="shared" si="42"/>
        <v>24.232301093243535</v>
      </c>
      <c r="D78" s="151">
        <f t="shared" si="35"/>
        <v>23.860847083678671</v>
      </c>
      <c r="E78" s="152">
        <f t="shared" si="35"/>
        <v>24.6037551028084</v>
      </c>
      <c r="F78" s="153">
        <f t="shared" si="43"/>
        <v>20.585621173801236</v>
      </c>
      <c r="G78" s="151">
        <f t="shared" si="36"/>
        <v>20.267455237533376</v>
      </c>
      <c r="H78" s="151">
        <f t="shared" si="36"/>
        <v>20.903787110069096</v>
      </c>
      <c r="I78" s="154">
        <f t="shared" si="37"/>
        <v>84.951161239660109</v>
      </c>
      <c r="J78" s="153">
        <f t="shared" si="37"/>
        <v>3.6466799194423021</v>
      </c>
      <c r="K78" s="151">
        <f t="shared" si="38"/>
        <v>3.4706395882944419</v>
      </c>
      <c r="L78" s="151">
        <f t="shared" si="38"/>
        <v>3.8227202505901623</v>
      </c>
      <c r="M78" s="155">
        <f t="shared" si="44"/>
        <v>15.048838760339898</v>
      </c>
    </row>
    <row r="79" spans="1:13" ht="14.45" customHeight="1" x14ac:dyDescent="0.15">
      <c r="A79" s="126"/>
      <c r="B79" s="86">
        <v>70</v>
      </c>
      <c r="C79" s="151">
        <f t="shared" si="42"/>
        <v>19.89815534214808</v>
      </c>
      <c r="D79" s="151">
        <f t="shared" si="35"/>
        <v>19.571461711588302</v>
      </c>
      <c r="E79" s="152">
        <f t="shared" si="35"/>
        <v>20.224848972707857</v>
      </c>
      <c r="F79" s="153">
        <f t="shared" si="43"/>
        <v>16.211588192573675</v>
      </c>
      <c r="G79" s="151">
        <f t="shared" si="36"/>
        <v>15.929907665436273</v>
      </c>
      <c r="H79" s="151">
        <f t="shared" si="36"/>
        <v>16.493268719711079</v>
      </c>
      <c r="I79" s="154">
        <f t="shared" si="37"/>
        <v>81.472819534353746</v>
      </c>
      <c r="J79" s="153">
        <f t="shared" si="37"/>
        <v>3.6865671495744023</v>
      </c>
      <c r="K79" s="151">
        <f t="shared" si="38"/>
        <v>3.5098091327169727</v>
      </c>
      <c r="L79" s="151">
        <f t="shared" si="38"/>
        <v>3.863325166431832</v>
      </c>
      <c r="M79" s="155">
        <f t="shared" si="44"/>
        <v>18.527180465646236</v>
      </c>
    </row>
    <row r="80" spans="1:13" ht="14.45" customHeight="1" x14ac:dyDescent="0.15">
      <c r="A80" s="126"/>
      <c r="B80" s="86">
        <v>75</v>
      </c>
      <c r="C80" s="151">
        <f t="shared" si="42"/>
        <v>15.644105337532665</v>
      </c>
      <c r="D80" s="151">
        <f t="shared" si="35"/>
        <v>15.371886418724023</v>
      </c>
      <c r="E80" s="152">
        <f t="shared" si="35"/>
        <v>15.916324256341307</v>
      </c>
      <c r="F80" s="153">
        <f t="shared" si="43"/>
        <v>11.945972922938317</v>
      </c>
      <c r="G80" s="151">
        <f t="shared" si="36"/>
        <v>11.703685258844287</v>
      </c>
      <c r="H80" s="151">
        <f t="shared" si="36"/>
        <v>12.188260587032348</v>
      </c>
      <c r="I80" s="154">
        <f t="shared" si="37"/>
        <v>76.360857110045487</v>
      </c>
      <c r="J80" s="153">
        <f t="shared" si="37"/>
        <v>3.6981324145943475</v>
      </c>
      <c r="K80" s="151">
        <f t="shared" si="38"/>
        <v>3.5227182338837362</v>
      </c>
      <c r="L80" s="151">
        <f t="shared" si="38"/>
        <v>3.8735465953049588</v>
      </c>
      <c r="M80" s="155">
        <f t="shared" si="44"/>
        <v>23.639142889954513</v>
      </c>
    </row>
    <row r="81" spans="1:13" ht="14.45" customHeight="1" x14ac:dyDescent="0.15">
      <c r="A81" s="126"/>
      <c r="B81" s="86">
        <v>80</v>
      </c>
      <c r="C81" s="151">
        <f>AB41</f>
        <v>11.756247912934954</v>
      </c>
      <c r="D81" s="151">
        <f t="shared" si="35"/>
        <v>11.558267466752584</v>
      </c>
      <c r="E81" s="152">
        <f t="shared" si="35"/>
        <v>11.954228359117325</v>
      </c>
      <c r="F81" s="153">
        <f>AC41</f>
        <v>8.1030396864164533</v>
      </c>
      <c r="G81" s="151">
        <f t="shared" si="36"/>
        <v>7.9020259003860742</v>
      </c>
      <c r="H81" s="151">
        <f t="shared" si="36"/>
        <v>8.3040534724468333</v>
      </c>
      <c r="I81" s="154">
        <f t="shared" si="37"/>
        <v>68.925389685777091</v>
      </c>
      <c r="J81" s="153">
        <f t="shared" si="37"/>
        <v>3.6532082265184993</v>
      </c>
      <c r="K81" s="151">
        <f t="shared" si="38"/>
        <v>3.48158783411243</v>
      </c>
      <c r="L81" s="151">
        <f t="shared" si="38"/>
        <v>3.8248286189245686</v>
      </c>
      <c r="M81" s="155">
        <f>AF41</f>
        <v>31.074610314222895</v>
      </c>
    </row>
    <row r="82" spans="1:13" ht="14.45" customHeight="1" thickBot="1" x14ac:dyDescent="0.2">
      <c r="A82" s="127"/>
      <c r="B82" s="128">
        <v>85</v>
      </c>
      <c r="C82" s="167">
        <f>AB42</f>
        <v>8.2344341473911165</v>
      </c>
      <c r="D82" s="167">
        <f t="shared" si="35"/>
        <v>7.6924251364539442</v>
      </c>
      <c r="E82" s="168">
        <f t="shared" si="35"/>
        <v>8.7764431583282896</v>
      </c>
      <c r="F82" s="169">
        <f>AC42</f>
        <v>4.78596931372158</v>
      </c>
      <c r="G82" s="167">
        <f t="shared" si="36"/>
        <v>4.432068613517762</v>
      </c>
      <c r="H82" s="167">
        <f t="shared" si="36"/>
        <v>5.1398700139253979</v>
      </c>
      <c r="I82" s="170">
        <f t="shared" si="37"/>
        <v>58.121410992616894</v>
      </c>
      <c r="J82" s="169">
        <f t="shared" si="37"/>
        <v>3.4484648336695365</v>
      </c>
      <c r="K82" s="167">
        <f t="shared" si="38"/>
        <v>3.1700253331682307</v>
      </c>
      <c r="L82" s="167">
        <f t="shared" si="38"/>
        <v>3.7269043341708423</v>
      </c>
      <c r="M82" s="171">
        <f>AF42</f>
        <v>41.878589007383098</v>
      </c>
    </row>
    <row r="83" spans="1:13" ht="14.45" customHeight="1" thickTop="1" x14ac:dyDescent="0.15"/>
    <row r="84" spans="1:13" ht="14.45" customHeight="1" x14ac:dyDescent="0.15"/>
  </sheetData>
  <protectedRanges>
    <protectedRange sqref="C7:F42" name="範囲1"/>
  </protectedRanges>
  <mergeCells count="30">
    <mergeCell ref="A45:A46"/>
    <mergeCell ref="B45:B46"/>
    <mergeCell ref="C45:E45"/>
    <mergeCell ref="F45:I45"/>
    <mergeCell ref="J45:M45"/>
    <mergeCell ref="D46:E46"/>
    <mergeCell ref="G46:H46"/>
    <mergeCell ref="K46:L46"/>
    <mergeCell ref="AL5:AM5"/>
    <mergeCell ref="AN5:AO5"/>
    <mergeCell ref="AP5:AQ5"/>
    <mergeCell ref="AR5:AS5"/>
    <mergeCell ref="AT5:AU5"/>
    <mergeCell ref="J44:M44"/>
    <mergeCell ref="X4:AA4"/>
    <mergeCell ref="AB4:AF4"/>
    <mergeCell ref="AH4:AO4"/>
    <mergeCell ref="AP4:AU4"/>
    <mergeCell ref="V5:W5"/>
    <mergeCell ref="X5:Y5"/>
    <mergeCell ref="Z5:AA5"/>
    <mergeCell ref="AC5:AD5"/>
    <mergeCell ref="AE5:AF5"/>
    <mergeCell ref="AJ5:AK5"/>
    <mergeCell ref="A1:M1"/>
    <mergeCell ref="B4:F4"/>
    <mergeCell ref="G4:L4"/>
    <mergeCell ref="O4:P4"/>
    <mergeCell ref="Q4:S4"/>
    <mergeCell ref="T4:W4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4"/>
  <sheetViews>
    <sheetView workbookViewId="0">
      <selection activeCell="G12" sqref="G12"/>
    </sheetView>
  </sheetViews>
  <sheetFormatPr defaultRowHeight="13.5" x14ac:dyDescent="0.15"/>
  <cols>
    <col min="1" max="1" width="4.625" style="25" customWidth="1"/>
    <col min="2" max="2" width="7.625" style="25" customWidth="1"/>
    <col min="3" max="14" width="9.625" style="25" customWidth="1"/>
    <col min="15" max="16" width="8.625" style="25" customWidth="1"/>
    <col min="17" max="22" width="9.625" style="25" customWidth="1"/>
    <col min="23" max="23" width="10.625" style="25" customWidth="1"/>
    <col min="24" max="24" width="9.625" style="25" customWidth="1"/>
    <col min="25" max="25" width="10.625" style="25" customWidth="1"/>
    <col min="26" max="26" width="9.625" style="25" customWidth="1"/>
    <col min="27" max="32" width="10.625" style="25" customWidth="1"/>
    <col min="33" max="33" width="6.625" style="25" customWidth="1"/>
    <col min="34" max="41" width="10.625" style="25" customWidth="1"/>
    <col min="42" max="47" width="9.625" style="25" customWidth="1"/>
    <col min="48" max="16384" width="9" style="25"/>
  </cols>
  <sheetData>
    <row r="1" spans="1:47" ht="30" customHeight="1" x14ac:dyDescent="0.15">
      <c r="A1" s="192" t="s">
        <v>104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47" ht="15" customHeight="1" x14ac:dyDescent="0.15">
      <c r="A2" s="25" t="s">
        <v>343</v>
      </c>
      <c r="M2" s="25" t="s">
        <v>110</v>
      </c>
    </row>
    <row r="3" spans="1:47" ht="15" customHeight="1" thickBot="1" x14ac:dyDescent="0.2">
      <c r="A3" s="25" t="s">
        <v>33</v>
      </c>
      <c r="G3" s="25" t="s">
        <v>24</v>
      </c>
      <c r="O3" s="25" t="s">
        <v>100</v>
      </c>
      <c r="T3" s="25" t="s">
        <v>25</v>
      </c>
      <c r="X3" s="25" t="s">
        <v>101</v>
      </c>
      <c r="AB3" s="25" t="s">
        <v>102</v>
      </c>
      <c r="AH3" s="25" t="s">
        <v>103</v>
      </c>
    </row>
    <row r="4" spans="1:47" ht="14.45" customHeight="1" thickTop="1" x14ac:dyDescent="0.15">
      <c r="A4" s="26"/>
      <c r="B4" s="201" t="s">
        <v>34</v>
      </c>
      <c r="C4" s="210"/>
      <c r="D4" s="210"/>
      <c r="E4" s="210"/>
      <c r="F4" s="211"/>
      <c r="G4" s="200" t="s">
        <v>35</v>
      </c>
      <c r="H4" s="201"/>
      <c r="I4" s="201"/>
      <c r="J4" s="201"/>
      <c r="K4" s="201"/>
      <c r="L4" s="212"/>
      <c r="M4" s="27"/>
      <c r="N4" s="27"/>
      <c r="O4" s="207" t="s">
        <v>16</v>
      </c>
      <c r="P4" s="175"/>
      <c r="Q4" s="174" t="s">
        <v>18</v>
      </c>
      <c r="R4" s="175"/>
      <c r="S4" s="176"/>
      <c r="T4" s="207" t="s">
        <v>19</v>
      </c>
      <c r="U4" s="208"/>
      <c r="V4" s="208"/>
      <c r="W4" s="209"/>
      <c r="X4" s="207" t="s">
        <v>95</v>
      </c>
      <c r="Y4" s="175"/>
      <c r="Z4" s="175"/>
      <c r="AA4" s="176"/>
      <c r="AB4" s="200" t="s">
        <v>22</v>
      </c>
      <c r="AC4" s="202"/>
      <c r="AD4" s="202"/>
      <c r="AE4" s="202"/>
      <c r="AF4" s="203"/>
      <c r="AH4" s="200" t="s">
        <v>27</v>
      </c>
      <c r="AI4" s="201"/>
      <c r="AJ4" s="201"/>
      <c r="AK4" s="201"/>
      <c r="AL4" s="201"/>
      <c r="AM4" s="201"/>
      <c r="AN4" s="202"/>
      <c r="AO4" s="203"/>
      <c r="AP4" s="200" t="s">
        <v>28</v>
      </c>
      <c r="AQ4" s="201"/>
      <c r="AR4" s="202"/>
      <c r="AS4" s="202"/>
      <c r="AT4" s="202"/>
      <c r="AU4" s="203"/>
    </row>
    <row r="5" spans="1:47" ht="39.950000000000003" customHeight="1" x14ac:dyDescent="0.15">
      <c r="A5" s="28" t="s">
        <v>11</v>
      </c>
      <c r="B5" s="29" t="s">
        <v>15</v>
      </c>
      <c r="C5" s="30" t="s">
        <v>9</v>
      </c>
      <c r="D5" s="30" t="s">
        <v>0</v>
      </c>
      <c r="E5" s="31" t="s">
        <v>92</v>
      </c>
      <c r="F5" s="32" t="s">
        <v>93</v>
      </c>
      <c r="G5" s="33" t="s">
        <v>15</v>
      </c>
      <c r="H5" s="34" t="s">
        <v>9</v>
      </c>
      <c r="I5" s="34" t="s">
        <v>0</v>
      </c>
      <c r="J5" s="34" t="s">
        <v>7</v>
      </c>
      <c r="K5" s="34" t="s">
        <v>3</v>
      </c>
      <c r="L5" s="35" t="s">
        <v>4</v>
      </c>
      <c r="M5" s="36"/>
      <c r="N5" s="36"/>
      <c r="O5" s="28" t="s">
        <v>20</v>
      </c>
      <c r="P5" s="37" t="s">
        <v>21</v>
      </c>
      <c r="Q5" s="38" t="s">
        <v>17</v>
      </c>
      <c r="R5" s="37" t="s">
        <v>26</v>
      </c>
      <c r="S5" s="39" t="s">
        <v>94</v>
      </c>
      <c r="T5" s="28" t="s">
        <v>2</v>
      </c>
      <c r="U5" s="37" t="s">
        <v>3</v>
      </c>
      <c r="V5" s="177" t="s">
        <v>4</v>
      </c>
      <c r="W5" s="188"/>
      <c r="X5" s="185" t="s">
        <v>107</v>
      </c>
      <c r="Y5" s="177"/>
      <c r="Z5" s="177" t="s">
        <v>108</v>
      </c>
      <c r="AA5" s="188"/>
      <c r="AB5" s="172" t="s">
        <v>5</v>
      </c>
      <c r="AC5" s="189" t="s">
        <v>98</v>
      </c>
      <c r="AD5" s="190"/>
      <c r="AE5" s="189" t="s">
        <v>99</v>
      </c>
      <c r="AF5" s="191"/>
      <c r="AH5" s="40" t="s">
        <v>2</v>
      </c>
      <c r="AI5" s="173" t="s">
        <v>94</v>
      </c>
      <c r="AJ5" s="186" t="s">
        <v>5</v>
      </c>
      <c r="AK5" s="187"/>
      <c r="AL5" s="186" t="s">
        <v>98</v>
      </c>
      <c r="AM5" s="186"/>
      <c r="AN5" s="177" t="s">
        <v>99</v>
      </c>
      <c r="AO5" s="188"/>
      <c r="AP5" s="185" t="s">
        <v>5</v>
      </c>
      <c r="AQ5" s="199"/>
      <c r="AR5" s="177" t="s">
        <v>98</v>
      </c>
      <c r="AS5" s="199"/>
      <c r="AT5" s="177" t="s">
        <v>99</v>
      </c>
      <c r="AU5" s="178"/>
    </row>
    <row r="6" spans="1:47" ht="14.45" customHeight="1" x14ac:dyDescent="0.15">
      <c r="A6" s="41"/>
      <c r="B6" s="42" t="s">
        <v>8</v>
      </c>
      <c r="C6" s="173" t="s">
        <v>10</v>
      </c>
      <c r="D6" s="173" t="s">
        <v>10</v>
      </c>
      <c r="E6" s="173" t="s">
        <v>10</v>
      </c>
      <c r="F6" s="43" t="s">
        <v>10</v>
      </c>
      <c r="G6" s="44" t="s">
        <v>8</v>
      </c>
      <c r="H6" s="45" t="s">
        <v>10</v>
      </c>
      <c r="I6" s="45" t="s">
        <v>10</v>
      </c>
      <c r="J6" s="46" t="s">
        <v>192</v>
      </c>
      <c r="K6" s="46" t="s">
        <v>193</v>
      </c>
      <c r="L6" s="47" t="s">
        <v>194</v>
      </c>
      <c r="M6" s="36"/>
      <c r="N6" s="36"/>
      <c r="O6" s="48" t="s">
        <v>195</v>
      </c>
      <c r="P6" s="49" t="s">
        <v>196</v>
      </c>
      <c r="Q6" s="50"/>
      <c r="R6" s="49" t="s">
        <v>197</v>
      </c>
      <c r="S6" s="51" t="s">
        <v>198</v>
      </c>
      <c r="T6" s="52" t="s">
        <v>199</v>
      </c>
      <c r="U6" s="46" t="s">
        <v>200</v>
      </c>
      <c r="V6" s="46" t="s">
        <v>201</v>
      </c>
      <c r="W6" s="53" t="s">
        <v>202</v>
      </c>
      <c r="X6" s="52" t="s">
        <v>203</v>
      </c>
      <c r="Y6" s="54" t="s">
        <v>202</v>
      </c>
      <c r="Z6" s="55" t="s">
        <v>204</v>
      </c>
      <c r="AA6" s="53" t="s">
        <v>202</v>
      </c>
      <c r="AB6" s="56" t="s">
        <v>205</v>
      </c>
      <c r="AC6" s="57" t="s">
        <v>206</v>
      </c>
      <c r="AD6" s="57" t="s">
        <v>207</v>
      </c>
      <c r="AE6" s="58" t="s">
        <v>208</v>
      </c>
      <c r="AF6" s="59" t="s">
        <v>209</v>
      </c>
      <c r="AH6" s="60" t="s">
        <v>121</v>
      </c>
      <c r="AI6" s="61" t="s">
        <v>210</v>
      </c>
      <c r="AJ6" s="62"/>
      <c r="AK6" s="63" t="s">
        <v>211</v>
      </c>
      <c r="AL6" s="62"/>
      <c r="AM6" s="63" t="s">
        <v>212</v>
      </c>
      <c r="AN6" s="62"/>
      <c r="AO6" s="64" t="s">
        <v>213</v>
      </c>
      <c r="AP6" s="65" t="s">
        <v>29</v>
      </c>
      <c r="AQ6" s="66" t="s">
        <v>30</v>
      </c>
      <c r="AR6" s="66" t="s">
        <v>29</v>
      </c>
      <c r="AS6" s="66" t="s">
        <v>30</v>
      </c>
      <c r="AT6" s="66" t="s">
        <v>29</v>
      </c>
      <c r="AU6" s="67" t="s">
        <v>30</v>
      </c>
    </row>
    <row r="7" spans="1:47" ht="14.45" customHeight="1" x14ac:dyDescent="0.15">
      <c r="A7" s="68" t="s">
        <v>1</v>
      </c>
      <c r="B7" s="69" t="s">
        <v>214</v>
      </c>
      <c r="C7" s="9">
        <v>2958</v>
      </c>
      <c r="D7" s="9">
        <v>2</v>
      </c>
      <c r="E7" s="9">
        <v>978</v>
      </c>
      <c r="F7" s="10">
        <v>0</v>
      </c>
      <c r="G7" s="21" t="s">
        <v>59</v>
      </c>
      <c r="H7" s="1">
        <v>2528080</v>
      </c>
      <c r="I7" s="1">
        <v>1473</v>
      </c>
      <c r="J7" s="17">
        <v>0</v>
      </c>
      <c r="K7" s="1">
        <v>100000</v>
      </c>
      <c r="L7" s="2">
        <v>8097832</v>
      </c>
      <c r="M7" s="70"/>
      <c r="N7" s="70"/>
      <c r="O7" s="71">
        <f>IF(K7&lt;0.5,0.5,((L7-L8)-5*K8)/5/(K7-K8))</f>
        <v>0.17555555555555555</v>
      </c>
      <c r="P7" s="72">
        <f>IF(H7&lt;0.5,1,(I7/H7)/((K7-K8)/(L7-L8)))</f>
        <v>1.0765900384657308</v>
      </c>
      <c r="Q7" s="73">
        <f>IF(C7&lt;0.5,0,D7/C7)</f>
        <v>6.7613252197430695E-4</v>
      </c>
      <c r="R7" s="74">
        <f>IF(P7=0,Q7,Q7/P7)</f>
        <v>6.2803156059095292E-4</v>
      </c>
      <c r="S7" s="75">
        <f>IF(E7&lt;0.5,0,F7/E7)</f>
        <v>0</v>
      </c>
      <c r="T7" s="76">
        <f>5*R7/(1+5*(1-O7)*R7)</f>
        <v>3.1320492854877945E-3</v>
      </c>
      <c r="U7" s="77">
        <v>100000</v>
      </c>
      <c r="V7" s="77">
        <f>5*U7*((1-T7)+O7*T7)</f>
        <v>498708.89968342672</v>
      </c>
      <c r="W7" s="78">
        <f>SUM(V7:V$24)</f>
        <v>8016883.8554967642</v>
      </c>
      <c r="X7" s="79">
        <f t="shared" ref="X7:X42" si="0">V7*(1-S7)</f>
        <v>498708.89968342672</v>
      </c>
      <c r="Y7" s="77">
        <f>SUM(X7:X$24)</f>
        <v>7876881.4892162131</v>
      </c>
      <c r="Z7" s="77">
        <f t="shared" ref="Z7:Z42" si="1">V7*S7</f>
        <v>0</v>
      </c>
      <c r="AA7" s="78">
        <f>SUM(Z7:Z$24)</f>
        <v>140002.3662805527</v>
      </c>
      <c r="AB7" s="71">
        <f t="shared" ref="AB7:AB42" si="2">W7/U7</f>
        <v>80.168838554967635</v>
      </c>
      <c r="AC7" s="72">
        <f t="shared" ref="AC7:AC42" si="3">Y7/U7</f>
        <v>78.768814892162126</v>
      </c>
      <c r="AD7" s="80">
        <f>AC7/AB7*100</f>
        <v>98.253656048857948</v>
      </c>
      <c r="AE7" s="72">
        <f t="shared" ref="AE7:AE42" si="4">AA7/U7</f>
        <v>1.4000236628055269</v>
      </c>
      <c r="AF7" s="81">
        <f>AE7/AB7*100</f>
        <v>1.7463439511420673</v>
      </c>
      <c r="AH7" s="82">
        <f>IF(D7=0,0,T7*T7*(1-T7)/D7)</f>
        <v>4.8895040801735197E-6</v>
      </c>
      <c r="AI7" s="83">
        <f>IF(E7&lt;0.5,0,S7*(1-S7)/E7)</f>
        <v>0</v>
      </c>
      <c r="AJ7" s="83">
        <f>U7*U7*((1-O7)*5+AB8)^2*AH7</f>
        <v>309341367.83342487</v>
      </c>
      <c r="AK7" s="83">
        <f>SUM(AJ7:AJ$24)/U7/U7</f>
        <v>0.22760910271048471</v>
      </c>
      <c r="AL7" s="83">
        <f>U7*U7*((1-O7)*5*(1-S7)+AC8)^2*AH7+V7*V7*AI7</f>
        <v>298513872.56631529</v>
      </c>
      <c r="AM7" s="83">
        <f>SUM(AL7:AL$24)/U7/U7</f>
        <v>0.20622657205720085</v>
      </c>
      <c r="AN7" s="83">
        <f>U7*U7*((1-O7)*5*S7+AE8)^2*AH7+V7*V7*AI7</f>
        <v>96440.687496900457</v>
      </c>
      <c r="AO7" s="84">
        <f>SUM(AN7:AN$24)/U7/U7</f>
        <v>4.5832777387704582E-3</v>
      </c>
      <c r="AP7" s="71">
        <f t="shared" ref="AP7:AP42" si="5">AB7-1.96*SQRT(AK7)</f>
        <v>79.233753997843195</v>
      </c>
      <c r="AQ7" s="72">
        <f t="shared" ref="AQ7:AQ42" si="6">AB7+1.96*SQRT(AK7)</f>
        <v>81.103923112092076</v>
      </c>
      <c r="AR7" s="72">
        <f t="shared" ref="AR7:AR42" si="7">AC7-1.96*SQRT(AM7)</f>
        <v>77.878736244392755</v>
      </c>
      <c r="AS7" s="72">
        <f t="shared" ref="AS7:AS42" si="8">AC7+1.96*SQRT(AM7)</f>
        <v>79.658893539931498</v>
      </c>
      <c r="AT7" s="72">
        <f t="shared" ref="AT7:AT42" si="9">AE7-1.96*SQRT(AO7)</f>
        <v>1.2673318402946405</v>
      </c>
      <c r="AU7" s="85">
        <f t="shared" ref="AU7:AU42" si="10">AE7+1.96*SQRT(AO7)</f>
        <v>1.5327154853164133</v>
      </c>
    </row>
    <row r="8" spans="1:47" ht="14.45" customHeight="1" x14ac:dyDescent="0.15">
      <c r="A8" s="68"/>
      <c r="B8" s="86" t="s">
        <v>215</v>
      </c>
      <c r="C8" s="11">
        <v>3024</v>
      </c>
      <c r="D8" s="11">
        <v>0</v>
      </c>
      <c r="E8" s="11">
        <v>1017</v>
      </c>
      <c r="F8" s="12">
        <v>0</v>
      </c>
      <c r="G8" s="22" t="s">
        <v>61</v>
      </c>
      <c r="H8" s="3">
        <v>2698523</v>
      </c>
      <c r="I8" s="3">
        <v>253</v>
      </c>
      <c r="J8" s="18">
        <v>5</v>
      </c>
      <c r="K8" s="3">
        <v>99730</v>
      </c>
      <c r="L8" s="4">
        <v>7598945</v>
      </c>
      <c r="M8" s="70"/>
      <c r="N8" s="70"/>
      <c r="O8" s="87">
        <f t="shared" ref="O8:O22" si="11">IF(K8&lt;0.5,0.5,((L8-L9)-5*K9)/5/(K8-K9))</f>
        <v>0.46829268292682924</v>
      </c>
      <c r="P8" s="88">
        <f t="shared" ref="P8:P23" si="12">IF(H8&lt;0.5,1,(I8/H8)/((K8-K9)/(L8-L9)))</f>
        <v>1.1400172450253567</v>
      </c>
      <c r="Q8" s="89">
        <f t="shared" ref="Q8:Q42" si="13">IF(C8&lt;0.5,0,D8/C8)</f>
        <v>0</v>
      </c>
      <c r="R8" s="90">
        <f t="shared" ref="R8:R42" si="14">IF(P8=0,Q8,Q8/P8)</f>
        <v>0</v>
      </c>
      <c r="S8" s="91">
        <f t="shared" ref="S8:S42" si="15">IF(E8&lt;0.5,0,F8/E8)</f>
        <v>0</v>
      </c>
      <c r="T8" s="92">
        <f>5*R8/(1+5*(1-O8)*R8)</f>
        <v>0</v>
      </c>
      <c r="U8" s="93">
        <f>U7*(1-T7)</f>
        <v>99686.795071451212</v>
      </c>
      <c r="V8" s="93">
        <f>5*U8*((1-T8)+O8*T8)</f>
        <v>498433.97535725607</v>
      </c>
      <c r="W8" s="94">
        <f>SUM(V8:V$24)</f>
        <v>7518174.9558133371</v>
      </c>
      <c r="X8" s="95">
        <f t="shared" si="0"/>
        <v>498433.97535725607</v>
      </c>
      <c r="Y8" s="93">
        <f>SUM(X8:X$24)</f>
        <v>7378172.589532786</v>
      </c>
      <c r="Z8" s="93">
        <f t="shared" si="1"/>
        <v>0</v>
      </c>
      <c r="AA8" s="94">
        <f>SUM(Z8:Z$24)</f>
        <v>140002.3662805527</v>
      </c>
      <c r="AB8" s="87">
        <f t="shared" si="2"/>
        <v>75.417962333171928</v>
      </c>
      <c r="AC8" s="88">
        <f t="shared" si="3"/>
        <v>74.013539950245459</v>
      </c>
      <c r="AD8" s="96">
        <f t="shared" ref="AD8:AD42" si="16">AC8/AB8*100</f>
        <v>98.137814468226821</v>
      </c>
      <c r="AE8" s="88">
        <f t="shared" si="4"/>
        <v>1.404422382926495</v>
      </c>
      <c r="AF8" s="97">
        <f t="shared" ref="AF8:AF42" si="17">AE8/AB8*100</f>
        <v>1.8621855317732077</v>
      </c>
      <c r="AH8" s="98">
        <f>IF(D8=0,0,T8*T8*(1-T8)/D8)</f>
        <v>0</v>
      </c>
      <c r="AI8" s="99">
        <f t="shared" ref="AI8:AI42" si="18">IF(E8&lt;0.5,0,S8*(1-S8)/E8)</f>
        <v>0</v>
      </c>
      <c r="AJ8" s="99">
        <f>U8*U8*((1-O8)*5+AB9)^2*AH8</f>
        <v>0</v>
      </c>
      <c r="AK8" s="99">
        <f>SUM(AJ8:AJ$24)/U8/U8</f>
        <v>0.19791276955270265</v>
      </c>
      <c r="AL8" s="99">
        <f>U8*U8*((1-O8)*5*(1-S8)+AC9)^2*AH8+V8*V8*AI8</f>
        <v>0</v>
      </c>
      <c r="AM8" s="99">
        <f>SUM(AL8:AL$24)/U8/U8</f>
        <v>0.17748522868528982</v>
      </c>
      <c r="AN8" s="99">
        <f>U8*U8*((1-O8)*5*S8+AE9)^2*AH8+V8*V8*AI8</f>
        <v>0</v>
      </c>
      <c r="AO8" s="100">
        <f>SUM(AN8:AN$24)/U8/U8</f>
        <v>4.6024185248295596E-3</v>
      </c>
      <c r="AP8" s="87">
        <f t="shared" si="5"/>
        <v>74.546009527388463</v>
      </c>
      <c r="AQ8" s="88">
        <f t="shared" si="6"/>
        <v>76.289915138955394</v>
      </c>
      <c r="AR8" s="88">
        <f t="shared" si="7"/>
        <v>73.187811632626762</v>
      </c>
      <c r="AS8" s="88">
        <f t="shared" si="8"/>
        <v>74.839268267864156</v>
      </c>
      <c r="AT8" s="88">
        <f t="shared" si="9"/>
        <v>1.271453773830268</v>
      </c>
      <c r="AU8" s="101">
        <f t="shared" si="10"/>
        <v>1.537390992022722</v>
      </c>
    </row>
    <row r="9" spans="1:47" ht="14.45" customHeight="1" x14ac:dyDescent="0.15">
      <c r="A9" s="68"/>
      <c r="B9" s="86" t="s">
        <v>216</v>
      </c>
      <c r="C9" s="11">
        <v>3246</v>
      </c>
      <c r="D9" s="11">
        <v>0</v>
      </c>
      <c r="E9" s="11">
        <v>1072</v>
      </c>
      <c r="F9" s="12">
        <v>0</v>
      </c>
      <c r="G9" s="22" t="s">
        <v>63</v>
      </c>
      <c r="H9" s="3">
        <v>2855328</v>
      </c>
      <c r="I9" s="3">
        <v>267</v>
      </c>
      <c r="J9" s="18">
        <v>10</v>
      </c>
      <c r="K9" s="3">
        <v>99689</v>
      </c>
      <c r="L9" s="4">
        <v>7100404</v>
      </c>
      <c r="M9" s="70"/>
      <c r="N9" s="70"/>
      <c r="O9" s="87">
        <f t="shared" si="11"/>
        <v>0.57777777777777772</v>
      </c>
      <c r="P9" s="88">
        <f t="shared" si="12"/>
        <v>1.0355646239824872</v>
      </c>
      <c r="Q9" s="89">
        <f t="shared" si="13"/>
        <v>0</v>
      </c>
      <c r="R9" s="90">
        <f t="shared" si="14"/>
        <v>0</v>
      </c>
      <c r="S9" s="91">
        <f t="shared" si="15"/>
        <v>0</v>
      </c>
      <c r="T9" s="92">
        <f t="shared" ref="T9:T22" si="19">5*R9/(1+5*(1-O9)*R9)</f>
        <v>0</v>
      </c>
      <c r="U9" s="93">
        <f t="shared" ref="U9:U23" si="20">U8*(1-T8)</f>
        <v>99686.795071451212</v>
      </c>
      <c r="V9" s="93">
        <f t="shared" ref="V9:V22" si="21">5*U9*((1-T9)+O9*T9)</f>
        <v>498433.97535725607</v>
      </c>
      <c r="W9" s="94">
        <f>SUM(V9:V$24)</f>
        <v>7019740.9804560822</v>
      </c>
      <c r="X9" s="95">
        <f t="shared" si="0"/>
        <v>498433.97535725607</v>
      </c>
      <c r="Y9" s="93">
        <f>SUM(X9:X$24)</f>
        <v>6879738.6141755292</v>
      </c>
      <c r="Z9" s="93">
        <f t="shared" si="1"/>
        <v>0</v>
      </c>
      <c r="AA9" s="94">
        <f>SUM(Z9:Z$24)</f>
        <v>140002.3662805527</v>
      </c>
      <c r="AB9" s="87">
        <f t="shared" si="2"/>
        <v>70.417962333171943</v>
      </c>
      <c r="AC9" s="88">
        <f t="shared" si="3"/>
        <v>69.013539950245445</v>
      </c>
      <c r="AD9" s="96">
        <f t="shared" si="16"/>
        <v>98.005590709538453</v>
      </c>
      <c r="AE9" s="88">
        <f t="shared" si="4"/>
        <v>1.404422382926495</v>
      </c>
      <c r="AF9" s="97">
        <f t="shared" si="17"/>
        <v>1.9944092904615482</v>
      </c>
      <c r="AH9" s="98">
        <f>IF(D9=0,0,T9*T9*(1-T9)/D9)</f>
        <v>0</v>
      </c>
      <c r="AI9" s="99">
        <f t="shared" si="18"/>
        <v>0</v>
      </c>
      <c r="AJ9" s="99">
        <f t="shared" ref="AJ9:AJ23" si="22">U9*U9*((1-O9)*5+AB10)^2*AH9</f>
        <v>0</v>
      </c>
      <c r="AK9" s="99">
        <f>SUM(AJ9:AJ$24)/U9/U9</f>
        <v>0.19791276955270265</v>
      </c>
      <c r="AL9" s="99">
        <f t="shared" ref="AL9:AL23" si="23">U9*U9*((1-O9)*5*(1-S9)+AC10)^2*AH9+V9*V9*AI9</f>
        <v>0</v>
      </c>
      <c r="AM9" s="99">
        <f>SUM(AL9:AL$24)/U9/U9</f>
        <v>0.17748522868528982</v>
      </c>
      <c r="AN9" s="99">
        <f t="shared" ref="AN9:AN23" si="24">U9*U9*((1-O9)*5*S9+AE10)^2*AH9+V9*V9*AI9</f>
        <v>0</v>
      </c>
      <c r="AO9" s="100">
        <f>SUM(AN9:AN$24)/U9/U9</f>
        <v>4.6024185248295596E-3</v>
      </c>
      <c r="AP9" s="87">
        <f t="shared" si="5"/>
        <v>69.546009527388478</v>
      </c>
      <c r="AQ9" s="88">
        <f t="shared" si="6"/>
        <v>71.289915138955408</v>
      </c>
      <c r="AR9" s="88">
        <f t="shared" si="7"/>
        <v>68.187811632626747</v>
      </c>
      <c r="AS9" s="88">
        <f t="shared" si="8"/>
        <v>69.839268267864142</v>
      </c>
      <c r="AT9" s="88">
        <f t="shared" si="9"/>
        <v>1.271453773830268</v>
      </c>
      <c r="AU9" s="101">
        <f t="shared" si="10"/>
        <v>1.537390992022722</v>
      </c>
    </row>
    <row r="10" spans="1:47" ht="14.45" customHeight="1" x14ac:dyDescent="0.15">
      <c r="A10" s="68"/>
      <c r="B10" s="86" t="s">
        <v>66</v>
      </c>
      <c r="C10" s="11">
        <v>3134</v>
      </c>
      <c r="D10" s="11">
        <v>0</v>
      </c>
      <c r="E10" s="11">
        <v>997</v>
      </c>
      <c r="F10" s="12">
        <v>0</v>
      </c>
      <c r="G10" s="22" t="s">
        <v>65</v>
      </c>
      <c r="H10" s="3">
        <v>3073597</v>
      </c>
      <c r="I10" s="3">
        <v>836</v>
      </c>
      <c r="J10" s="18">
        <v>15</v>
      </c>
      <c r="K10" s="3">
        <v>99644</v>
      </c>
      <c r="L10" s="4">
        <v>6602054</v>
      </c>
      <c r="M10" s="70"/>
      <c r="N10" s="70"/>
      <c r="O10" s="87">
        <f t="shared" si="11"/>
        <v>0.58484848484848484</v>
      </c>
      <c r="P10" s="88">
        <f t="shared" si="12"/>
        <v>1.0260479822175776</v>
      </c>
      <c r="Q10" s="89">
        <f t="shared" si="13"/>
        <v>0</v>
      </c>
      <c r="R10" s="90">
        <f t="shared" si="14"/>
        <v>0</v>
      </c>
      <c r="S10" s="91">
        <f t="shared" si="15"/>
        <v>0</v>
      </c>
      <c r="T10" s="92">
        <f t="shared" si="19"/>
        <v>0</v>
      </c>
      <c r="U10" s="93">
        <f t="shared" si="20"/>
        <v>99686.795071451212</v>
      </c>
      <c r="V10" s="93">
        <f t="shared" si="21"/>
        <v>498433.97535725607</v>
      </c>
      <c r="W10" s="94">
        <f>SUM(V10:V$24)</f>
        <v>6521307.0050988253</v>
      </c>
      <c r="X10" s="95">
        <f t="shared" si="0"/>
        <v>498433.97535725607</v>
      </c>
      <c r="Y10" s="93">
        <f>SUM(X10:X$24)</f>
        <v>6381304.6388182743</v>
      </c>
      <c r="Z10" s="93">
        <f t="shared" si="1"/>
        <v>0</v>
      </c>
      <c r="AA10" s="94">
        <f>SUM(Z10:Z$24)</f>
        <v>140002.3662805527</v>
      </c>
      <c r="AB10" s="87">
        <f t="shared" si="2"/>
        <v>65.417962333171943</v>
      </c>
      <c r="AC10" s="88">
        <f t="shared" si="3"/>
        <v>64.013539950245459</v>
      </c>
      <c r="AD10" s="96">
        <f t="shared" si="16"/>
        <v>97.85315480208051</v>
      </c>
      <c r="AE10" s="88">
        <f t="shared" si="4"/>
        <v>1.404422382926495</v>
      </c>
      <c r="AF10" s="97">
        <f t="shared" si="17"/>
        <v>2.1468451979195091</v>
      </c>
      <c r="AH10" s="98">
        <f t="shared" ref="AH10:AH22" si="25">IF(D10=0,0,T10*T10*(1-T10)/D10)</f>
        <v>0</v>
      </c>
      <c r="AI10" s="99">
        <f t="shared" si="18"/>
        <v>0</v>
      </c>
      <c r="AJ10" s="99">
        <f t="shared" si="22"/>
        <v>0</v>
      </c>
      <c r="AK10" s="99">
        <f>SUM(AJ10:AJ$24)/U10/U10</f>
        <v>0.19791276955270265</v>
      </c>
      <c r="AL10" s="99">
        <f t="shared" si="23"/>
        <v>0</v>
      </c>
      <c r="AM10" s="99">
        <f>SUM(AL10:AL$24)/U10/U10</f>
        <v>0.17748522868528982</v>
      </c>
      <c r="AN10" s="99">
        <f t="shared" si="24"/>
        <v>0</v>
      </c>
      <c r="AO10" s="100">
        <f>SUM(AN10:AN$24)/U10/U10</f>
        <v>4.6024185248295596E-3</v>
      </c>
      <c r="AP10" s="87">
        <f t="shared" si="5"/>
        <v>64.546009527388478</v>
      </c>
      <c r="AQ10" s="88">
        <f t="shared" si="6"/>
        <v>66.289915138955408</v>
      </c>
      <c r="AR10" s="88">
        <f t="shared" si="7"/>
        <v>63.187811632626762</v>
      </c>
      <c r="AS10" s="88">
        <f t="shared" si="8"/>
        <v>64.839268267864156</v>
      </c>
      <c r="AT10" s="88">
        <f t="shared" si="9"/>
        <v>1.271453773830268</v>
      </c>
      <c r="AU10" s="101">
        <f t="shared" si="10"/>
        <v>1.537390992022722</v>
      </c>
    </row>
    <row r="11" spans="1:47" ht="14.45" customHeight="1" x14ac:dyDescent="0.15">
      <c r="A11" s="68"/>
      <c r="B11" s="86" t="s">
        <v>217</v>
      </c>
      <c r="C11" s="11">
        <v>1838</v>
      </c>
      <c r="D11" s="11">
        <v>0</v>
      </c>
      <c r="E11" s="11">
        <v>615</v>
      </c>
      <c r="F11" s="12">
        <v>0</v>
      </c>
      <c r="G11" s="22" t="s">
        <v>67</v>
      </c>
      <c r="H11" s="3">
        <v>3014733</v>
      </c>
      <c r="I11" s="3">
        <v>1515</v>
      </c>
      <c r="J11" s="18">
        <v>20</v>
      </c>
      <c r="K11" s="3">
        <v>99512</v>
      </c>
      <c r="L11" s="4">
        <v>6104108</v>
      </c>
      <c r="M11" s="70"/>
      <c r="N11" s="70"/>
      <c r="O11" s="87">
        <f t="shared" si="11"/>
        <v>0.51311475409836071</v>
      </c>
      <c r="P11" s="88">
        <f t="shared" si="12"/>
        <v>1.0235301238894476</v>
      </c>
      <c r="Q11" s="89">
        <f t="shared" si="13"/>
        <v>0</v>
      </c>
      <c r="R11" s="90">
        <f t="shared" si="14"/>
        <v>0</v>
      </c>
      <c r="S11" s="91">
        <f t="shared" si="15"/>
        <v>0</v>
      </c>
      <c r="T11" s="92">
        <f t="shared" si="19"/>
        <v>0</v>
      </c>
      <c r="U11" s="93">
        <f t="shared" si="20"/>
        <v>99686.795071451212</v>
      </c>
      <c r="V11" s="93">
        <f t="shared" si="21"/>
        <v>498433.97535725607</v>
      </c>
      <c r="W11" s="94">
        <f>SUM(V11:V$24)</f>
        <v>6022873.0297415685</v>
      </c>
      <c r="X11" s="95">
        <f t="shared" si="0"/>
        <v>498433.97535725607</v>
      </c>
      <c r="Y11" s="93">
        <f>SUM(X11:X$24)</f>
        <v>5882870.6634610174</v>
      </c>
      <c r="Z11" s="93">
        <f t="shared" si="1"/>
        <v>0</v>
      </c>
      <c r="AA11" s="94">
        <f>SUM(Z11:Z$24)</f>
        <v>140002.3662805527</v>
      </c>
      <c r="AB11" s="87">
        <f t="shared" si="2"/>
        <v>60.417962333171928</v>
      </c>
      <c r="AC11" s="88">
        <f t="shared" si="3"/>
        <v>59.013539950245452</v>
      </c>
      <c r="AD11" s="96">
        <f t="shared" si="16"/>
        <v>97.675488664808228</v>
      </c>
      <c r="AE11" s="88">
        <f t="shared" si="4"/>
        <v>1.404422382926495</v>
      </c>
      <c r="AF11" s="97">
        <f t="shared" si="17"/>
        <v>2.3245113351918025</v>
      </c>
      <c r="AH11" s="98">
        <f t="shared" si="25"/>
        <v>0</v>
      </c>
      <c r="AI11" s="99">
        <f t="shared" si="18"/>
        <v>0</v>
      </c>
      <c r="AJ11" s="99">
        <f t="shared" si="22"/>
        <v>0</v>
      </c>
      <c r="AK11" s="99">
        <f>SUM(AJ11:AJ$24)/U11/U11</f>
        <v>0.19791276955270265</v>
      </c>
      <c r="AL11" s="99">
        <f t="shared" si="23"/>
        <v>0</v>
      </c>
      <c r="AM11" s="99">
        <f>SUM(AL11:AL$24)/U11/U11</f>
        <v>0.17748522868528982</v>
      </c>
      <c r="AN11" s="99">
        <f t="shared" si="24"/>
        <v>0</v>
      </c>
      <c r="AO11" s="100">
        <f>SUM(AN11:AN$24)/U11/U11</f>
        <v>4.6024185248295596E-3</v>
      </c>
      <c r="AP11" s="87">
        <f t="shared" si="5"/>
        <v>59.546009527388463</v>
      </c>
      <c r="AQ11" s="88">
        <f t="shared" si="6"/>
        <v>61.289915138955394</v>
      </c>
      <c r="AR11" s="88">
        <f t="shared" si="7"/>
        <v>58.187811632626754</v>
      </c>
      <c r="AS11" s="88">
        <f t="shared" si="8"/>
        <v>59.839268267864149</v>
      </c>
      <c r="AT11" s="88">
        <f t="shared" si="9"/>
        <v>1.271453773830268</v>
      </c>
      <c r="AU11" s="101">
        <f t="shared" si="10"/>
        <v>1.537390992022722</v>
      </c>
    </row>
    <row r="12" spans="1:47" ht="14.45" customHeight="1" x14ac:dyDescent="0.15">
      <c r="A12" s="68"/>
      <c r="B12" s="86" t="s">
        <v>218</v>
      </c>
      <c r="C12" s="11">
        <v>2391</v>
      </c>
      <c r="D12" s="11">
        <v>3</v>
      </c>
      <c r="E12" s="11">
        <v>834</v>
      </c>
      <c r="F12" s="12">
        <v>0</v>
      </c>
      <c r="G12" s="22" t="s">
        <v>69</v>
      </c>
      <c r="H12" s="3">
        <v>3210180</v>
      </c>
      <c r="I12" s="3">
        <v>1786</v>
      </c>
      <c r="J12" s="18">
        <v>25</v>
      </c>
      <c r="K12" s="3">
        <v>99268</v>
      </c>
      <c r="L12" s="4">
        <v>5607142</v>
      </c>
      <c r="M12" s="70"/>
      <c r="N12" s="70"/>
      <c r="O12" s="87">
        <f t="shared" si="11"/>
        <v>0.50820895522388054</v>
      </c>
      <c r="P12" s="88">
        <f t="shared" si="12"/>
        <v>1.0290098881329293</v>
      </c>
      <c r="Q12" s="89">
        <f t="shared" si="13"/>
        <v>1.2547051442910915E-3</v>
      </c>
      <c r="R12" s="90">
        <f t="shared" si="14"/>
        <v>1.219332446423495E-3</v>
      </c>
      <c r="S12" s="91">
        <f t="shared" si="15"/>
        <v>0</v>
      </c>
      <c r="T12" s="92">
        <f t="shared" si="19"/>
        <v>6.0784373513379994E-3</v>
      </c>
      <c r="U12" s="93">
        <f t="shared" si="20"/>
        <v>99686.795071451212</v>
      </c>
      <c r="V12" s="93">
        <f t="shared" si="21"/>
        <v>496943.99617988389</v>
      </c>
      <c r="W12" s="94">
        <f>SUM(V12:V$24)</f>
        <v>5524439.0543843135</v>
      </c>
      <c r="X12" s="95">
        <f t="shared" si="0"/>
        <v>496943.99617988389</v>
      </c>
      <c r="Y12" s="93">
        <f>SUM(X12:X$24)</f>
        <v>5384436.6881037606</v>
      </c>
      <c r="Z12" s="93">
        <f t="shared" si="1"/>
        <v>0</v>
      </c>
      <c r="AA12" s="94">
        <f>SUM(Z12:Z$24)</f>
        <v>140002.3662805527</v>
      </c>
      <c r="AB12" s="87">
        <f t="shared" si="2"/>
        <v>55.417962333171943</v>
      </c>
      <c r="AC12" s="88">
        <f t="shared" si="3"/>
        <v>54.013539950245445</v>
      </c>
      <c r="AD12" s="96">
        <f t="shared" si="16"/>
        <v>97.4657632222507</v>
      </c>
      <c r="AE12" s="88">
        <f t="shared" si="4"/>
        <v>1.404422382926495</v>
      </c>
      <c r="AF12" s="97">
        <f t="shared" si="17"/>
        <v>2.5342367777492956</v>
      </c>
      <c r="AH12" s="98">
        <f t="shared" si="25"/>
        <v>1.2240939391363835E-5</v>
      </c>
      <c r="AI12" s="99">
        <f t="shared" si="18"/>
        <v>0</v>
      </c>
      <c r="AJ12" s="99">
        <f t="shared" si="22"/>
        <v>344284959.33152574</v>
      </c>
      <c r="AK12" s="99">
        <f>SUM(AJ12:AJ$24)/U12/U12</f>
        <v>0.19791276955270265</v>
      </c>
      <c r="AL12" s="99">
        <f t="shared" si="23"/>
        <v>326239267.29387271</v>
      </c>
      <c r="AM12" s="99">
        <f>SUM(AL12:AL$24)/U12/U12</f>
        <v>0.17748522868528982</v>
      </c>
      <c r="AN12" s="99">
        <f t="shared" si="24"/>
        <v>242874.1393913528</v>
      </c>
      <c r="AO12" s="100">
        <f>SUM(AN12:AN$24)/U12/U12</f>
        <v>4.6024185248295596E-3</v>
      </c>
      <c r="AP12" s="87">
        <f t="shared" si="5"/>
        <v>54.546009527388478</v>
      </c>
      <c r="AQ12" s="88">
        <f t="shared" si="6"/>
        <v>56.289915138955408</v>
      </c>
      <c r="AR12" s="88">
        <f t="shared" si="7"/>
        <v>53.187811632626747</v>
      </c>
      <c r="AS12" s="88">
        <f t="shared" si="8"/>
        <v>54.839268267864142</v>
      </c>
      <c r="AT12" s="88">
        <f t="shared" si="9"/>
        <v>1.271453773830268</v>
      </c>
      <c r="AU12" s="101">
        <f t="shared" si="10"/>
        <v>1.537390992022722</v>
      </c>
    </row>
    <row r="13" spans="1:47" ht="14.45" customHeight="1" x14ac:dyDescent="0.15">
      <c r="A13" s="68"/>
      <c r="B13" s="86" t="s">
        <v>144</v>
      </c>
      <c r="C13" s="11">
        <v>3291</v>
      </c>
      <c r="D13" s="11">
        <v>2</v>
      </c>
      <c r="E13" s="11">
        <v>1100</v>
      </c>
      <c r="F13" s="12">
        <v>0</v>
      </c>
      <c r="G13" s="22" t="s">
        <v>71</v>
      </c>
      <c r="H13" s="3">
        <v>3652706</v>
      </c>
      <c r="I13" s="3">
        <v>2325</v>
      </c>
      <c r="J13" s="18">
        <v>30</v>
      </c>
      <c r="K13" s="3">
        <v>99000</v>
      </c>
      <c r="L13" s="4">
        <v>5111461</v>
      </c>
      <c r="M13" s="70"/>
      <c r="N13" s="70"/>
      <c r="O13" s="87">
        <f t="shared" si="11"/>
        <v>0.51578947368421058</v>
      </c>
      <c r="P13" s="88">
        <f t="shared" si="12"/>
        <v>1.0348886767638479</v>
      </c>
      <c r="Q13" s="89">
        <f t="shared" si="13"/>
        <v>6.0771801883925853E-4</v>
      </c>
      <c r="R13" s="90">
        <f t="shared" si="14"/>
        <v>5.8723032968108723E-4</v>
      </c>
      <c r="S13" s="91">
        <f t="shared" si="15"/>
        <v>0</v>
      </c>
      <c r="T13" s="92">
        <f t="shared" si="19"/>
        <v>2.931983202338262E-3</v>
      </c>
      <c r="U13" s="93">
        <f t="shared" si="20"/>
        <v>99080.855132853729</v>
      </c>
      <c r="V13" s="93">
        <f t="shared" si="21"/>
        <v>494700.95163613965</v>
      </c>
      <c r="W13" s="94">
        <f>SUM(V13:V$24)</f>
        <v>5027495.0582044311</v>
      </c>
      <c r="X13" s="95">
        <f t="shared" si="0"/>
        <v>494700.95163613965</v>
      </c>
      <c r="Y13" s="93">
        <f>SUM(X13:X$24)</f>
        <v>4887492.6919238782</v>
      </c>
      <c r="Z13" s="93">
        <f t="shared" si="1"/>
        <v>0</v>
      </c>
      <c r="AA13" s="94">
        <f>SUM(Z13:Z$24)</f>
        <v>140002.3662805527</v>
      </c>
      <c r="AB13" s="87">
        <f t="shared" si="2"/>
        <v>50.74133697638414</v>
      </c>
      <c r="AC13" s="88">
        <f t="shared" si="3"/>
        <v>49.328325692894211</v>
      </c>
      <c r="AD13" s="96">
        <f t="shared" si="16"/>
        <v>97.215265959295536</v>
      </c>
      <c r="AE13" s="88">
        <f t="shared" si="4"/>
        <v>1.4130112834899222</v>
      </c>
      <c r="AF13" s="97">
        <f t="shared" si="17"/>
        <v>2.7847340407044481</v>
      </c>
      <c r="AH13" s="98">
        <f t="shared" si="25"/>
        <v>4.2856603152163971E-6</v>
      </c>
      <c r="AI13" s="99">
        <f t="shared" si="18"/>
        <v>0</v>
      </c>
      <c r="AJ13" s="99">
        <f t="shared" si="22"/>
        <v>98166593.353346899</v>
      </c>
      <c r="AK13" s="99">
        <f>SUM(AJ13:AJ$24)/U13/U13</f>
        <v>0.1652706610738901</v>
      </c>
      <c r="AL13" s="99">
        <f t="shared" si="23"/>
        <v>92490972.706706852</v>
      </c>
      <c r="AM13" s="99">
        <f>SUM(AL13:AL$24)/U13/U13</f>
        <v>0.14643070787615742</v>
      </c>
      <c r="AN13" s="99">
        <f t="shared" si="24"/>
        <v>84496.540199521638</v>
      </c>
      <c r="AO13" s="100">
        <f>SUM(AN13:AN$24)/U13/U13</f>
        <v>4.6341437396110446E-3</v>
      </c>
      <c r="AP13" s="87">
        <f t="shared" si="5"/>
        <v>49.944528485226158</v>
      </c>
      <c r="AQ13" s="88">
        <f t="shared" si="6"/>
        <v>51.538145467542122</v>
      </c>
      <c r="AR13" s="88">
        <f t="shared" si="7"/>
        <v>48.578306888211927</v>
      </c>
      <c r="AS13" s="88">
        <f t="shared" si="8"/>
        <v>50.078344497576495</v>
      </c>
      <c r="AT13" s="88">
        <f t="shared" si="9"/>
        <v>1.279585174387956</v>
      </c>
      <c r="AU13" s="101">
        <f t="shared" si="10"/>
        <v>1.5464373925918884</v>
      </c>
    </row>
    <row r="14" spans="1:47" ht="14.45" customHeight="1" x14ac:dyDescent="0.15">
      <c r="A14" s="68"/>
      <c r="B14" s="86" t="s">
        <v>219</v>
      </c>
      <c r="C14" s="11">
        <v>3639</v>
      </c>
      <c r="D14" s="11">
        <v>3</v>
      </c>
      <c r="E14" s="11">
        <v>1196</v>
      </c>
      <c r="F14" s="12">
        <v>0</v>
      </c>
      <c r="G14" s="22" t="s">
        <v>73</v>
      </c>
      <c r="H14" s="3">
        <v>4191265</v>
      </c>
      <c r="I14" s="3">
        <v>3455</v>
      </c>
      <c r="J14" s="18">
        <v>35</v>
      </c>
      <c r="K14" s="3">
        <v>98696</v>
      </c>
      <c r="L14" s="4">
        <v>4617197</v>
      </c>
      <c r="M14" s="70"/>
      <c r="N14" s="70"/>
      <c r="O14" s="87">
        <f t="shared" si="11"/>
        <v>0.5252525252525253</v>
      </c>
      <c r="P14" s="88">
        <f t="shared" si="12"/>
        <v>1.0252959717918388</v>
      </c>
      <c r="Q14" s="89">
        <f t="shared" si="13"/>
        <v>8.2440230832646333E-4</v>
      </c>
      <c r="R14" s="90">
        <f t="shared" si="14"/>
        <v>8.0406275944468252E-4</v>
      </c>
      <c r="S14" s="91">
        <f t="shared" si="15"/>
        <v>0</v>
      </c>
      <c r="T14" s="92">
        <f t="shared" si="19"/>
        <v>4.012655107964622E-3</v>
      </c>
      <c r="U14" s="93">
        <f t="shared" si="20"/>
        <v>98790.351729930888</v>
      </c>
      <c r="V14" s="93">
        <f t="shared" si="21"/>
        <v>493010.78159683238</v>
      </c>
      <c r="W14" s="94">
        <f>SUM(V14:V$24)</f>
        <v>4532794.1065682899</v>
      </c>
      <c r="X14" s="95">
        <f t="shared" si="0"/>
        <v>493010.78159683238</v>
      </c>
      <c r="Y14" s="93">
        <f>SUM(X14:X$24)</f>
        <v>4392791.7402877379</v>
      </c>
      <c r="Z14" s="93">
        <f t="shared" si="1"/>
        <v>0</v>
      </c>
      <c r="AA14" s="94">
        <f>SUM(Z14:Z$24)</f>
        <v>140002.3662805527</v>
      </c>
      <c r="AB14" s="87">
        <f t="shared" si="2"/>
        <v>45.882963540405861</v>
      </c>
      <c r="AC14" s="88">
        <f t="shared" si="3"/>
        <v>44.465797148861014</v>
      </c>
      <c r="AD14" s="96">
        <f t="shared" si="16"/>
        <v>96.911345122036749</v>
      </c>
      <c r="AE14" s="88">
        <f t="shared" si="4"/>
        <v>1.41716639154485</v>
      </c>
      <c r="AF14" s="97">
        <f t="shared" si="17"/>
        <v>3.0886548779632608</v>
      </c>
      <c r="AH14" s="98">
        <f t="shared" si="25"/>
        <v>5.3455972154814796E-6</v>
      </c>
      <c r="AI14" s="99">
        <f t="shared" si="18"/>
        <v>0</v>
      </c>
      <c r="AJ14" s="99">
        <f t="shared" si="22"/>
        <v>98406648.816835105</v>
      </c>
      <c r="AK14" s="99">
        <f>SUM(AJ14:AJ$24)/U14/U14</f>
        <v>0.15618554839336093</v>
      </c>
      <c r="AL14" s="99">
        <f t="shared" si="23"/>
        <v>92064318.643557817</v>
      </c>
      <c r="AM14" s="99">
        <f>SUM(AL14:AL$24)/U14/U14</f>
        <v>0.13781617686164258</v>
      </c>
      <c r="AN14" s="99">
        <f t="shared" si="24"/>
        <v>105623.20553335109</v>
      </c>
      <c r="AO14" s="100">
        <f>SUM(AN14:AN$24)/U14/U14</f>
        <v>4.6527803382158369E-3</v>
      </c>
      <c r="AP14" s="87">
        <f t="shared" si="5"/>
        <v>45.108365320224628</v>
      </c>
      <c r="AQ14" s="88">
        <f t="shared" si="6"/>
        <v>46.657561760587093</v>
      </c>
      <c r="AR14" s="88">
        <f t="shared" si="7"/>
        <v>43.738174564665272</v>
      </c>
      <c r="AS14" s="88">
        <f t="shared" si="8"/>
        <v>45.193419733056757</v>
      </c>
      <c r="AT14" s="88">
        <f t="shared" si="9"/>
        <v>1.2834722594848005</v>
      </c>
      <c r="AU14" s="101">
        <f t="shared" si="10"/>
        <v>1.5508605236048996</v>
      </c>
    </row>
    <row r="15" spans="1:47" ht="14.45" customHeight="1" x14ac:dyDescent="0.15">
      <c r="A15" s="68"/>
      <c r="B15" s="86" t="s">
        <v>220</v>
      </c>
      <c r="C15" s="11">
        <v>3600</v>
      </c>
      <c r="D15" s="11">
        <v>6</v>
      </c>
      <c r="E15" s="11">
        <v>1216</v>
      </c>
      <c r="F15" s="12">
        <v>0</v>
      </c>
      <c r="G15" s="22" t="s">
        <v>75</v>
      </c>
      <c r="H15" s="3">
        <v>4922423</v>
      </c>
      <c r="I15" s="3">
        <v>6214</v>
      </c>
      <c r="J15" s="18">
        <v>40</v>
      </c>
      <c r="K15" s="3">
        <v>98300</v>
      </c>
      <c r="L15" s="4">
        <v>4124657</v>
      </c>
      <c r="M15" s="70"/>
      <c r="N15" s="70"/>
      <c r="O15" s="87">
        <f t="shared" si="11"/>
        <v>0.53822525597269621</v>
      </c>
      <c r="P15" s="88">
        <f t="shared" si="12"/>
        <v>1.0558957708401631</v>
      </c>
      <c r="Q15" s="89">
        <f t="shared" si="13"/>
        <v>1.6666666666666668E-3</v>
      </c>
      <c r="R15" s="90">
        <f t="shared" si="14"/>
        <v>1.5784386231043627E-3</v>
      </c>
      <c r="S15" s="91">
        <f t="shared" si="15"/>
        <v>0</v>
      </c>
      <c r="T15" s="92">
        <f t="shared" si="19"/>
        <v>7.8635351265698324E-3</v>
      </c>
      <c r="U15" s="93">
        <f t="shared" si="20"/>
        <v>98393.940120444153</v>
      </c>
      <c r="V15" s="93">
        <f t="shared" si="21"/>
        <v>490183.26912009722</v>
      </c>
      <c r="W15" s="94">
        <f>SUM(V15:V$24)</f>
        <v>4039783.3249714584</v>
      </c>
      <c r="X15" s="95">
        <f t="shared" si="0"/>
        <v>490183.26912009722</v>
      </c>
      <c r="Y15" s="93">
        <f>SUM(X15:X$24)</f>
        <v>3899780.9586909055</v>
      </c>
      <c r="Z15" s="93">
        <f t="shared" si="1"/>
        <v>0</v>
      </c>
      <c r="AA15" s="94">
        <f>SUM(Z15:Z$24)</f>
        <v>140002.3662805527</v>
      </c>
      <c r="AB15" s="87">
        <f t="shared" si="2"/>
        <v>41.057237061818583</v>
      </c>
      <c r="AC15" s="88">
        <f t="shared" si="3"/>
        <v>39.634361160018372</v>
      </c>
      <c r="AD15" s="96">
        <f t="shared" si="16"/>
        <v>96.534409025970675</v>
      </c>
      <c r="AE15" s="88">
        <f t="shared" si="4"/>
        <v>1.4228759018002086</v>
      </c>
      <c r="AF15" s="97">
        <f t="shared" si="17"/>
        <v>3.4655909740293276</v>
      </c>
      <c r="AH15" s="98">
        <f t="shared" si="25"/>
        <v>1.0224823589992511E-5</v>
      </c>
      <c r="AI15" s="99">
        <f t="shared" si="18"/>
        <v>0</v>
      </c>
      <c r="AJ15" s="99">
        <f t="shared" si="22"/>
        <v>148028472.20038691</v>
      </c>
      <c r="AK15" s="99">
        <f>SUM(AJ15:AJ$24)/U15/U15</f>
        <v>0.14728203064046236</v>
      </c>
      <c r="AL15" s="99">
        <f t="shared" si="23"/>
        <v>137252273.21547875</v>
      </c>
      <c r="AM15" s="99">
        <f>SUM(AL15:AL$24)/U15/U15</f>
        <v>0.12941945396852411</v>
      </c>
      <c r="AN15" s="99">
        <f t="shared" si="24"/>
        <v>203602.80273081941</v>
      </c>
      <c r="AO15" s="100">
        <f>SUM(AN15:AN$24)/U15/U15</f>
        <v>4.6794363541829255E-3</v>
      </c>
      <c r="AP15" s="87">
        <f t="shared" si="5"/>
        <v>40.305041177152624</v>
      </c>
      <c r="AQ15" s="88">
        <f t="shared" si="6"/>
        <v>41.809432946484542</v>
      </c>
      <c r="AR15" s="88">
        <f t="shared" si="7"/>
        <v>38.929252817729413</v>
      </c>
      <c r="AS15" s="88">
        <f t="shared" si="8"/>
        <v>40.339469502307331</v>
      </c>
      <c r="AT15" s="88">
        <f t="shared" si="9"/>
        <v>1.2887993464363825</v>
      </c>
      <c r="AU15" s="101">
        <f t="shared" si="10"/>
        <v>1.5569524571640347</v>
      </c>
    </row>
    <row r="16" spans="1:47" ht="14.45" customHeight="1" x14ac:dyDescent="0.15">
      <c r="A16" s="68"/>
      <c r="B16" s="86" t="s">
        <v>221</v>
      </c>
      <c r="C16" s="11">
        <v>3418</v>
      </c>
      <c r="D16" s="11">
        <v>9</v>
      </c>
      <c r="E16" s="11">
        <v>1097</v>
      </c>
      <c r="F16" s="12">
        <v>2.2000000000000002</v>
      </c>
      <c r="G16" s="22" t="s">
        <v>77</v>
      </c>
      <c r="H16" s="3">
        <v>4365334</v>
      </c>
      <c r="I16" s="3">
        <v>8656</v>
      </c>
      <c r="J16" s="18">
        <v>45</v>
      </c>
      <c r="K16" s="3">
        <v>97714</v>
      </c>
      <c r="L16" s="4">
        <v>3634510</v>
      </c>
      <c r="M16" s="70"/>
      <c r="N16" s="70"/>
      <c r="O16" s="87">
        <f t="shared" si="11"/>
        <v>0.54229166666666673</v>
      </c>
      <c r="P16" s="88">
        <f t="shared" si="12"/>
        <v>1.0046111515560245</v>
      </c>
      <c r="Q16" s="89">
        <f t="shared" si="13"/>
        <v>2.6331187829139848E-3</v>
      </c>
      <c r="R16" s="90">
        <f t="shared" si="14"/>
        <v>2.6210328034240843E-3</v>
      </c>
      <c r="S16" s="91">
        <f t="shared" si="15"/>
        <v>2.0054694621695537E-3</v>
      </c>
      <c r="T16" s="92">
        <f t="shared" si="19"/>
        <v>1.3027023464970051E-2</v>
      </c>
      <c r="U16" s="93">
        <f t="shared" si="20"/>
        <v>97620.215916065441</v>
      </c>
      <c r="V16" s="93">
        <f t="shared" si="21"/>
        <v>485190.7392126848</v>
      </c>
      <c r="W16" s="94">
        <f>SUM(V16:V$24)</f>
        <v>3549600.0558513612</v>
      </c>
      <c r="X16" s="95">
        <f t="shared" si="0"/>
        <v>484217.70400186634</v>
      </c>
      <c r="Y16" s="93">
        <f>SUM(X16:X$24)</f>
        <v>3409597.6895708083</v>
      </c>
      <c r="Z16" s="93">
        <f t="shared" si="1"/>
        <v>973.03521081851113</v>
      </c>
      <c r="AA16" s="94">
        <f>SUM(Z16:Z$24)</f>
        <v>140002.3662805527</v>
      </c>
      <c r="AB16" s="87">
        <f t="shared" si="2"/>
        <v>36.361321500285683</v>
      </c>
      <c r="AC16" s="88">
        <f t="shared" si="3"/>
        <v>34.927168082709471</v>
      </c>
      <c r="AD16" s="96">
        <f t="shared" si="16"/>
        <v>96.055827020574753</v>
      </c>
      <c r="AE16" s="88">
        <f t="shared" si="4"/>
        <v>1.4341534175762092</v>
      </c>
      <c r="AF16" s="97">
        <f t="shared" si="17"/>
        <v>3.9441729794252431</v>
      </c>
      <c r="AH16" s="98">
        <f t="shared" si="25"/>
        <v>1.8610290106663047E-5</v>
      </c>
      <c r="AI16" s="99">
        <f t="shared" si="18"/>
        <v>1.824473613861312E-6</v>
      </c>
      <c r="AJ16" s="99">
        <f t="shared" si="22"/>
        <v>206152569.62776867</v>
      </c>
      <c r="AK16" s="99">
        <f>SUM(AJ16:AJ$24)/U16/U16</f>
        <v>0.13409258492140252</v>
      </c>
      <c r="AL16" s="99">
        <f t="shared" si="23"/>
        <v>189447930.18538883</v>
      </c>
      <c r="AM16" s="99">
        <f>SUM(AL16:AL$24)/U16/U16</f>
        <v>0.11707653427190215</v>
      </c>
      <c r="AN16" s="99">
        <f t="shared" si="24"/>
        <v>801131.99681124301</v>
      </c>
      <c r="AO16" s="100">
        <f>SUM(AN16:AN$24)/U16/U16</f>
        <v>4.7325423663047905E-3</v>
      </c>
      <c r="AP16" s="87">
        <f t="shared" si="5"/>
        <v>35.643595874273863</v>
      </c>
      <c r="AQ16" s="88">
        <f t="shared" si="6"/>
        <v>37.079047126297503</v>
      </c>
      <c r="AR16" s="88">
        <f t="shared" si="7"/>
        <v>34.256525693608587</v>
      </c>
      <c r="AS16" s="88">
        <f t="shared" si="8"/>
        <v>35.597810471810355</v>
      </c>
      <c r="AT16" s="88">
        <f t="shared" si="9"/>
        <v>1.2993182042437992</v>
      </c>
      <c r="AU16" s="101">
        <f t="shared" si="10"/>
        <v>1.5689886309086192</v>
      </c>
    </row>
    <row r="17" spans="1:47" ht="14.45" customHeight="1" x14ac:dyDescent="0.15">
      <c r="A17" s="68"/>
      <c r="B17" s="86" t="s">
        <v>222</v>
      </c>
      <c r="C17" s="11">
        <v>3869</v>
      </c>
      <c r="D17" s="11">
        <v>16</v>
      </c>
      <c r="E17" s="11">
        <v>1294</v>
      </c>
      <c r="F17" s="12">
        <v>2.2000000000000002</v>
      </c>
      <c r="G17" s="22" t="s">
        <v>79</v>
      </c>
      <c r="H17" s="3">
        <v>3982000</v>
      </c>
      <c r="I17" s="3">
        <v>12838</v>
      </c>
      <c r="J17" s="18">
        <v>50</v>
      </c>
      <c r="K17" s="3">
        <v>96754</v>
      </c>
      <c r="L17" s="4">
        <v>3148137</v>
      </c>
      <c r="M17" s="70"/>
      <c r="N17" s="70"/>
      <c r="O17" s="87">
        <f t="shared" si="11"/>
        <v>0.53543307086614178</v>
      </c>
      <c r="P17" s="88">
        <f t="shared" si="12"/>
        <v>1.0159221648336147</v>
      </c>
      <c r="Q17" s="89">
        <f t="shared" si="13"/>
        <v>4.1354355130524684E-3</v>
      </c>
      <c r="R17" s="90">
        <f t="shared" si="14"/>
        <v>4.0706223923461298E-3</v>
      </c>
      <c r="S17" s="91">
        <f t="shared" si="15"/>
        <v>1.7001545595054096E-3</v>
      </c>
      <c r="T17" s="92">
        <f t="shared" si="19"/>
        <v>2.0162468109131058E-2</v>
      </c>
      <c r="U17" s="93">
        <f t="shared" si="20"/>
        <v>96348.515072671406</v>
      </c>
      <c r="V17" s="93">
        <f t="shared" si="21"/>
        <v>477230.18135200359</v>
      </c>
      <c r="W17" s="94">
        <f>SUM(V17:V$24)</f>
        <v>3064409.3166386764</v>
      </c>
      <c r="X17" s="95">
        <f t="shared" si="0"/>
        <v>476418.81628324435</v>
      </c>
      <c r="Y17" s="93">
        <f>SUM(X17:X$24)</f>
        <v>2925379.985568942</v>
      </c>
      <c r="Z17" s="93">
        <f t="shared" si="1"/>
        <v>811.36506875920236</v>
      </c>
      <c r="AA17" s="94">
        <f>SUM(Z17:Z$24)</f>
        <v>139029.33106973421</v>
      </c>
      <c r="AB17" s="87">
        <f t="shared" si="2"/>
        <v>31.805464924159221</v>
      </c>
      <c r="AC17" s="88">
        <f t="shared" si="3"/>
        <v>30.362481283312544</v>
      </c>
      <c r="AD17" s="96">
        <f t="shared" si="16"/>
        <v>95.463095275332392</v>
      </c>
      <c r="AE17" s="88">
        <f t="shared" si="4"/>
        <v>1.4429836408466759</v>
      </c>
      <c r="AF17" s="97">
        <f t="shared" si="17"/>
        <v>4.5369047246675995</v>
      </c>
      <c r="AH17" s="98">
        <f t="shared" si="25"/>
        <v>2.489553565494318E-5</v>
      </c>
      <c r="AI17" s="99">
        <f t="shared" si="18"/>
        <v>1.3116414482064934E-6</v>
      </c>
      <c r="AJ17" s="99">
        <f t="shared" si="22"/>
        <v>204236636.59109855</v>
      </c>
      <c r="AK17" s="99">
        <f>SUM(AJ17:AJ$24)/U17/U17</f>
        <v>0.11544826226680031</v>
      </c>
      <c r="AL17" s="99">
        <f t="shared" si="23"/>
        <v>184861937.04166341</v>
      </c>
      <c r="AM17" s="99">
        <f>SUM(AL17:AL$24)/U17/U17</f>
        <v>9.9779538759566327E-2</v>
      </c>
      <c r="AN17" s="99">
        <f t="shared" si="24"/>
        <v>796785.04602204007</v>
      </c>
      <c r="AO17" s="100">
        <f>SUM(AN17:AN$24)/U17/U17</f>
        <v>4.7719955317773888E-3</v>
      </c>
      <c r="AP17" s="87">
        <f t="shared" si="5"/>
        <v>31.139502429476419</v>
      </c>
      <c r="AQ17" s="88">
        <f t="shared" si="6"/>
        <v>32.471427418842019</v>
      </c>
      <c r="AR17" s="88">
        <f t="shared" si="7"/>
        <v>29.743358455354514</v>
      </c>
      <c r="AS17" s="88">
        <f t="shared" si="8"/>
        <v>30.981604111270574</v>
      </c>
      <c r="AT17" s="88">
        <f t="shared" si="9"/>
        <v>1.3075875624881206</v>
      </c>
      <c r="AU17" s="101">
        <f t="shared" si="10"/>
        <v>1.5783797192052311</v>
      </c>
    </row>
    <row r="18" spans="1:47" ht="14.45" customHeight="1" x14ac:dyDescent="0.15">
      <c r="A18" s="68"/>
      <c r="B18" s="86" t="s">
        <v>223</v>
      </c>
      <c r="C18" s="11">
        <v>4839</v>
      </c>
      <c r="D18" s="11">
        <v>45</v>
      </c>
      <c r="E18" s="11">
        <v>1607</v>
      </c>
      <c r="F18" s="12">
        <v>4.4000000000000004</v>
      </c>
      <c r="G18" s="22" t="s">
        <v>81</v>
      </c>
      <c r="H18" s="3">
        <v>3749854</v>
      </c>
      <c r="I18" s="3">
        <v>19460</v>
      </c>
      <c r="J18" s="18">
        <v>55</v>
      </c>
      <c r="K18" s="3">
        <v>95230</v>
      </c>
      <c r="L18" s="4">
        <v>2667907</v>
      </c>
      <c r="M18" s="70"/>
      <c r="N18" s="70"/>
      <c r="O18" s="87">
        <f t="shared" si="11"/>
        <v>0.53868552412645587</v>
      </c>
      <c r="P18" s="88">
        <f t="shared" si="12"/>
        <v>1.0158990420753615</v>
      </c>
      <c r="Q18" s="89">
        <f t="shared" si="13"/>
        <v>9.299442033477991E-3</v>
      </c>
      <c r="R18" s="90">
        <f t="shared" si="14"/>
        <v>9.1539037328751995E-3</v>
      </c>
      <c r="S18" s="91">
        <f t="shared" si="15"/>
        <v>2.7380211574362166E-3</v>
      </c>
      <c r="T18" s="92">
        <f t="shared" si="19"/>
        <v>4.4823117028356771E-2</v>
      </c>
      <c r="U18" s="93">
        <f t="shared" si="20"/>
        <v>94405.891210156537</v>
      </c>
      <c r="V18" s="93">
        <f t="shared" si="21"/>
        <v>462269.04207895248</v>
      </c>
      <c r="W18" s="94">
        <f>SUM(V18:V$24)</f>
        <v>2587179.135286673</v>
      </c>
      <c r="X18" s="95">
        <f t="shared" si="0"/>
        <v>461003.33966131252</v>
      </c>
      <c r="Y18" s="93">
        <f>SUM(X18:X$24)</f>
        <v>2448961.1692856974</v>
      </c>
      <c r="Z18" s="93">
        <f t="shared" si="1"/>
        <v>1265.7024176399445</v>
      </c>
      <c r="AA18" s="94">
        <f>SUM(Z18:Z$24)</f>
        <v>138217.96600097499</v>
      </c>
      <c r="AB18" s="87">
        <f t="shared" si="2"/>
        <v>27.404848385228046</v>
      </c>
      <c r="AC18" s="88">
        <f t="shared" si="3"/>
        <v>25.940766385373937</v>
      </c>
      <c r="AD18" s="96">
        <f t="shared" si="16"/>
        <v>94.657580369452845</v>
      </c>
      <c r="AE18" s="88">
        <f t="shared" si="4"/>
        <v>1.4640819998541044</v>
      </c>
      <c r="AF18" s="97">
        <f t="shared" si="17"/>
        <v>5.3424196305471412</v>
      </c>
      <c r="AH18" s="98">
        <f t="shared" si="25"/>
        <v>4.2645714797792824E-5</v>
      </c>
      <c r="AI18" s="99">
        <f t="shared" si="18"/>
        <v>1.6991439935144046E-6</v>
      </c>
      <c r="AJ18" s="99">
        <f t="shared" si="22"/>
        <v>254390808.57599461</v>
      </c>
      <c r="AK18" s="99">
        <f>SUM(AJ18:AJ$24)/U18/U18</f>
        <v>9.7332563919354076E-2</v>
      </c>
      <c r="AL18" s="99">
        <f t="shared" si="23"/>
        <v>225645859.9967269</v>
      </c>
      <c r="AM18" s="99">
        <f>SUM(AL18:AL$24)/U18/U18</f>
        <v>8.31862500509154E-2</v>
      </c>
      <c r="AN18" s="99">
        <f t="shared" si="24"/>
        <v>1247091.2239809236</v>
      </c>
      <c r="AO18" s="100">
        <f>SUM(AN18:AN$24)/U18/U18</f>
        <v>4.8810051272783987E-3</v>
      </c>
      <c r="AP18" s="87">
        <f t="shared" si="5"/>
        <v>26.793364307305659</v>
      </c>
      <c r="AQ18" s="88">
        <f t="shared" si="6"/>
        <v>28.016332463150434</v>
      </c>
      <c r="AR18" s="88">
        <f t="shared" si="7"/>
        <v>25.375462663295622</v>
      </c>
      <c r="AS18" s="88">
        <f t="shared" si="8"/>
        <v>26.506070107452253</v>
      </c>
      <c r="AT18" s="88">
        <f t="shared" si="9"/>
        <v>1.3271481862909356</v>
      </c>
      <c r="AU18" s="101">
        <f t="shared" si="10"/>
        <v>1.6010158134172732</v>
      </c>
    </row>
    <row r="19" spans="1:47" ht="14.45" customHeight="1" x14ac:dyDescent="0.15">
      <c r="A19" s="68"/>
      <c r="B19" s="86" t="s">
        <v>84</v>
      </c>
      <c r="C19" s="11">
        <v>5828</v>
      </c>
      <c r="D19" s="11">
        <v>60</v>
      </c>
      <c r="E19" s="11">
        <v>1943</v>
      </c>
      <c r="F19" s="12">
        <v>13.2</v>
      </c>
      <c r="G19" s="22" t="s">
        <v>83</v>
      </c>
      <c r="H19" s="3">
        <v>4181397</v>
      </c>
      <c r="I19" s="3">
        <v>36141</v>
      </c>
      <c r="J19" s="18">
        <v>60</v>
      </c>
      <c r="K19" s="3">
        <v>92826</v>
      </c>
      <c r="L19" s="4">
        <v>2197302</v>
      </c>
      <c r="M19" s="70"/>
      <c r="N19" s="70"/>
      <c r="O19" s="87">
        <f t="shared" si="11"/>
        <v>0.53726956986374563</v>
      </c>
      <c r="P19" s="88">
        <f t="shared" si="12"/>
        <v>1.051764992985494</v>
      </c>
      <c r="Q19" s="89">
        <f t="shared" si="13"/>
        <v>1.029512697323267E-2</v>
      </c>
      <c r="R19" s="90">
        <f t="shared" si="14"/>
        <v>9.7884290139847435E-3</v>
      </c>
      <c r="S19" s="91">
        <f t="shared" si="15"/>
        <v>6.7936181163149763E-3</v>
      </c>
      <c r="T19" s="92">
        <f t="shared" si="19"/>
        <v>4.7858297262315594E-2</v>
      </c>
      <c r="U19" s="93">
        <f t="shared" si="20"/>
        <v>90174.324900277381</v>
      </c>
      <c r="V19" s="93">
        <f t="shared" si="21"/>
        <v>440886.85123429022</v>
      </c>
      <c r="W19" s="94">
        <f>SUM(V19:V$24)</f>
        <v>2124910.0932077202</v>
      </c>
      <c r="X19" s="95">
        <f t="shared" si="0"/>
        <v>437891.63433449989</v>
      </c>
      <c r="Y19" s="93">
        <f>SUM(X19:X$24)</f>
        <v>1987957.8296243853</v>
      </c>
      <c r="Z19" s="93">
        <f t="shared" si="1"/>
        <v>2995.21689979034</v>
      </c>
      <c r="AA19" s="94">
        <f>SUM(Z19:Z$24)</f>
        <v>136952.26358333507</v>
      </c>
      <c r="AB19" s="87">
        <f t="shared" si="2"/>
        <v>23.564469105342688</v>
      </c>
      <c r="AC19" s="88">
        <f t="shared" si="3"/>
        <v>22.045719020606388</v>
      </c>
      <c r="AD19" s="96">
        <f t="shared" si="16"/>
        <v>93.554914910465953</v>
      </c>
      <c r="AE19" s="88">
        <f t="shared" si="4"/>
        <v>1.5187500847363016</v>
      </c>
      <c r="AF19" s="97">
        <f t="shared" si="17"/>
        <v>6.4450850895340599</v>
      </c>
      <c r="AH19" s="98">
        <f t="shared" si="25"/>
        <v>3.6346686292408286E-5</v>
      </c>
      <c r="AI19" s="99">
        <f t="shared" si="18"/>
        <v>3.4727045132293638E-6</v>
      </c>
      <c r="AJ19" s="99">
        <f t="shared" si="22"/>
        <v>142105300.90556422</v>
      </c>
      <c r="AK19" s="99">
        <f>SUM(AJ19:AJ$24)/U19/U19</f>
        <v>7.5396893759005171E-2</v>
      </c>
      <c r="AL19" s="99">
        <f t="shared" si="23"/>
        <v>123088262.35387853</v>
      </c>
      <c r="AM19" s="99">
        <f>SUM(AL19:AL$24)/U19/U19</f>
        <v>6.3426805500787387E-2</v>
      </c>
      <c r="AN19" s="99">
        <f t="shared" si="24"/>
        <v>1409034.3111153245</v>
      </c>
      <c r="AO19" s="100">
        <f>SUM(AN19:AN$24)/U19/U19</f>
        <v>5.1964834648875104E-3</v>
      </c>
      <c r="AP19" s="87">
        <f t="shared" si="5"/>
        <v>23.026282606938469</v>
      </c>
      <c r="AQ19" s="88">
        <f t="shared" si="6"/>
        <v>24.102655603746907</v>
      </c>
      <c r="AR19" s="88">
        <f t="shared" si="7"/>
        <v>21.552099312722046</v>
      </c>
      <c r="AS19" s="88">
        <f t="shared" si="8"/>
        <v>22.53933872849073</v>
      </c>
      <c r="AT19" s="88">
        <f t="shared" si="9"/>
        <v>1.377460273077032</v>
      </c>
      <c r="AU19" s="101">
        <f t="shared" si="10"/>
        <v>1.6600398963955711</v>
      </c>
    </row>
    <row r="20" spans="1:47" ht="14.45" customHeight="1" x14ac:dyDescent="0.15">
      <c r="A20" s="68"/>
      <c r="B20" s="86" t="s">
        <v>224</v>
      </c>
      <c r="C20" s="11">
        <v>5493</v>
      </c>
      <c r="D20" s="11">
        <v>100</v>
      </c>
      <c r="E20" s="11">
        <v>1832</v>
      </c>
      <c r="F20" s="12">
        <v>20</v>
      </c>
      <c r="G20" s="22" t="s">
        <v>85</v>
      </c>
      <c r="H20" s="3">
        <v>4699236</v>
      </c>
      <c r="I20" s="3">
        <v>61424</v>
      </c>
      <c r="J20" s="18">
        <v>65</v>
      </c>
      <c r="K20" s="3">
        <v>89083</v>
      </c>
      <c r="L20" s="4">
        <v>1741832</v>
      </c>
      <c r="M20" s="70"/>
      <c r="N20" s="70"/>
      <c r="O20" s="87">
        <f t="shared" si="11"/>
        <v>0.53169541732009062</v>
      </c>
      <c r="P20" s="88">
        <f t="shared" si="12"/>
        <v>0.98386438054770797</v>
      </c>
      <c r="Q20" s="89">
        <f t="shared" si="13"/>
        <v>1.8204988166757693E-2</v>
      </c>
      <c r="R20" s="90">
        <f t="shared" si="14"/>
        <v>1.8503554480367657E-2</v>
      </c>
      <c r="S20" s="91">
        <f t="shared" si="15"/>
        <v>1.0917030567685589E-2</v>
      </c>
      <c r="T20" s="92">
        <f t="shared" si="19"/>
        <v>8.8675762271957684E-2</v>
      </c>
      <c r="U20" s="93">
        <f t="shared" si="20"/>
        <v>85858.735253771272</v>
      </c>
      <c r="V20" s="93">
        <f t="shared" si="21"/>
        <v>411466.28364903736</v>
      </c>
      <c r="W20" s="94">
        <f>SUM(V20:V$24)</f>
        <v>1684023.2419734299</v>
      </c>
      <c r="X20" s="95">
        <f t="shared" si="0"/>
        <v>406974.29365286883</v>
      </c>
      <c r="Y20" s="93">
        <f>SUM(X20:X$24)</f>
        <v>1550066.1952898854</v>
      </c>
      <c r="Z20" s="93">
        <f t="shared" si="1"/>
        <v>4491.9899961685296</v>
      </c>
      <c r="AA20" s="94">
        <f>SUM(Z20:Z$24)</f>
        <v>133957.0466835447</v>
      </c>
      <c r="AB20" s="87">
        <f t="shared" si="2"/>
        <v>19.613883631013078</v>
      </c>
      <c r="AC20" s="88">
        <f t="shared" si="3"/>
        <v>18.053680743239227</v>
      </c>
      <c r="AD20" s="96">
        <f t="shared" si="16"/>
        <v>92.045415802779161</v>
      </c>
      <c r="AE20" s="88">
        <f t="shared" si="4"/>
        <v>1.5602028877738534</v>
      </c>
      <c r="AF20" s="97">
        <f t="shared" si="17"/>
        <v>7.95458419722085</v>
      </c>
      <c r="AH20" s="98">
        <f t="shared" si="25"/>
        <v>7.1660986399935245E-5</v>
      </c>
      <c r="AI20" s="99">
        <f t="shared" si="18"/>
        <v>5.8940223860643054E-6</v>
      </c>
      <c r="AJ20" s="99">
        <f t="shared" si="22"/>
        <v>182861521.21838999</v>
      </c>
      <c r="AK20" s="99">
        <f>SUM(AJ20:AJ$24)/U20/U20</f>
        <v>6.3889772711855974E-2</v>
      </c>
      <c r="AL20" s="99">
        <f t="shared" si="23"/>
        <v>152323584.75063446</v>
      </c>
      <c r="AM20" s="99">
        <f>SUM(AL20:AL$24)/U20/U20</f>
        <v>5.3265845379131087E-2</v>
      </c>
      <c r="AN20" s="99">
        <f t="shared" si="24"/>
        <v>2489162.2480344209</v>
      </c>
      <c r="AO20" s="100">
        <f>SUM(AN20:AN$24)/U20/U20</f>
        <v>5.540862109383933E-3</v>
      </c>
      <c r="AP20" s="87">
        <f t="shared" si="5"/>
        <v>19.118465675292995</v>
      </c>
      <c r="AQ20" s="88">
        <f t="shared" si="6"/>
        <v>20.10930158673316</v>
      </c>
      <c r="AR20" s="88">
        <f t="shared" si="7"/>
        <v>17.601324609635988</v>
      </c>
      <c r="AS20" s="88">
        <f t="shared" si="8"/>
        <v>18.506036876842465</v>
      </c>
      <c r="AT20" s="88">
        <f t="shared" si="9"/>
        <v>1.4143064317531215</v>
      </c>
      <c r="AU20" s="101">
        <f t="shared" si="10"/>
        <v>1.7060993437945853</v>
      </c>
    </row>
    <row r="21" spans="1:47" ht="14.45" customHeight="1" x14ac:dyDescent="0.15">
      <c r="A21" s="68"/>
      <c r="B21" s="86" t="s">
        <v>225</v>
      </c>
      <c r="C21" s="11">
        <v>3923</v>
      </c>
      <c r="D21" s="11">
        <v>69</v>
      </c>
      <c r="E21" s="11">
        <v>1321</v>
      </c>
      <c r="F21" s="12">
        <v>43</v>
      </c>
      <c r="G21" s="22" t="s">
        <v>87</v>
      </c>
      <c r="H21" s="3">
        <v>3608735</v>
      </c>
      <c r="I21" s="3">
        <v>76916</v>
      </c>
      <c r="J21" s="18">
        <v>70</v>
      </c>
      <c r="K21" s="3">
        <v>83344</v>
      </c>
      <c r="L21" s="4">
        <v>1309855</v>
      </c>
      <c r="M21" s="70"/>
      <c r="N21" s="70"/>
      <c r="O21" s="87">
        <f t="shared" si="11"/>
        <v>0.5290487804878049</v>
      </c>
      <c r="P21" s="88">
        <f t="shared" si="12"/>
        <v>1.0329700518325673</v>
      </c>
      <c r="Q21" s="89">
        <f t="shared" si="13"/>
        <v>1.7588580168238593E-2</v>
      </c>
      <c r="R21" s="90">
        <f t="shared" si="14"/>
        <v>1.702719274100456E-2</v>
      </c>
      <c r="S21" s="91">
        <f t="shared" si="15"/>
        <v>3.2551097653292962E-2</v>
      </c>
      <c r="T21" s="92">
        <f t="shared" si="19"/>
        <v>8.1854035489077673E-2</v>
      </c>
      <c r="U21" s="93">
        <f t="shared" si="20"/>
        <v>78245.146457436902</v>
      </c>
      <c r="V21" s="93">
        <f t="shared" si="21"/>
        <v>376144.27066133398</v>
      </c>
      <c r="W21" s="94">
        <f>SUM(V21:V$24)</f>
        <v>1272556.9583243928</v>
      </c>
      <c r="X21" s="95">
        <f t="shared" si="0"/>
        <v>363900.36177531024</v>
      </c>
      <c r="Y21" s="93">
        <f>SUM(X21:X$24)</f>
        <v>1143091.9016370166</v>
      </c>
      <c r="Z21" s="93">
        <f t="shared" si="1"/>
        <v>12243.908886023741</v>
      </c>
      <c r="AA21" s="94">
        <f>SUM(Z21:Z$24)</f>
        <v>129465.05668737619</v>
      </c>
      <c r="AB21" s="87">
        <f t="shared" si="2"/>
        <v>16.263717507598084</v>
      </c>
      <c r="AC21" s="88">
        <f t="shared" si="3"/>
        <v>14.609109361931164</v>
      </c>
      <c r="AD21" s="96">
        <f t="shared" si="16"/>
        <v>89.82638412838935</v>
      </c>
      <c r="AE21" s="88">
        <f t="shared" si="4"/>
        <v>1.6546081456669193</v>
      </c>
      <c r="AF21" s="97">
        <f t="shared" si="17"/>
        <v>10.173615871610654</v>
      </c>
      <c r="AH21" s="98">
        <f t="shared" si="25"/>
        <v>8.9154409911366969E-5</v>
      </c>
      <c r="AI21" s="99">
        <f t="shared" si="18"/>
        <v>2.3839154954472935E-5</v>
      </c>
      <c r="AJ21" s="99">
        <f t="shared" si="22"/>
        <v>120085633.32290697</v>
      </c>
      <c r="AK21" s="99">
        <f>SUM(AJ21:AJ$24)/U21/U21</f>
        <v>4.7060093445067605E-2</v>
      </c>
      <c r="AL21" s="99">
        <f t="shared" si="23"/>
        <v>97389828.801350132</v>
      </c>
      <c r="AM21" s="99">
        <f>SUM(AL21:AL$24)/U21/U21</f>
        <v>3.9256051850161969E-2</v>
      </c>
      <c r="AN21" s="99">
        <f t="shared" si="24"/>
        <v>4965830.3894329695</v>
      </c>
      <c r="AO21" s="100">
        <f>SUM(AN21:AN$24)/U21/U21</f>
        <v>6.2650501839452179E-3</v>
      </c>
      <c r="AP21" s="87">
        <f t="shared" si="5"/>
        <v>15.838528073370737</v>
      </c>
      <c r="AQ21" s="88">
        <f t="shared" si="6"/>
        <v>16.688906941825433</v>
      </c>
      <c r="AR21" s="88">
        <f t="shared" si="7"/>
        <v>14.220771817020061</v>
      </c>
      <c r="AS21" s="88">
        <f t="shared" si="8"/>
        <v>14.997446906842267</v>
      </c>
      <c r="AT21" s="88">
        <f t="shared" si="9"/>
        <v>1.4994700884835062</v>
      </c>
      <c r="AU21" s="101">
        <f t="shared" si="10"/>
        <v>1.8097462028503324</v>
      </c>
    </row>
    <row r="22" spans="1:47" ht="14.45" customHeight="1" x14ac:dyDescent="0.15">
      <c r="A22" s="68"/>
      <c r="B22" s="86" t="s">
        <v>226</v>
      </c>
      <c r="C22" s="11">
        <v>3670</v>
      </c>
      <c r="D22" s="11">
        <v>108</v>
      </c>
      <c r="E22" s="11">
        <v>1187</v>
      </c>
      <c r="F22" s="12">
        <v>67</v>
      </c>
      <c r="G22" s="22" t="s">
        <v>89</v>
      </c>
      <c r="H22" s="3">
        <v>2806665</v>
      </c>
      <c r="I22" s="3">
        <v>96964</v>
      </c>
      <c r="J22" s="18">
        <v>75</v>
      </c>
      <c r="K22" s="3">
        <v>75144</v>
      </c>
      <c r="L22" s="4">
        <v>912444</v>
      </c>
      <c r="M22" s="70"/>
      <c r="N22" s="70"/>
      <c r="O22" s="87">
        <f t="shared" si="11"/>
        <v>0.53289495869162029</v>
      </c>
      <c r="P22" s="88">
        <f t="shared" si="12"/>
        <v>1.0135874751634408</v>
      </c>
      <c r="Q22" s="89">
        <f t="shared" si="13"/>
        <v>2.9427792915531336E-2</v>
      </c>
      <c r="R22" s="90">
        <f t="shared" si="14"/>
        <v>2.903330362363259E-2</v>
      </c>
      <c r="S22" s="91">
        <f t="shared" si="15"/>
        <v>5.6444818871103621E-2</v>
      </c>
      <c r="T22" s="92">
        <f t="shared" si="19"/>
        <v>0.13594814463524518</v>
      </c>
      <c r="U22" s="93">
        <f t="shared" si="20"/>
        <v>71840.465462461783</v>
      </c>
      <c r="V22" s="93">
        <f t="shared" si="21"/>
        <v>336392.23823651514</v>
      </c>
      <c r="W22" s="94">
        <f>SUM(V22:V$24)</f>
        <v>896412.68766305875</v>
      </c>
      <c r="X22" s="95">
        <f t="shared" si="0"/>
        <v>317404.6392796099</v>
      </c>
      <c r="Y22" s="93">
        <f>SUM(X22:X$24)</f>
        <v>779191.5398617062</v>
      </c>
      <c r="Z22" s="93">
        <f t="shared" si="1"/>
        <v>18987.598956905236</v>
      </c>
      <c r="AA22" s="94">
        <f>SUM(Z22:Z$24)</f>
        <v>117221.14780135245</v>
      </c>
      <c r="AB22" s="87">
        <f t="shared" si="2"/>
        <v>12.477824049336846</v>
      </c>
      <c r="AC22" s="88">
        <f t="shared" si="3"/>
        <v>10.846137129621617</v>
      </c>
      <c r="AD22" s="96">
        <f t="shared" si="16"/>
        <v>86.923305591875632</v>
      </c>
      <c r="AE22" s="88">
        <f t="shared" si="4"/>
        <v>1.6316869197152275</v>
      </c>
      <c r="AF22" s="97">
        <f t="shared" si="17"/>
        <v>13.076694408124357</v>
      </c>
      <c r="AH22" s="98">
        <f t="shared" si="25"/>
        <v>1.4786405817852894E-4</v>
      </c>
      <c r="AI22" s="99">
        <f t="shared" si="18"/>
        <v>4.486840884053237E-5</v>
      </c>
      <c r="AJ22" s="99">
        <f t="shared" si="22"/>
        <v>98436416.107588902</v>
      </c>
      <c r="AK22" s="99">
        <f>SUM(AJ22:AJ$24)/U22/U22</f>
        <v>3.255741266889315E-2</v>
      </c>
      <c r="AL22" s="99">
        <f t="shared" si="23"/>
        <v>76039300.295226619</v>
      </c>
      <c r="AM22" s="99">
        <f>SUM(AL22:AL$24)/U22/U22</f>
        <v>2.76973763838998E-2</v>
      </c>
      <c r="AN22" s="99">
        <f t="shared" si="24"/>
        <v>7320157.163436234</v>
      </c>
      <c r="AO22" s="100">
        <f>SUM(AN22:AN$24)/U22/U22</f>
        <v>6.469747195979007E-3</v>
      </c>
      <c r="AP22" s="87">
        <f t="shared" si="5"/>
        <v>12.124168063230545</v>
      </c>
      <c r="AQ22" s="88">
        <f t="shared" si="6"/>
        <v>12.831480035443146</v>
      </c>
      <c r="AR22" s="88">
        <f t="shared" si="7"/>
        <v>10.519943565742148</v>
      </c>
      <c r="AS22" s="88">
        <f t="shared" si="8"/>
        <v>11.172330693501086</v>
      </c>
      <c r="AT22" s="88">
        <f t="shared" si="9"/>
        <v>1.4740348317871796</v>
      </c>
      <c r="AU22" s="101">
        <f t="shared" si="10"/>
        <v>1.7893390076432754</v>
      </c>
    </row>
    <row r="23" spans="1:47" ht="14.45" customHeight="1" x14ac:dyDescent="0.15">
      <c r="A23" s="68"/>
      <c r="B23" s="86" t="s">
        <v>227</v>
      </c>
      <c r="C23" s="11">
        <v>3321</v>
      </c>
      <c r="D23" s="11">
        <v>192</v>
      </c>
      <c r="E23" s="11">
        <v>1112</v>
      </c>
      <c r="F23" s="12">
        <v>111</v>
      </c>
      <c r="G23" s="22" t="s">
        <v>90</v>
      </c>
      <c r="H23" s="3">
        <v>2009820</v>
      </c>
      <c r="I23" s="3">
        <v>126762</v>
      </c>
      <c r="J23" s="18">
        <v>80</v>
      </c>
      <c r="K23" s="3">
        <v>63282</v>
      </c>
      <c r="L23" s="4">
        <v>564428</v>
      </c>
      <c r="M23" s="70"/>
      <c r="N23" s="70"/>
      <c r="O23" s="87">
        <f>IF(K23&lt;0.5,0.5,((L23-L24)-5*K24)/5/(K23-K24))</f>
        <v>0.5270425643110157</v>
      </c>
      <c r="P23" s="88">
        <f t="shared" si="12"/>
        <v>1.0096904869525449</v>
      </c>
      <c r="Q23" s="89">
        <f t="shared" si="13"/>
        <v>5.7813911472448055E-2</v>
      </c>
      <c r="R23" s="90">
        <f t="shared" si="14"/>
        <v>5.7259043458894439E-2</v>
      </c>
      <c r="S23" s="91">
        <f t="shared" si="15"/>
        <v>9.982014388489209E-2</v>
      </c>
      <c r="T23" s="92">
        <f>5*R23/(1+5*(1-O23)*R23)</f>
        <v>0.25215240673289691</v>
      </c>
      <c r="U23" s="93">
        <f t="shared" si="20"/>
        <v>62073.887473107694</v>
      </c>
      <c r="V23" s="93">
        <f>5*U23*((1-T23)+O23*T23)</f>
        <v>273355.59897795983</v>
      </c>
      <c r="W23" s="94">
        <f>SUM(V23:V$24)</f>
        <v>560020.44942654355</v>
      </c>
      <c r="X23" s="95">
        <f t="shared" si="0"/>
        <v>246069.203756239</v>
      </c>
      <c r="Y23" s="93">
        <f>SUM(X23:X$24)</f>
        <v>461786.90058209631</v>
      </c>
      <c r="Z23" s="93">
        <f t="shared" si="1"/>
        <v>27286.39522172081</v>
      </c>
      <c r="AA23" s="94">
        <f>SUM(Z23:Z$24)</f>
        <v>98233.548844447214</v>
      </c>
      <c r="AB23" s="87">
        <f t="shared" si="2"/>
        <v>9.0218362700283841</v>
      </c>
      <c r="AC23" s="88">
        <f t="shared" si="3"/>
        <v>7.4393101411951443</v>
      </c>
      <c r="AD23" s="96">
        <f t="shared" si="16"/>
        <v>82.458935393334727</v>
      </c>
      <c r="AE23" s="88">
        <f t="shared" si="4"/>
        <v>1.5825261288332391</v>
      </c>
      <c r="AF23" s="97">
        <f t="shared" si="17"/>
        <v>17.541064606665273</v>
      </c>
      <c r="AH23" s="98">
        <f>IF(D23=0,0,T23*T23*(1-T23)/D23)</f>
        <v>2.4764987159337762E-4</v>
      </c>
      <c r="AI23" s="99">
        <f t="shared" si="18"/>
        <v>8.0805829819866477E-5</v>
      </c>
      <c r="AJ23" s="99">
        <f t="shared" si="22"/>
        <v>69594099.22001566</v>
      </c>
      <c r="AK23" s="99">
        <f>SUM(AJ23:AJ$24)/U23/U23</f>
        <v>1.8061529666491879E-2</v>
      </c>
      <c r="AL23" s="99">
        <f t="shared" si="23"/>
        <v>49846376.739218362</v>
      </c>
      <c r="AM23" s="99">
        <f>SUM(AL23:AL$24)/U23/U23</f>
        <v>1.7364496253174506E-2</v>
      </c>
      <c r="AN23" s="99">
        <f t="shared" si="24"/>
        <v>9008611.6515297145</v>
      </c>
      <c r="AO23" s="100">
        <f>SUM(AN23:AN$24)/U23/U23</f>
        <v>6.7660042271094683E-3</v>
      </c>
      <c r="AP23" s="87">
        <f t="shared" si="5"/>
        <v>8.758425616548319</v>
      </c>
      <c r="AQ23" s="88">
        <f t="shared" si="6"/>
        <v>9.2852469235084492</v>
      </c>
      <c r="AR23" s="88">
        <f t="shared" si="7"/>
        <v>7.1810322892484564</v>
      </c>
      <c r="AS23" s="88">
        <f t="shared" si="8"/>
        <v>7.6975879931418323</v>
      </c>
      <c r="AT23" s="88">
        <f t="shared" si="9"/>
        <v>1.4213049086453751</v>
      </c>
      <c r="AU23" s="101">
        <f t="shared" si="10"/>
        <v>1.7437473490211031</v>
      </c>
    </row>
    <row r="24" spans="1:47" ht="14.45" customHeight="1" x14ac:dyDescent="0.15">
      <c r="A24" s="44"/>
      <c r="B24" s="102" t="s">
        <v>228</v>
      </c>
      <c r="C24" s="13">
        <v>2665</v>
      </c>
      <c r="D24" s="13">
        <v>384</v>
      </c>
      <c r="E24" s="13">
        <v>897</v>
      </c>
      <c r="F24" s="14">
        <v>222</v>
      </c>
      <c r="G24" s="23" t="s">
        <v>91</v>
      </c>
      <c r="H24" s="5">
        <v>1472880</v>
      </c>
      <c r="I24" s="5">
        <v>209063</v>
      </c>
      <c r="J24" s="19">
        <v>85</v>
      </c>
      <c r="K24" s="5">
        <v>46061</v>
      </c>
      <c r="L24" s="6">
        <v>288742</v>
      </c>
      <c r="M24" s="70"/>
      <c r="N24" s="70"/>
      <c r="O24" s="103">
        <v>1</v>
      </c>
      <c r="P24" s="104">
        <f>IF(H24&lt;0.5,1,(I24/H24)/(K24/L24))</f>
        <v>0.88978772677593732</v>
      </c>
      <c r="Q24" s="105">
        <f t="shared" si="13"/>
        <v>0.14409005628517824</v>
      </c>
      <c r="R24" s="106">
        <f t="shared" si="14"/>
        <v>0.16193756325149045</v>
      </c>
      <c r="S24" s="107">
        <f t="shared" si="15"/>
        <v>0.24749163879598662</v>
      </c>
      <c r="T24" s="103">
        <v>1</v>
      </c>
      <c r="U24" s="108">
        <f>U23*(1-T23)</f>
        <v>46421.807351496573</v>
      </c>
      <c r="V24" s="108">
        <f>U24/R24</f>
        <v>286664.85044858372</v>
      </c>
      <c r="W24" s="109">
        <f>SUM(V24:V$24)</f>
        <v>286664.85044858372</v>
      </c>
      <c r="X24" s="103">
        <f t="shared" si="0"/>
        <v>215717.6968258573</v>
      </c>
      <c r="Y24" s="108">
        <f>SUM(X24:X$24)</f>
        <v>215717.6968258573</v>
      </c>
      <c r="Z24" s="108">
        <f t="shared" si="1"/>
        <v>70947.1536227264</v>
      </c>
      <c r="AA24" s="109">
        <f>SUM(Z24:Z$24)</f>
        <v>70947.1536227264</v>
      </c>
      <c r="AB24" s="110">
        <f t="shared" si="2"/>
        <v>6.1752195100465439</v>
      </c>
      <c r="AC24" s="104">
        <f t="shared" si="3"/>
        <v>4.6469043135801753</v>
      </c>
      <c r="AD24" s="111">
        <f t="shared" si="16"/>
        <v>75.250836120401345</v>
      </c>
      <c r="AE24" s="104">
        <f t="shared" si="4"/>
        <v>1.5283151964663686</v>
      </c>
      <c r="AF24" s="112">
        <f t="shared" si="17"/>
        <v>24.749163879598658</v>
      </c>
      <c r="AH24" s="113">
        <f>0</f>
        <v>0</v>
      </c>
      <c r="AI24" s="114">
        <f t="shared" si="18"/>
        <v>2.0762489132894482E-4</v>
      </c>
      <c r="AJ24" s="114">
        <v>0</v>
      </c>
      <c r="AK24" s="114">
        <f>(1-R24)/R24/R24/D24</f>
        <v>8.3224261685450343E-2</v>
      </c>
      <c r="AL24" s="114">
        <f>V24*V24*AI24</f>
        <v>17061935.981989764</v>
      </c>
      <c r="AM24" s="114">
        <f>(1-S24)*(1-S24)*(1-R24)/R24/R24/D24+AI24/R24/R24</f>
        <v>5.5044735341102491E-2</v>
      </c>
      <c r="AN24" s="114">
        <f>V24*V24*AI24</f>
        <v>17061935.981989764</v>
      </c>
      <c r="AO24" s="115">
        <f>S24*S24*(1-R24)/R24/R24/D24+AI24/R24/R24</f>
        <v>1.3015091479888437E-2</v>
      </c>
      <c r="AP24" s="110">
        <f t="shared" si="5"/>
        <v>5.6097866460469117</v>
      </c>
      <c r="AQ24" s="104">
        <f t="shared" si="6"/>
        <v>6.7406523740461761</v>
      </c>
      <c r="AR24" s="104">
        <f t="shared" si="7"/>
        <v>4.1870566700215948</v>
      </c>
      <c r="AS24" s="104">
        <f t="shared" si="8"/>
        <v>5.1067519571387558</v>
      </c>
      <c r="AT24" s="104">
        <f t="shared" si="9"/>
        <v>1.3047111369568432</v>
      </c>
      <c r="AU24" s="116">
        <f t="shared" si="10"/>
        <v>1.751919255975894</v>
      </c>
    </row>
    <row r="25" spans="1:47" ht="14.45" customHeight="1" x14ac:dyDescent="0.15">
      <c r="A25" s="68" t="s">
        <v>6</v>
      </c>
      <c r="B25" s="69" t="s">
        <v>59</v>
      </c>
      <c r="C25" s="9">
        <v>2723</v>
      </c>
      <c r="D25" s="9">
        <v>1</v>
      </c>
      <c r="E25" s="9">
        <v>903</v>
      </c>
      <c r="F25" s="10">
        <v>0</v>
      </c>
      <c r="G25" s="21" t="s">
        <v>59</v>
      </c>
      <c r="H25" s="1">
        <v>2414909</v>
      </c>
      <c r="I25" s="1">
        <v>1219</v>
      </c>
      <c r="J25" s="17">
        <v>0</v>
      </c>
      <c r="K25" s="1">
        <v>100000</v>
      </c>
      <c r="L25" s="2">
        <v>8713724</v>
      </c>
      <c r="M25" s="70"/>
      <c r="N25" s="70"/>
      <c r="O25" s="117">
        <f t="shared" ref="O25:O40" si="26">IF(K25&lt;0.5,0.5,((L25-L26)-5*K26)/5/(K25-K26))</f>
        <v>0.16090225563909774</v>
      </c>
      <c r="P25" s="118">
        <f t="shared" ref="P25:P40" si="27">IF(H25&lt;0.5,1,(I25/H25)/((K25-K26)/(L25-L26)))</f>
        <v>0.94671852343370566</v>
      </c>
      <c r="Q25" s="73">
        <f t="shared" si="13"/>
        <v>3.6724201248622841E-4</v>
      </c>
      <c r="R25" s="119">
        <f t="shared" si="14"/>
        <v>3.8791045426496786E-4</v>
      </c>
      <c r="S25" s="120">
        <f t="shared" si="15"/>
        <v>0</v>
      </c>
      <c r="T25" s="121">
        <f>5*R25/(1+5*(1-O25)*R25)</f>
        <v>1.9364008294453867E-3</v>
      </c>
      <c r="U25" s="122">
        <v>100000</v>
      </c>
      <c r="V25" s="122">
        <f>5*U25*((1-T25)+O25*T25)</f>
        <v>499187.58521591692</v>
      </c>
      <c r="W25" s="123">
        <f>SUM(V25:V$42)</f>
        <v>8772266.8686451782</v>
      </c>
      <c r="X25" s="124">
        <f t="shared" si="0"/>
        <v>499187.58521591692</v>
      </c>
      <c r="Y25" s="122">
        <f>SUM(X25:X$42)</f>
        <v>8457125.2264045905</v>
      </c>
      <c r="Z25" s="122">
        <f t="shared" si="1"/>
        <v>0</v>
      </c>
      <c r="AA25" s="123">
        <f>SUM(Z25:Z$42)</f>
        <v>315141.6422405857</v>
      </c>
      <c r="AB25" s="117">
        <f t="shared" si="2"/>
        <v>87.722668686451783</v>
      </c>
      <c r="AC25" s="118">
        <f t="shared" si="3"/>
        <v>84.57125226404591</v>
      </c>
      <c r="AD25" s="80">
        <f t="shared" si="16"/>
        <v>96.407523312280858</v>
      </c>
      <c r="AE25" s="118">
        <f t="shared" si="4"/>
        <v>3.1514164224058572</v>
      </c>
      <c r="AF25" s="81">
        <f t="shared" si="17"/>
        <v>3.5924766877191159</v>
      </c>
      <c r="AH25" s="82">
        <f>IF(D25=0,0,T25*T25*(1-T25)/D25)</f>
        <v>3.742387350445857E-6</v>
      </c>
      <c r="AI25" s="83">
        <f t="shared" si="18"/>
        <v>0</v>
      </c>
      <c r="AJ25" s="83">
        <f>U25*U25*((1-O25)*5+AB26)^2*AH25</f>
        <v>283826750.86601722</v>
      </c>
      <c r="AK25" s="83">
        <f>SUM(AJ25:AJ$42)/U25/U25</f>
        <v>0.14719826101764655</v>
      </c>
      <c r="AL25" s="83">
        <f>U25*U25*((1-O25)*5*(1-S25)+AC26)^2*AH25+V25*V25*AI25</f>
        <v>263618291.97334051</v>
      </c>
      <c r="AM25" s="83">
        <f>SUM(AL25:AL$42)/U25/U25</f>
        <v>0.12269383990421905</v>
      </c>
      <c r="AN25" s="83">
        <f>U25*U25*((1-O25)*5*S25+AE26)^2*AH25+V25*V25*AI25</f>
        <v>373116.01568199077</v>
      </c>
      <c r="AO25" s="84">
        <f>SUM(AN25:AN$42)/U25/U25</f>
        <v>8.6991956757357155E-3</v>
      </c>
      <c r="AP25" s="117">
        <f t="shared" si="5"/>
        <v>86.970686745494831</v>
      </c>
      <c r="AQ25" s="118">
        <f t="shared" si="6"/>
        <v>88.474650627408735</v>
      </c>
      <c r="AR25" s="118">
        <f t="shared" si="7"/>
        <v>83.884709726852435</v>
      </c>
      <c r="AS25" s="118">
        <f t="shared" si="8"/>
        <v>85.257794801239385</v>
      </c>
      <c r="AT25" s="118">
        <f t="shared" si="9"/>
        <v>2.9686082439566794</v>
      </c>
      <c r="AU25" s="125">
        <f t="shared" si="10"/>
        <v>3.3342246008550349</v>
      </c>
    </row>
    <row r="26" spans="1:47" ht="14.45" customHeight="1" x14ac:dyDescent="0.15">
      <c r="A26" s="126"/>
      <c r="B26" s="86" t="s">
        <v>61</v>
      </c>
      <c r="C26" s="11">
        <v>2877</v>
      </c>
      <c r="D26" s="11">
        <v>0</v>
      </c>
      <c r="E26" s="11">
        <v>946</v>
      </c>
      <c r="F26" s="12">
        <v>0</v>
      </c>
      <c r="G26" s="22" t="s">
        <v>61</v>
      </c>
      <c r="H26" s="3">
        <v>2569226</v>
      </c>
      <c r="I26" s="3">
        <v>199</v>
      </c>
      <c r="J26" s="18">
        <v>5</v>
      </c>
      <c r="K26" s="3">
        <v>99734</v>
      </c>
      <c r="L26" s="4">
        <v>8214840</v>
      </c>
      <c r="M26" s="70"/>
      <c r="N26" s="70"/>
      <c r="O26" s="87">
        <f t="shared" si="26"/>
        <v>0.45806451612903226</v>
      </c>
      <c r="P26" s="88">
        <f t="shared" si="27"/>
        <v>1.2457450032083215</v>
      </c>
      <c r="Q26" s="89">
        <f t="shared" si="13"/>
        <v>0</v>
      </c>
      <c r="R26" s="90">
        <f t="shared" si="14"/>
        <v>0</v>
      </c>
      <c r="S26" s="91">
        <f t="shared" si="15"/>
        <v>0</v>
      </c>
      <c r="T26" s="92">
        <f>5*R26/(1+5*(1-O26)*R26)</f>
        <v>0</v>
      </c>
      <c r="U26" s="93">
        <f>U25*(1-T25)</f>
        <v>99806.359917055466</v>
      </c>
      <c r="V26" s="93">
        <f>5*U26*((1-T26)+O26*T26)</f>
        <v>499031.79958527733</v>
      </c>
      <c r="W26" s="94">
        <f>SUM(V26:V$42)</f>
        <v>8273079.2834292613</v>
      </c>
      <c r="X26" s="95">
        <f t="shared" si="0"/>
        <v>499031.79958527733</v>
      </c>
      <c r="Y26" s="93">
        <f>SUM(X26:X$42)</f>
        <v>7957937.6411886746</v>
      </c>
      <c r="Z26" s="93">
        <f t="shared" si="1"/>
        <v>0</v>
      </c>
      <c r="AA26" s="94">
        <f>SUM(Z26:Z$42)</f>
        <v>315141.6422405857</v>
      </c>
      <c r="AB26" s="87">
        <f t="shared" si="2"/>
        <v>82.89130362338274</v>
      </c>
      <c r="AC26" s="88">
        <f t="shared" si="3"/>
        <v>79.733772955973492</v>
      </c>
      <c r="AD26" s="96">
        <f t="shared" si="16"/>
        <v>96.190757619453649</v>
      </c>
      <c r="AE26" s="88">
        <f t="shared" si="4"/>
        <v>3.1575306674092274</v>
      </c>
      <c r="AF26" s="97">
        <f t="shared" si="17"/>
        <v>3.8092423805463258</v>
      </c>
      <c r="AH26" s="98">
        <f>IF(D26=0,0,T26*T26*(1-T26)/D26)</f>
        <v>0</v>
      </c>
      <c r="AI26" s="99">
        <f t="shared" si="18"/>
        <v>0</v>
      </c>
      <c r="AJ26" s="99">
        <f>U26*U26*((1-O26)*5+AB27)^2*AH26</f>
        <v>0</v>
      </c>
      <c r="AK26" s="99">
        <f>SUM(AJ26:AJ$42)/U26/U26</f>
        <v>0.11927707513844187</v>
      </c>
      <c r="AL26" s="99">
        <f>U26*U26*((1-O26)*5*(1-S26)+AC27)^2*AH26+V26*V26*AI26</f>
        <v>0</v>
      </c>
      <c r="AM26" s="99">
        <f>SUM(AL26:AL$42)/U26/U26</f>
        <v>9.6706171915784636E-2</v>
      </c>
      <c r="AN26" s="99">
        <f>U26*U26*((1-O26)*5*S26+AE27)^2*AH26+V26*V26*AI26</f>
        <v>0</v>
      </c>
      <c r="AO26" s="100">
        <f>SUM(AN26:AN$42)/U26/U26</f>
        <v>8.6955275224123631E-3</v>
      </c>
      <c r="AP26" s="87">
        <f t="shared" si="5"/>
        <v>82.214387962571266</v>
      </c>
      <c r="AQ26" s="88">
        <f t="shared" si="6"/>
        <v>83.568219284194214</v>
      </c>
      <c r="AR26" s="88">
        <f t="shared" si="7"/>
        <v>79.124259682917298</v>
      </c>
      <c r="AS26" s="88">
        <f t="shared" si="8"/>
        <v>80.343286229029687</v>
      </c>
      <c r="AT26" s="88">
        <f t="shared" si="9"/>
        <v>2.9747610350024751</v>
      </c>
      <c r="AU26" s="101">
        <f t="shared" si="10"/>
        <v>3.3403002998159796</v>
      </c>
    </row>
    <row r="27" spans="1:47" ht="14.45" customHeight="1" x14ac:dyDescent="0.15">
      <c r="A27" s="126"/>
      <c r="B27" s="86" t="s">
        <v>63</v>
      </c>
      <c r="C27" s="11">
        <v>2996</v>
      </c>
      <c r="D27" s="11">
        <v>0</v>
      </c>
      <c r="E27" s="11">
        <v>984</v>
      </c>
      <c r="F27" s="12">
        <v>0</v>
      </c>
      <c r="G27" s="22" t="s">
        <v>63</v>
      </c>
      <c r="H27" s="3">
        <v>2718493</v>
      </c>
      <c r="I27" s="3">
        <v>203</v>
      </c>
      <c r="J27" s="18">
        <v>10</v>
      </c>
      <c r="K27" s="3">
        <v>99703</v>
      </c>
      <c r="L27" s="4">
        <v>7716254</v>
      </c>
      <c r="M27" s="70"/>
      <c r="N27" s="70"/>
      <c r="O27" s="87">
        <f t="shared" si="26"/>
        <v>0.52</v>
      </c>
      <c r="P27" s="88">
        <f t="shared" si="27"/>
        <v>1.0634199904138066</v>
      </c>
      <c r="Q27" s="89">
        <f t="shared" si="13"/>
        <v>0</v>
      </c>
      <c r="R27" s="90">
        <f t="shared" si="14"/>
        <v>0</v>
      </c>
      <c r="S27" s="91">
        <f t="shared" si="15"/>
        <v>0</v>
      </c>
      <c r="T27" s="92">
        <f t="shared" ref="T27:T40" si="28">5*R27/(1+5*(1-O27)*R27)</f>
        <v>0</v>
      </c>
      <c r="U27" s="93">
        <f t="shared" ref="U27:U41" si="29">U26*(1-T26)</f>
        <v>99806.359917055466</v>
      </c>
      <c r="V27" s="93">
        <f t="shared" ref="V27:V40" si="30">5*U27*((1-T27)+O27*T27)</f>
        <v>499031.79958527733</v>
      </c>
      <c r="W27" s="94">
        <f>SUM(V27:V$42)</f>
        <v>7774047.4838439841</v>
      </c>
      <c r="X27" s="95">
        <f t="shared" si="0"/>
        <v>499031.79958527733</v>
      </c>
      <c r="Y27" s="93">
        <f>SUM(X27:X$42)</f>
        <v>7458905.8416033974</v>
      </c>
      <c r="Z27" s="93">
        <f t="shared" si="1"/>
        <v>0</v>
      </c>
      <c r="AA27" s="94">
        <f>SUM(Z27:Z$42)</f>
        <v>315141.6422405857</v>
      </c>
      <c r="AB27" s="87">
        <f t="shared" si="2"/>
        <v>77.89130362338274</v>
      </c>
      <c r="AC27" s="88">
        <f t="shared" si="3"/>
        <v>74.733772955973507</v>
      </c>
      <c r="AD27" s="96">
        <f t="shared" si="16"/>
        <v>95.946234662246226</v>
      </c>
      <c r="AE27" s="88">
        <f t="shared" si="4"/>
        <v>3.1575306674092274</v>
      </c>
      <c r="AF27" s="97">
        <f t="shared" si="17"/>
        <v>4.0537653377537595</v>
      </c>
      <c r="AH27" s="98">
        <f t="shared" ref="AH27:AH40" si="31">IF(D27=0,0,T27*T27*(1-T27)/D27)</f>
        <v>0</v>
      </c>
      <c r="AI27" s="99">
        <f t="shared" si="18"/>
        <v>0</v>
      </c>
      <c r="AJ27" s="99">
        <f t="shared" ref="AJ27:AJ40" si="32">U27*U27*((1-O27)*5+AB28)^2*AH27</f>
        <v>0</v>
      </c>
      <c r="AK27" s="99">
        <f>SUM(AJ27:AJ$42)/U27/U27</f>
        <v>0.11927707513844187</v>
      </c>
      <c r="AL27" s="99">
        <f t="shared" ref="AL27:AL40" si="33">U27*U27*((1-O27)*5*(1-S27)+AC28)^2*AH27+V27*V27*AI27</f>
        <v>0</v>
      </c>
      <c r="AM27" s="99">
        <f>SUM(AL27:AL$42)/U27/U27</f>
        <v>9.6706171915784636E-2</v>
      </c>
      <c r="AN27" s="99">
        <f t="shared" ref="AN27:AN40" si="34">U27*U27*((1-O27)*5*S27+AE28)^2*AH27+V27*V27*AI27</f>
        <v>0</v>
      </c>
      <c r="AO27" s="100">
        <f>SUM(AN27:AN$42)/U27/U27</f>
        <v>8.6955275224123631E-3</v>
      </c>
      <c r="AP27" s="87">
        <f t="shared" si="5"/>
        <v>77.214387962571266</v>
      </c>
      <c r="AQ27" s="88">
        <f t="shared" si="6"/>
        <v>78.568219284194214</v>
      </c>
      <c r="AR27" s="88">
        <f t="shared" si="7"/>
        <v>74.124259682917312</v>
      </c>
      <c r="AS27" s="88">
        <f t="shared" si="8"/>
        <v>75.343286229029701</v>
      </c>
      <c r="AT27" s="88">
        <f t="shared" si="9"/>
        <v>2.9747610350024751</v>
      </c>
      <c r="AU27" s="101">
        <f t="shared" si="10"/>
        <v>3.3403002998159796</v>
      </c>
    </row>
    <row r="28" spans="1:47" ht="14.45" customHeight="1" x14ac:dyDescent="0.15">
      <c r="A28" s="126"/>
      <c r="B28" s="86" t="s">
        <v>65</v>
      </c>
      <c r="C28" s="11">
        <v>3021</v>
      </c>
      <c r="D28" s="11">
        <v>0</v>
      </c>
      <c r="E28" s="11">
        <v>965</v>
      </c>
      <c r="F28" s="12">
        <v>0</v>
      </c>
      <c r="G28" s="22" t="s">
        <v>65</v>
      </c>
      <c r="H28" s="3">
        <v>2904186</v>
      </c>
      <c r="I28" s="3">
        <v>384</v>
      </c>
      <c r="J28" s="18">
        <v>15</v>
      </c>
      <c r="K28" s="3">
        <v>99668</v>
      </c>
      <c r="L28" s="4">
        <v>7217823</v>
      </c>
      <c r="M28" s="70"/>
      <c r="N28" s="70"/>
      <c r="O28" s="87">
        <f t="shared" si="26"/>
        <v>0.53898305084745768</v>
      </c>
      <c r="P28" s="88">
        <f t="shared" si="27"/>
        <v>1.1165084012513697</v>
      </c>
      <c r="Q28" s="89">
        <f t="shared" si="13"/>
        <v>0</v>
      </c>
      <c r="R28" s="90">
        <f t="shared" si="14"/>
        <v>0</v>
      </c>
      <c r="S28" s="91">
        <f t="shared" si="15"/>
        <v>0</v>
      </c>
      <c r="T28" s="92">
        <f t="shared" si="28"/>
        <v>0</v>
      </c>
      <c r="U28" s="93">
        <f t="shared" si="29"/>
        <v>99806.359917055466</v>
      </c>
      <c r="V28" s="93">
        <f t="shared" si="30"/>
        <v>499031.79958527733</v>
      </c>
      <c r="W28" s="94">
        <f>SUM(V28:V$42)</f>
        <v>7275015.684258705</v>
      </c>
      <c r="X28" s="95">
        <f t="shared" si="0"/>
        <v>499031.79958527733</v>
      </c>
      <c r="Y28" s="93">
        <f>SUM(X28:X$42)</f>
        <v>6959874.0420181192</v>
      </c>
      <c r="Z28" s="93">
        <f t="shared" si="1"/>
        <v>0</v>
      </c>
      <c r="AA28" s="94">
        <f>SUM(Z28:Z$42)</f>
        <v>315141.6422405857</v>
      </c>
      <c r="AB28" s="87">
        <f t="shared" si="2"/>
        <v>72.891303623382726</v>
      </c>
      <c r="AC28" s="88">
        <f t="shared" si="3"/>
        <v>69.733772955973492</v>
      </c>
      <c r="AD28" s="96">
        <f t="shared" si="16"/>
        <v>95.668165459457725</v>
      </c>
      <c r="AE28" s="88">
        <f t="shared" si="4"/>
        <v>3.1575306674092274</v>
      </c>
      <c r="AF28" s="97">
        <f t="shared" si="17"/>
        <v>4.3318345405422631</v>
      </c>
      <c r="AH28" s="98">
        <f t="shared" si="31"/>
        <v>0</v>
      </c>
      <c r="AI28" s="99">
        <f t="shared" si="18"/>
        <v>0</v>
      </c>
      <c r="AJ28" s="99">
        <f t="shared" si="32"/>
        <v>0</v>
      </c>
      <c r="AK28" s="99">
        <f>SUM(AJ28:AJ$42)/U28/U28</f>
        <v>0.11927707513844187</v>
      </c>
      <c r="AL28" s="99">
        <f t="shared" si="33"/>
        <v>0</v>
      </c>
      <c r="AM28" s="99">
        <f>SUM(AL28:AL$42)/U28/U28</f>
        <v>9.6706171915784636E-2</v>
      </c>
      <c r="AN28" s="99">
        <f t="shared" si="34"/>
        <v>0</v>
      </c>
      <c r="AO28" s="100">
        <f>SUM(AN28:AN$42)/U28/U28</f>
        <v>8.6955275224123631E-3</v>
      </c>
      <c r="AP28" s="87">
        <f t="shared" si="5"/>
        <v>72.214387962571251</v>
      </c>
      <c r="AQ28" s="88">
        <f t="shared" si="6"/>
        <v>73.5682192841942</v>
      </c>
      <c r="AR28" s="88">
        <f t="shared" si="7"/>
        <v>69.124259682917298</v>
      </c>
      <c r="AS28" s="88">
        <f t="shared" si="8"/>
        <v>70.343286229029687</v>
      </c>
      <c r="AT28" s="88">
        <f t="shared" si="9"/>
        <v>2.9747610350024751</v>
      </c>
      <c r="AU28" s="101">
        <f t="shared" si="10"/>
        <v>3.3403002998159796</v>
      </c>
    </row>
    <row r="29" spans="1:47" ht="14.45" customHeight="1" x14ac:dyDescent="0.15">
      <c r="A29" s="126"/>
      <c r="B29" s="86" t="s">
        <v>67</v>
      </c>
      <c r="C29" s="11">
        <v>2034</v>
      </c>
      <c r="D29" s="11">
        <v>0</v>
      </c>
      <c r="E29" s="11">
        <v>664</v>
      </c>
      <c r="F29" s="12">
        <v>0</v>
      </c>
      <c r="G29" s="22" t="s">
        <v>67</v>
      </c>
      <c r="H29" s="3">
        <v>2868752</v>
      </c>
      <c r="I29" s="3">
        <v>586</v>
      </c>
      <c r="J29" s="18">
        <v>20</v>
      </c>
      <c r="K29" s="3">
        <v>99609</v>
      </c>
      <c r="L29" s="4">
        <v>6719619</v>
      </c>
      <c r="M29" s="70"/>
      <c r="N29" s="70"/>
      <c r="O29" s="87">
        <f t="shared" si="26"/>
        <v>0.54579439252336448</v>
      </c>
      <c r="P29" s="88">
        <f t="shared" si="27"/>
        <v>0.950336631451423</v>
      </c>
      <c r="Q29" s="89">
        <f t="shared" si="13"/>
        <v>0</v>
      </c>
      <c r="R29" s="90">
        <f t="shared" si="14"/>
        <v>0</v>
      </c>
      <c r="S29" s="91">
        <f t="shared" si="15"/>
        <v>0</v>
      </c>
      <c r="T29" s="92">
        <f t="shared" si="28"/>
        <v>0</v>
      </c>
      <c r="U29" s="93">
        <f t="shared" si="29"/>
        <v>99806.359917055466</v>
      </c>
      <c r="V29" s="93">
        <f t="shared" si="30"/>
        <v>499031.79958527733</v>
      </c>
      <c r="W29" s="94">
        <f>SUM(V29:V$42)</f>
        <v>6775983.8846734278</v>
      </c>
      <c r="X29" s="95">
        <f t="shared" si="0"/>
        <v>499031.79958527733</v>
      </c>
      <c r="Y29" s="93">
        <f>SUM(X29:X$42)</f>
        <v>6460842.242432842</v>
      </c>
      <c r="Z29" s="93">
        <f t="shared" si="1"/>
        <v>0</v>
      </c>
      <c r="AA29" s="94">
        <f>SUM(Z29:Z$42)</f>
        <v>315141.6422405857</v>
      </c>
      <c r="AB29" s="87">
        <f t="shared" si="2"/>
        <v>67.891303623382726</v>
      </c>
      <c r="AC29" s="88">
        <f t="shared" si="3"/>
        <v>64.733772955973492</v>
      </c>
      <c r="AD29" s="96">
        <f t="shared" si="16"/>
        <v>95.349138256461856</v>
      </c>
      <c r="AE29" s="88">
        <f t="shared" si="4"/>
        <v>3.1575306674092274</v>
      </c>
      <c r="AF29" s="97">
        <f t="shared" si="17"/>
        <v>4.6508617435381359</v>
      </c>
      <c r="AH29" s="98">
        <f t="shared" si="31"/>
        <v>0</v>
      </c>
      <c r="AI29" s="99">
        <f t="shared" si="18"/>
        <v>0</v>
      </c>
      <c r="AJ29" s="99">
        <f t="shared" si="32"/>
        <v>0</v>
      </c>
      <c r="AK29" s="99">
        <f>SUM(AJ29:AJ$42)/U29/U29</f>
        <v>0.11927707513844187</v>
      </c>
      <c r="AL29" s="99">
        <f t="shared" si="33"/>
        <v>0</v>
      </c>
      <c r="AM29" s="99">
        <f>SUM(AL29:AL$42)/U29/U29</f>
        <v>9.6706171915784636E-2</v>
      </c>
      <c r="AN29" s="99">
        <f t="shared" si="34"/>
        <v>0</v>
      </c>
      <c r="AO29" s="100">
        <f>SUM(AN29:AN$42)/U29/U29</f>
        <v>8.6955275224123631E-3</v>
      </c>
      <c r="AP29" s="87">
        <f t="shared" si="5"/>
        <v>67.214387962571251</v>
      </c>
      <c r="AQ29" s="88">
        <f t="shared" si="6"/>
        <v>68.5682192841942</v>
      </c>
      <c r="AR29" s="88">
        <f t="shared" si="7"/>
        <v>64.124259682917298</v>
      </c>
      <c r="AS29" s="88">
        <f t="shared" si="8"/>
        <v>65.343286229029687</v>
      </c>
      <c r="AT29" s="88">
        <f t="shared" si="9"/>
        <v>2.9747610350024751</v>
      </c>
      <c r="AU29" s="101">
        <f t="shared" si="10"/>
        <v>3.3403002998159796</v>
      </c>
    </row>
    <row r="30" spans="1:47" ht="14.45" customHeight="1" x14ac:dyDescent="0.15">
      <c r="A30" s="126"/>
      <c r="B30" s="86" t="s">
        <v>69</v>
      </c>
      <c r="C30" s="11">
        <v>2684</v>
      </c>
      <c r="D30" s="11">
        <v>1</v>
      </c>
      <c r="E30" s="11">
        <v>954</v>
      </c>
      <c r="F30" s="12">
        <v>0</v>
      </c>
      <c r="G30" s="22" t="s">
        <v>69</v>
      </c>
      <c r="H30" s="3">
        <v>3082677</v>
      </c>
      <c r="I30" s="3">
        <v>830</v>
      </c>
      <c r="J30" s="18">
        <v>25</v>
      </c>
      <c r="K30" s="3">
        <v>99502</v>
      </c>
      <c r="L30" s="4">
        <v>6221817</v>
      </c>
      <c r="M30" s="70"/>
      <c r="N30" s="70"/>
      <c r="O30" s="87">
        <f t="shared" si="26"/>
        <v>0.50317460317460316</v>
      </c>
      <c r="P30" s="88">
        <f t="shared" si="27"/>
        <v>1.0624488349903631</v>
      </c>
      <c r="Q30" s="89">
        <f t="shared" si="13"/>
        <v>3.7257824143070045E-4</v>
      </c>
      <c r="R30" s="90">
        <f t="shared" si="14"/>
        <v>3.5067876132979136E-4</v>
      </c>
      <c r="S30" s="91">
        <f t="shared" si="15"/>
        <v>0</v>
      </c>
      <c r="T30" s="92">
        <f t="shared" si="28"/>
        <v>1.7518677011332826E-3</v>
      </c>
      <c r="U30" s="93">
        <f t="shared" si="29"/>
        <v>99806.359917055466</v>
      </c>
      <c r="V30" s="93">
        <f t="shared" si="30"/>
        <v>498597.45609726227</v>
      </c>
      <c r="W30" s="94">
        <f>SUM(V30:V$42)</f>
        <v>6276952.0850881506</v>
      </c>
      <c r="X30" s="95">
        <f t="shared" si="0"/>
        <v>498597.45609726227</v>
      </c>
      <c r="Y30" s="93">
        <f>SUM(X30:X$42)</f>
        <v>5961810.4428475648</v>
      </c>
      <c r="Z30" s="93">
        <f t="shared" si="1"/>
        <v>0</v>
      </c>
      <c r="AA30" s="94">
        <f>SUM(Z30:Z$42)</f>
        <v>315141.6422405857</v>
      </c>
      <c r="AB30" s="87">
        <f t="shared" si="2"/>
        <v>62.891303623382726</v>
      </c>
      <c r="AC30" s="88">
        <f t="shared" si="3"/>
        <v>59.733772955973492</v>
      </c>
      <c r="AD30" s="96">
        <f t="shared" si="16"/>
        <v>94.979384294023006</v>
      </c>
      <c r="AE30" s="88">
        <f t="shared" si="4"/>
        <v>3.1575306674092274</v>
      </c>
      <c r="AF30" s="97">
        <f t="shared" si="17"/>
        <v>5.0206157059769874</v>
      </c>
      <c r="AH30" s="98">
        <f t="shared" si="31"/>
        <v>3.0636638894497205E-6</v>
      </c>
      <c r="AI30" s="99">
        <f t="shared" si="18"/>
        <v>0</v>
      </c>
      <c r="AJ30" s="99">
        <f t="shared" si="32"/>
        <v>111635165.50689773</v>
      </c>
      <c r="AK30" s="99">
        <f>SUM(AJ30:AJ$42)/U30/U30</f>
        <v>0.11927707513844187</v>
      </c>
      <c r="AL30" s="99">
        <f t="shared" si="33"/>
        <v>100263847.46656083</v>
      </c>
      <c r="AM30" s="99">
        <f>SUM(AL30:AL$42)/U30/U30</f>
        <v>9.6706171915784636E-2</v>
      </c>
      <c r="AN30" s="99">
        <f t="shared" si="34"/>
        <v>305334.36950908205</v>
      </c>
      <c r="AO30" s="100">
        <f>SUM(AN30:AN$42)/U30/U30</f>
        <v>8.6955275224123631E-3</v>
      </c>
      <c r="AP30" s="87">
        <f t="shared" si="5"/>
        <v>62.214387962571251</v>
      </c>
      <c r="AQ30" s="88">
        <f t="shared" si="6"/>
        <v>63.5682192841942</v>
      </c>
      <c r="AR30" s="88">
        <f t="shared" si="7"/>
        <v>59.124259682917298</v>
      </c>
      <c r="AS30" s="88">
        <f t="shared" si="8"/>
        <v>60.343286229029687</v>
      </c>
      <c r="AT30" s="88">
        <f t="shared" si="9"/>
        <v>2.9747610350024751</v>
      </c>
      <c r="AU30" s="101">
        <f t="shared" si="10"/>
        <v>3.3403002998159796</v>
      </c>
    </row>
    <row r="31" spans="1:47" ht="14.45" customHeight="1" x14ac:dyDescent="0.15">
      <c r="A31" s="126"/>
      <c r="B31" s="86" t="s">
        <v>71</v>
      </c>
      <c r="C31" s="11">
        <v>3548</v>
      </c>
      <c r="D31" s="11">
        <v>0</v>
      </c>
      <c r="E31" s="11">
        <v>1215</v>
      </c>
      <c r="F31" s="12">
        <v>0</v>
      </c>
      <c r="G31" s="22" t="s">
        <v>71</v>
      </c>
      <c r="H31" s="3">
        <v>3531534</v>
      </c>
      <c r="I31" s="3">
        <v>1224</v>
      </c>
      <c r="J31" s="18">
        <v>30</v>
      </c>
      <c r="K31" s="3">
        <v>99376</v>
      </c>
      <c r="L31" s="4">
        <v>5724620</v>
      </c>
      <c r="M31" s="70"/>
      <c r="N31" s="70"/>
      <c r="O31" s="87">
        <f t="shared" si="26"/>
        <v>0.52874999999999994</v>
      </c>
      <c r="P31" s="88">
        <f t="shared" si="27"/>
        <v>1.0755235401952805</v>
      </c>
      <c r="Q31" s="89">
        <f t="shared" si="13"/>
        <v>0</v>
      </c>
      <c r="R31" s="90">
        <f t="shared" si="14"/>
        <v>0</v>
      </c>
      <c r="S31" s="91">
        <f t="shared" si="15"/>
        <v>0</v>
      </c>
      <c r="T31" s="92">
        <f t="shared" si="28"/>
        <v>0</v>
      </c>
      <c r="U31" s="93">
        <f t="shared" si="29"/>
        <v>99631.512378749088</v>
      </c>
      <c r="V31" s="93">
        <f t="shared" si="30"/>
        <v>498157.56189374544</v>
      </c>
      <c r="W31" s="94">
        <f>SUM(V31:V$42)</f>
        <v>5778354.6289908886</v>
      </c>
      <c r="X31" s="95">
        <f t="shared" si="0"/>
        <v>498157.56189374544</v>
      </c>
      <c r="Y31" s="93">
        <f>SUM(X31:X$42)</f>
        <v>5463212.9867503028</v>
      </c>
      <c r="Z31" s="93">
        <f t="shared" si="1"/>
        <v>0</v>
      </c>
      <c r="AA31" s="94">
        <f>SUM(Z31:Z$42)</f>
        <v>315141.6422405857</v>
      </c>
      <c r="AB31" s="87">
        <f t="shared" si="2"/>
        <v>57.997259010025658</v>
      </c>
      <c r="AC31" s="88">
        <f t="shared" si="3"/>
        <v>54.834187059029119</v>
      </c>
      <c r="AD31" s="96">
        <f t="shared" si="16"/>
        <v>94.546169931151823</v>
      </c>
      <c r="AE31" s="88">
        <f t="shared" si="4"/>
        <v>3.1630719509965388</v>
      </c>
      <c r="AF31" s="97">
        <f t="shared" si="17"/>
        <v>5.4538300688481787</v>
      </c>
      <c r="AH31" s="98">
        <f t="shared" si="31"/>
        <v>0</v>
      </c>
      <c r="AI31" s="99">
        <f t="shared" si="18"/>
        <v>0</v>
      </c>
      <c r="AJ31" s="99">
        <f t="shared" si="32"/>
        <v>0</v>
      </c>
      <c r="AK31" s="99">
        <f>SUM(AJ31:AJ$42)/U31/U31</f>
        <v>0.10844984532501976</v>
      </c>
      <c r="AL31" s="99">
        <f t="shared" si="33"/>
        <v>0</v>
      </c>
      <c r="AM31" s="99">
        <f>SUM(AL31:AL$42)/U31/U31</f>
        <v>8.6945210063689368E-2</v>
      </c>
      <c r="AN31" s="99">
        <f t="shared" si="34"/>
        <v>0</v>
      </c>
      <c r="AO31" s="100">
        <f>SUM(AN31:AN$42)/U31/U31</f>
        <v>8.6953148874904067E-3</v>
      </c>
      <c r="AP31" s="87">
        <f t="shared" si="5"/>
        <v>57.351797217352697</v>
      </c>
      <c r="AQ31" s="88">
        <f t="shared" si="6"/>
        <v>58.642720802698619</v>
      </c>
      <c r="AR31" s="88">
        <f t="shared" si="7"/>
        <v>54.256252184687149</v>
      </c>
      <c r="AS31" s="88">
        <f t="shared" si="8"/>
        <v>55.41212193337109</v>
      </c>
      <c r="AT31" s="88">
        <f t="shared" si="9"/>
        <v>2.9803045532698569</v>
      </c>
      <c r="AU31" s="101">
        <f t="shared" si="10"/>
        <v>3.3458393487232208</v>
      </c>
    </row>
    <row r="32" spans="1:47" ht="14.45" customHeight="1" x14ac:dyDescent="0.15">
      <c r="A32" s="126"/>
      <c r="B32" s="86" t="s">
        <v>73</v>
      </c>
      <c r="C32" s="11">
        <v>3954</v>
      </c>
      <c r="D32" s="11">
        <v>0</v>
      </c>
      <c r="E32" s="11">
        <v>1319</v>
      </c>
      <c r="F32" s="12">
        <v>0</v>
      </c>
      <c r="G32" s="22" t="s">
        <v>73</v>
      </c>
      <c r="H32" s="3">
        <v>4046870</v>
      </c>
      <c r="I32" s="3">
        <v>1947</v>
      </c>
      <c r="J32" s="18">
        <v>35</v>
      </c>
      <c r="K32" s="3">
        <v>99216</v>
      </c>
      <c r="L32" s="4">
        <v>5228117</v>
      </c>
      <c r="M32" s="70"/>
      <c r="N32" s="70"/>
      <c r="O32" s="87">
        <f t="shared" si="26"/>
        <v>0.52719665271966532</v>
      </c>
      <c r="P32" s="88">
        <f t="shared" si="27"/>
        <v>0.99748322979463022</v>
      </c>
      <c r="Q32" s="89">
        <f t="shared" si="13"/>
        <v>0</v>
      </c>
      <c r="R32" s="90">
        <f t="shared" si="14"/>
        <v>0</v>
      </c>
      <c r="S32" s="91">
        <f t="shared" si="15"/>
        <v>0</v>
      </c>
      <c r="T32" s="92">
        <f t="shared" si="28"/>
        <v>0</v>
      </c>
      <c r="U32" s="93">
        <f t="shared" si="29"/>
        <v>99631.512378749088</v>
      </c>
      <c r="V32" s="93">
        <f t="shared" si="30"/>
        <v>498157.56189374544</v>
      </c>
      <c r="W32" s="94">
        <f>SUM(V32:V$42)</f>
        <v>5280197.0670971423</v>
      </c>
      <c r="X32" s="95">
        <f t="shared" si="0"/>
        <v>498157.56189374544</v>
      </c>
      <c r="Y32" s="93">
        <f>SUM(X32:X$42)</f>
        <v>4965055.4248565575</v>
      </c>
      <c r="Z32" s="93">
        <f t="shared" si="1"/>
        <v>0</v>
      </c>
      <c r="AA32" s="94">
        <f>SUM(Z32:Z$42)</f>
        <v>315141.6422405857</v>
      </c>
      <c r="AB32" s="87">
        <f t="shared" si="2"/>
        <v>52.997259010025651</v>
      </c>
      <c r="AC32" s="88">
        <f t="shared" si="3"/>
        <v>49.834187059029119</v>
      </c>
      <c r="AD32" s="96">
        <f t="shared" si="16"/>
        <v>94.031631050205505</v>
      </c>
      <c r="AE32" s="88">
        <f t="shared" si="4"/>
        <v>3.1630719509965388</v>
      </c>
      <c r="AF32" s="97">
        <f t="shared" si="17"/>
        <v>5.9683689497944998</v>
      </c>
      <c r="AH32" s="98">
        <f t="shared" si="31"/>
        <v>0</v>
      </c>
      <c r="AI32" s="99">
        <f t="shared" si="18"/>
        <v>0</v>
      </c>
      <c r="AJ32" s="99">
        <f t="shared" si="32"/>
        <v>0</v>
      </c>
      <c r="AK32" s="99">
        <f>SUM(AJ32:AJ$42)/U32/U32</f>
        <v>0.10844984532501976</v>
      </c>
      <c r="AL32" s="99">
        <f t="shared" si="33"/>
        <v>0</v>
      </c>
      <c r="AM32" s="99">
        <f>SUM(AL32:AL$42)/U32/U32</f>
        <v>8.6945210063689368E-2</v>
      </c>
      <c r="AN32" s="99">
        <f t="shared" si="34"/>
        <v>0</v>
      </c>
      <c r="AO32" s="100">
        <f>SUM(AN32:AN$42)/U32/U32</f>
        <v>8.6953148874904067E-3</v>
      </c>
      <c r="AP32" s="87">
        <f t="shared" si="5"/>
        <v>52.35179721735269</v>
      </c>
      <c r="AQ32" s="88">
        <f t="shared" si="6"/>
        <v>53.642720802698612</v>
      </c>
      <c r="AR32" s="88">
        <f t="shared" si="7"/>
        <v>49.256252184687149</v>
      </c>
      <c r="AS32" s="88">
        <f t="shared" si="8"/>
        <v>50.41212193337109</v>
      </c>
      <c r="AT32" s="88">
        <f t="shared" si="9"/>
        <v>2.9803045532698569</v>
      </c>
      <c r="AU32" s="101">
        <f t="shared" si="10"/>
        <v>3.3458393487232208</v>
      </c>
    </row>
    <row r="33" spans="1:47" ht="14.45" customHeight="1" x14ac:dyDescent="0.15">
      <c r="A33" s="126"/>
      <c r="B33" s="86" t="s">
        <v>75</v>
      </c>
      <c r="C33" s="11">
        <v>3800</v>
      </c>
      <c r="D33" s="11">
        <v>2</v>
      </c>
      <c r="E33" s="11">
        <v>1259</v>
      </c>
      <c r="F33" s="12">
        <v>0</v>
      </c>
      <c r="G33" s="22" t="s">
        <v>75</v>
      </c>
      <c r="H33" s="3">
        <v>4763673</v>
      </c>
      <c r="I33" s="3">
        <v>3556</v>
      </c>
      <c r="J33" s="18">
        <v>40</v>
      </c>
      <c r="K33" s="3">
        <v>98977</v>
      </c>
      <c r="L33" s="4">
        <v>4732602</v>
      </c>
      <c r="M33" s="70"/>
      <c r="N33" s="70"/>
      <c r="O33" s="87">
        <f t="shared" si="26"/>
        <v>0.53649025069637879</v>
      </c>
      <c r="P33" s="88">
        <f t="shared" si="27"/>
        <v>1.0273038189609276</v>
      </c>
      <c r="Q33" s="89">
        <f t="shared" si="13"/>
        <v>5.263157894736842E-4</v>
      </c>
      <c r="R33" s="90">
        <f t="shared" si="14"/>
        <v>5.1232729768884669E-4</v>
      </c>
      <c r="S33" s="91">
        <f t="shared" si="15"/>
        <v>0</v>
      </c>
      <c r="T33" s="92">
        <f t="shared" si="28"/>
        <v>2.5585985531174525E-3</v>
      </c>
      <c r="U33" s="93">
        <f t="shared" si="29"/>
        <v>99631.512378749088</v>
      </c>
      <c r="V33" s="93">
        <f t="shared" si="30"/>
        <v>497566.77921930788</v>
      </c>
      <c r="W33" s="94">
        <f>SUM(V33:V$42)</f>
        <v>4782039.5052033979</v>
      </c>
      <c r="X33" s="95">
        <f t="shared" si="0"/>
        <v>497566.77921930788</v>
      </c>
      <c r="Y33" s="93">
        <f>SUM(X33:X$42)</f>
        <v>4466897.8629628122</v>
      </c>
      <c r="Z33" s="93">
        <f t="shared" si="1"/>
        <v>0</v>
      </c>
      <c r="AA33" s="94">
        <f>SUM(Z33:Z$42)</f>
        <v>315141.6422405857</v>
      </c>
      <c r="AB33" s="87">
        <f t="shared" si="2"/>
        <v>47.997259010025665</v>
      </c>
      <c r="AC33" s="88">
        <f t="shared" si="3"/>
        <v>44.834187059029119</v>
      </c>
      <c r="AD33" s="96">
        <f t="shared" si="16"/>
        <v>93.409890447419414</v>
      </c>
      <c r="AE33" s="88">
        <f t="shared" si="4"/>
        <v>3.1630719509965388</v>
      </c>
      <c r="AF33" s="97">
        <f t="shared" si="17"/>
        <v>6.590109552580568</v>
      </c>
      <c r="AH33" s="98">
        <f t="shared" si="31"/>
        <v>3.2648384392502062E-6</v>
      </c>
      <c r="AI33" s="99">
        <f t="shared" si="18"/>
        <v>0</v>
      </c>
      <c r="AJ33" s="99">
        <f t="shared" si="32"/>
        <v>66889914.818083018</v>
      </c>
      <c r="AK33" s="99">
        <f>SUM(AJ33:AJ$42)/U33/U33</f>
        <v>0.10844984532501976</v>
      </c>
      <c r="AL33" s="99">
        <f t="shared" si="33"/>
        <v>57877702.911132656</v>
      </c>
      <c r="AM33" s="99">
        <f>SUM(AL33:AL$42)/U33/U33</f>
        <v>8.6945210063689368E-2</v>
      </c>
      <c r="AN33" s="99">
        <f t="shared" si="34"/>
        <v>325910.61151371145</v>
      </c>
      <c r="AO33" s="100">
        <f>SUM(AN33:AN$42)/U33/U33</f>
        <v>8.6953148874904067E-3</v>
      </c>
      <c r="AP33" s="87">
        <f t="shared" si="5"/>
        <v>47.351797217352704</v>
      </c>
      <c r="AQ33" s="88">
        <f t="shared" si="6"/>
        <v>48.642720802698626</v>
      </c>
      <c r="AR33" s="88">
        <f t="shared" si="7"/>
        <v>44.256252184687149</v>
      </c>
      <c r="AS33" s="88">
        <f t="shared" si="8"/>
        <v>45.41212193337109</v>
      </c>
      <c r="AT33" s="88">
        <f t="shared" si="9"/>
        <v>2.9803045532698569</v>
      </c>
      <c r="AU33" s="101">
        <f t="shared" si="10"/>
        <v>3.3458393487232208</v>
      </c>
    </row>
    <row r="34" spans="1:47" ht="14.45" customHeight="1" x14ac:dyDescent="0.15">
      <c r="A34" s="126"/>
      <c r="B34" s="86" t="s">
        <v>77</v>
      </c>
      <c r="C34" s="11">
        <v>3587</v>
      </c>
      <c r="D34" s="11">
        <v>6</v>
      </c>
      <c r="E34" s="11">
        <v>1181</v>
      </c>
      <c r="F34" s="12">
        <v>1.4</v>
      </c>
      <c r="G34" s="22" t="s">
        <v>77</v>
      </c>
      <c r="H34" s="3">
        <v>4254117</v>
      </c>
      <c r="I34" s="3">
        <v>4884</v>
      </c>
      <c r="J34" s="18">
        <v>45</v>
      </c>
      <c r="K34" s="3">
        <v>98618</v>
      </c>
      <c r="L34" s="4">
        <v>4238549</v>
      </c>
      <c r="M34" s="70"/>
      <c r="N34" s="70"/>
      <c r="O34" s="87">
        <f t="shared" si="26"/>
        <v>0.54067495559502665</v>
      </c>
      <c r="P34" s="88">
        <f t="shared" si="27"/>
        <v>1.0028678423201143</v>
      </c>
      <c r="Q34" s="89">
        <f t="shared" si="13"/>
        <v>1.6727069974909396E-3</v>
      </c>
      <c r="R34" s="90">
        <f t="shared" si="14"/>
        <v>1.6679236554451343E-3</v>
      </c>
      <c r="S34" s="91">
        <f t="shared" si="15"/>
        <v>1.1854360711261642E-3</v>
      </c>
      <c r="T34" s="92">
        <f t="shared" si="28"/>
        <v>8.3077944767929578E-3</v>
      </c>
      <c r="U34" s="93">
        <f t="shared" si="29"/>
        <v>99376.59533533192</v>
      </c>
      <c r="V34" s="93">
        <f t="shared" si="30"/>
        <v>494986.88213581551</v>
      </c>
      <c r="W34" s="94">
        <f>SUM(V34:V$42)</f>
        <v>4284472.72598409</v>
      </c>
      <c r="X34" s="95">
        <f t="shared" si="0"/>
        <v>494400.10683099745</v>
      </c>
      <c r="Y34" s="93">
        <f>SUM(X34:X$42)</f>
        <v>3969331.0837435042</v>
      </c>
      <c r="Z34" s="93">
        <f t="shared" si="1"/>
        <v>586.77530481807082</v>
      </c>
      <c r="AA34" s="94">
        <f>SUM(Z34:Z$42)</f>
        <v>315141.6422405857</v>
      </c>
      <c r="AB34" s="87">
        <f t="shared" si="2"/>
        <v>43.113498822602622</v>
      </c>
      <c r="AC34" s="88">
        <f t="shared" si="3"/>
        <v>39.942313080354303</v>
      </c>
      <c r="AD34" s="96">
        <f t="shared" si="16"/>
        <v>92.644564164702402</v>
      </c>
      <c r="AE34" s="88">
        <f t="shared" si="4"/>
        <v>3.1711857422483223</v>
      </c>
      <c r="AF34" s="97">
        <f t="shared" si="17"/>
        <v>7.3554358352976008</v>
      </c>
      <c r="AH34" s="98">
        <f t="shared" si="31"/>
        <v>1.140767494514465E-5</v>
      </c>
      <c r="AI34" s="99">
        <f t="shared" si="18"/>
        <v>1.0025663102857217E-6</v>
      </c>
      <c r="AJ34" s="99">
        <f t="shared" si="32"/>
        <v>187064739.09747902</v>
      </c>
      <c r="AK34" s="99">
        <f>SUM(AJ34:AJ$42)/U34/U34</f>
        <v>0.10223376487137713</v>
      </c>
      <c r="AL34" s="99">
        <f t="shared" si="33"/>
        <v>159129906.6649147</v>
      </c>
      <c r="AM34" s="99">
        <f>SUM(AL34:AL$42)/U34/U34</f>
        <v>8.1531226025968156E-2</v>
      </c>
      <c r="AN34" s="99">
        <f t="shared" si="34"/>
        <v>1395320.1103710756</v>
      </c>
      <c r="AO34" s="100">
        <f>SUM(AN34:AN$42)/U34/U34</f>
        <v>8.7069806406685317E-3</v>
      </c>
      <c r="AP34" s="87">
        <f t="shared" si="5"/>
        <v>42.486808124466869</v>
      </c>
      <c r="AQ34" s="88">
        <f t="shared" si="6"/>
        <v>43.740189520738376</v>
      </c>
      <c r="AR34" s="88">
        <f t="shared" si="7"/>
        <v>39.382661083215581</v>
      </c>
      <c r="AS34" s="88">
        <f t="shared" si="8"/>
        <v>40.501965077493026</v>
      </c>
      <c r="AT34" s="88">
        <f t="shared" si="9"/>
        <v>2.9882957839969402</v>
      </c>
      <c r="AU34" s="101">
        <f t="shared" si="10"/>
        <v>3.3540757004997044</v>
      </c>
    </row>
    <row r="35" spans="1:47" ht="14.45" customHeight="1" x14ac:dyDescent="0.15">
      <c r="A35" s="126"/>
      <c r="B35" s="86" t="s">
        <v>79</v>
      </c>
      <c r="C35" s="11">
        <v>4283</v>
      </c>
      <c r="D35" s="11">
        <v>9</v>
      </c>
      <c r="E35" s="11">
        <v>1428</v>
      </c>
      <c r="F35" s="12">
        <v>1.4</v>
      </c>
      <c r="G35" s="22" t="s">
        <v>79</v>
      </c>
      <c r="H35" s="3">
        <v>3926558</v>
      </c>
      <c r="I35" s="3">
        <v>6879</v>
      </c>
      <c r="J35" s="18">
        <v>50</v>
      </c>
      <c r="K35" s="3">
        <v>98055</v>
      </c>
      <c r="L35" s="4">
        <v>3746752</v>
      </c>
      <c r="M35" s="70"/>
      <c r="N35" s="70"/>
      <c r="O35" s="87">
        <f t="shared" si="26"/>
        <v>0.52857142857142858</v>
      </c>
      <c r="P35" s="88">
        <f t="shared" si="27"/>
        <v>0.98541039571569933</v>
      </c>
      <c r="Q35" s="89">
        <f t="shared" si="13"/>
        <v>2.1013308428671491E-3</v>
      </c>
      <c r="R35" s="90">
        <f t="shared" si="14"/>
        <v>2.1324423326597457E-3</v>
      </c>
      <c r="S35" s="91">
        <f t="shared" si="15"/>
        <v>9.8039215686274508E-4</v>
      </c>
      <c r="T35" s="92">
        <f t="shared" si="28"/>
        <v>1.0608886401204292E-2</v>
      </c>
      <c r="U35" s="93">
        <f t="shared" si="29"/>
        <v>98550.99500548256</v>
      </c>
      <c r="V35" s="93">
        <f t="shared" si="30"/>
        <v>490290.54372352845</v>
      </c>
      <c r="W35" s="94">
        <f>SUM(V35:V$42)</f>
        <v>3789485.8438482746</v>
      </c>
      <c r="X35" s="95">
        <f t="shared" si="0"/>
        <v>489809.86671987793</v>
      </c>
      <c r="Y35" s="93">
        <f>SUM(X35:X$42)</f>
        <v>3474930.9769125069</v>
      </c>
      <c r="Z35" s="93">
        <f t="shared" si="1"/>
        <v>480.67700365051809</v>
      </c>
      <c r="AA35" s="94">
        <f>SUM(Z35:Z$42)</f>
        <v>314554.86693576764</v>
      </c>
      <c r="AB35" s="87">
        <f t="shared" si="2"/>
        <v>38.452030277699976</v>
      </c>
      <c r="AC35" s="88">
        <f t="shared" si="3"/>
        <v>35.260232296175097</v>
      </c>
      <c r="AD35" s="96">
        <f t="shared" si="16"/>
        <v>91.699273202289291</v>
      </c>
      <c r="AE35" s="88">
        <f t="shared" si="4"/>
        <v>3.1917979815248789</v>
      </c>
      <c r="AF35" s="97">
        <f t="shared" si="17"/>
        <v>8.3007267977107126</v>
      </c>
      <c r="AH35" s="98">
        <f t="shared" si="31"/>
        <v>1.2372717414850138E-5</v>
      </c>
      <c r="AI35" s="99">
        <f t="shared" si="18"/>
        <v>6.8587604207388455E-7</v>
      </c>
      <c r="AJ35" s="99">
        <f t="shared" si="32"/>
        <v>157412673.83000952</v>
      </c>
      <c r="AK35" s="99">
        <f>SUM(AJ35:AJ$42)/U35/U35</f>
        <v>8.4693240226836414E-2</v>
      </c>
      <c r="AL35" s="99">
        <f t="shared" si="33"/>
        <v>130787413.82463336</v>
      </c>
      <c r="AM35" s="99">
        <f>SUM(AL35:AL$42)/U35/U35</f>
        <v>6.651861475140243E-2</v>
      </c>
      <c r="AN35" s="99">
        <f t="shared" si="34"/>
        <v>1413454.5852479192</v>
      </c>
      <c r="AO35" s="100">
        <f>SUM(AN35:AN$42)/U35/U35</f>
        <v>8.7098100037774854E-3</v>
      </c>
      <c r="AP35" s="87">
        <f t="shared" si="5"/>
        <v>37.881629057806983</v>
      </c>
      <c r="AQ35" s="88">
        <f t="shared" si="6"/>
        <v>39.022431497592969</v>
      </c>
      <c r="AR35" s="88">
        <f t="shared" si="7"/>
        <v>34.754724719150786</v>
      </c>
      <c r="AS35" s="88">
        <f t="shared" si="8"/>
        <v>35.765739873199408</v>
      </c>
      <c r="AT35" s="88">
        <f t="shared" si="9"/>
        <v>3.008878310328718</v>
      </c>
      <c r="AU35" s="101">
        <f t="shared" si="10"/>
        <v>3.3747176527210399</v>
      </c>
    </row>
    <row r="36" spans="1:47" ht="14.45" customHeight="1" x14ac:dyDescent="0.15">
      <c r="A36" s="126"/>
      <c r="B36" s="86" t="s">
        <v>81</v>
      </c>
      <c r="C36" s="11">
        <v>5205</v>
      </c>
      <c r="D36" s="11">
        <v>13</v>
      </c>
      <c r="E36" s="11">
        <v>1766</v>
      </c>
      <c r="F36" s="12">
        <v>2.8</v>
      </c>
      <c r="G36" s="22" t="s">
        <v>81</v>
      </c>
      <c r="H36" s="3">
        <v>3770396</v>
      </c>
      <c r="I36" s="3">
        <v>9275</v>
      </c>
      <c r="J36" s="18">
        <v>55</v>
      </c>
      <c r="K36" s="3">
        <v>97187</v>
      </c>
      <c r="L36" s="4">
        <v>3258523</v>
      </c>
      <c r="M36" s="70"/>
      <c r="N36" s="70"/>
      <c r="O36" s="87">
        <f t="shared" si="26"/>
        <v>0.52993311036789292</v>
      </c>
      <c r="P36" s="88">
        <f t="shared" si="27"/>
        <v>0.99369792960650705</v>
      </c>
      <c r="Q36" s="89">
        <f t="shared" si="13"/>
        <v>2.4975984630163303E-3</v>
      </c>
      <c r="R36" s="90">
        <f t="shared" si="14"/>
        <v>2.5134383282909229E-3</v>
      </c>
      <c r="S36" s="91">
        <f t="shared" si="15"/>
        <v>1.5855039637599094E-3</v>
      </c>
      <c r="T36" s="92">
        <f t="shared" si="28"/>
        <v>1.249338794307759E-2</v>
      </c>
      <c r="U36" s="93">
        <f t="shared" si="29"/>
        <v>97505.478694743739</v>
      </c>
      <c r="V36" s="93">
        <f t="shared" si="30"/>
        <v>484664.2776937554</v>
      </c>
      <c r="W36" s="94">
        <f>SUM(V36:V$42)</f>
        <v>3299195.3001247458</v>
      </c>
      <c r="X36" s="95">
        <f t="shared" si="0"/>
        <v>483895.84056037915</v>
      </c>
      <c r="Y36" s="93">
        <f>SUM(X36:X$42)</f>
        <v>2985121.1101926286</v>
      </c>
      <c r="Z36" s="93">
        <f t="shared" si="1"/>
        <v>768.43713337628265</v>
      </c>
      <c r="AA36" s="94">
        <f>SUM(Z36:Z$42)</f>
        <v>314074.18993211712</v>
      </c>
      <c r="AB36" s="87">
        <f t="shared" si="2"/>
        <v>33.835999210397155</v>
      </c>
      <c r="AC36" s="88">
        <f t="shared" si="3"/>
        <v>30.614906466312732</v>
      </c>
      <c r="AD36" s="96">
        <f t="shared" si="16"/>
        <v>90.480278935889544</v>
      </c>
      <c r="AE36" s="88">
        <f t="shared" si="4"/>
        <v>3.2210927440844208</v>
      </c>
      <c r="AF36" s="97">
        <f t="shared" si="17"/>
        <v>9.5197210641104419</v>
      </c>
      <c r="AH36" s="98">
        <f t="shared" si="31"/>
        <v>1.1856516542979562E-5</v>
      </c>
      <c r="AI36" s="99">
        <f t="shared" si="18"/>
        <v>8.9637040823375475E-7</v>
      </c>
      <c r="AJ36" s="99">
        <f t="shared" si="32"/>
        <v>112425225.3576397</v>
      </c>
      <c r="AK36" s="99">
        <f>SUM(AJ36:AJ$42)/U36/U36</f>
        <v>6.9962248005986147E-2</v>
      </c>
      <c r="AL36" s="99">
        <f t="shared" si="33"/>
        <v>90638515.782508433</v>
      </c>
      <c r="AM36" s="99">
        <f>SUM(AL36:AL$42)/U36/U36</f>
        <v>5.4196274475239829E-2</v>
      </c>
      <c r="AN36" s="99">
        <f t="shared" si="34"/>
        <v>1406768.5059809405</v>
      </c>
      <c r="AO36" s="100">
        <f>SUM(AN36:AN$42)/U36/U36</f>
        <v>8.7489255939361098E-3</v>
      </c>
      <c r="AP36" s="87">
        <f t="shared" si="5"/>
        <v>33.317571807630095</v>
      </c>
      <c r="AQ36" s="88">
        <f t="shared" si="6"/>
        <v>34.354426613164215</v>
      </c>
      <c r="AR36" s="88">
        <f t="shared" si="7"/>
        <v>30.158616637339872</v>
      </c>
      <c r="AS36" s="88">
        <f t="shared" si="8"/>
        <v>31.071196295285592</v>
      </c>
      <c r="AT36" s="88">
        <f t="shared" si="9"/>
        <v>3.0377627886443319</v>
      </c>
      <c r="AU36" s="101">
        <f t="shared" si="10"/>
        <v>3.4044226995245097</v>
      </c>
    </row>
    <row r="37" spans="1:47" ht="14.45" customHeight="1" x14ac:dyDescent="0.15">
      <c r="A37" s="126"/>
      <c r="B37" s="86" t="s">
        <v>83</v>
      </c>
      <c r="C37" s="11">
        <v>5972</v>
      </c>
      <c r="D37" s="11">
        <v>36</v>
      </c>
      <c r="E37" s="11">
        <v>1969</v>
      </c>
      <c r="F37" s="12">
        <v>8.4</v>
      </c>
      <c r="G37" s="22" t="s">
        <v>83</v>
      </c>
      <c r="H37" s="3">
        <v>4308137</v>
      </c>
      <c r="I37" s="3">
        <v>16076</v>
      </c>
      <c r="J37" s="18">
        <v>60</v>
      </c>
      <c r="K37" s="3">
        <v>95991</v>
      </c>
      <c r="L37" s="4">
        <v>2775399</v>
      </c>
      <c r="M37" s="70"/>
      <c r="N37" s="70"/>
      <c r="O37" s="87">
        <f t="shared" si="26"/>
        <v>0.52923076923076917</v>
      </c>
      <c r="P37" s="88">
        <f t="shared" si="27"/>
        <v>1.0509637941181051</v>
      </c>
      <c r="Q37" s="89">
        <f t="shared" si="13"/>
        <v>6.0281312793034163E-3</v>
      </c>
      <c r="R37" s="90">
        <f t="shared" si="14"/>
        <v>5.7358125113737149E-3</v>
      </c>
      <c r="S37" s="91">
        <f t="shared" si="15"/>
        <v>4.266124936515998E-3</v>
      </c>
      <c r="T37" s="92">
        <f t="shared" si="28"/>
        <v>2.8297018281506631E-2</v>
      </c>
      <c r="U37" s="93">
        <f t="shared" si="29"/>
        <v>96287.30492283481</v>
      </c>
      <c r="V37" s="93">
        <f t="shared" si="30"/>
        <v>475023.13269056164</v>
      </c>
      <c r="W37" s="94">
        <f>SUM(V37:V$42)</f>
        <v>2814531.0224309904</v>
      </c>
      <c r="X37" s="95">
        <f t="shared" si="0"/>
        <v>472996.62465876847</v>
      </c>
      <c r="Y37" s="93">
        <f>SUM(X37:X$42)</f>
        <v>2501225.2696322496</v>
      </c>
      <c r="Z37" s="93">
        <f t="shared" si="1"/>
        <v>2026.5080317931529</v>
      </c>
      <c r="AA37" s="94">
        <f>SUM(Z37:Z$42)</f>
        <v>313305.75279874087</v>
      </c>
      <c r="AB37" s="87">
        <f t="shared" si="2"/>
        <v>29.230551469755763</v>
      </c>
      <c r="AC37" s="88">
        <f t="shared" si="3"/>
        <v>25.976687909550961</v>
      </c>
      <c r="AD37" s="96">
        <f t="shared" si="16"/>
        <v>88.868278576367246</v>
      </c>
      <c r="AE37" s="88">
        <f t="shared" si="4"/>
        <v>3.2538635602048043</v>
      </c>
      <c r="AF37" s="97">
        <f t="shared" si="17"/>
        <v>11.131721423632765</v>
      </c>
      <c r="AH37" s="98">
        <f t="shared" si="31"/>
        <v>2.1612867220963992E-5</v>
      </c>
      <c r="AI37" s="99">
        <f t="shared" si="18"/>
        <v>2.1574022928095654E-6</v>
      </c>
      <c r="AJ37" s="99">
        <f t="shared" si="32"/>
        <v>149981269.30081031</v>
      </c>
      <c r="AK37" s="99">
        <f>SUM(AJ37:AJ$42)/U37/U37</f>
        <v>5.9617466195351632E-2</v>
      </c>
      <c r="AL37" s="99">
        <f t="shared" si="33"/>
        <v>116112122.69919777</v>
      </c>
      <c r="AM37" s="99">
        <f>SUM(AL37:AL$42)/U37/U37</f>
        <v>4.5799967138073348E-2</v>
      </c>
      <c r="AN37" s="99">
        <f t="shared" si="34"/>
        <v>2718139.0527828</v>
      </c>
      <c r="AO37" s="100">
        <f>SUM(AN37:AN$42)/U37/U37</f>
        <v>8.8199645000648155E-3</v>
      </c>
      <c r="AP37" s="87">
        <f t="shared" si="5"/>
        <v>28.751984381317722</v>
      </c>
      <c r="AQ37" s="88">
        <f t="shared" si="6"/>
        <v>29.709118558193804</v>
      </c>
      <c r="AR37" s="88">
        <f t="shared" si="7"/>
        <v>25.557229742676572</v>
      </c>
      <c r="AS37" s="88">
        <f t="shared" si="8"/>
        <v>26.396146076425349</v>
      </c>
      <c r="AT37" s="88">
        <f t="shared" si="9"/>
        <v>3.0697908147386461</v>
      </c>
      <c r="AU37" s="101">
        <f t="shared" si="10"/>
        <v>3.4379363056709624</v>
      </c>
    </row>
    <row r="38" spans="1:47" ht="14.45" customHeight="1" x14ac:dyDescent="0.15">
      <c r="A38" s="126"/>
      <c r="B38" s="86" t="s">
        <v>85</v>
      </c>
      <c r="C38" s="11">
        <v>5886</v>
      </c>
      <c r="D38" s="11">
        <v>28</v>
      </c>
      <c r="E38" s="11">
        <v>1964</v>
      </c>
      <c r="F38" s="12">
        <v>20</v>
      </c>
      <c r="G38" s="22" t="s">
        <v>85</v>
      </c>
      <c r="H38" s="3">
        <v>5011036</v>
      </c>
      <c r="I38" s="3">
        <v>26863</v>
      </c>
      <c r="J38" s="18">
        <v>65</v>
      </c>
      <c r="K38" s="3">
        <v>94301</v>
      </c>
      <c r="L38" s="4">
        <v>2299422</v>
      </c>
      <c r="M38" s="70"/>
      <c r="N38" s="70"/>
      <c r="O38" s="87">
        <f t="shared" si="26"/>
        <v>0.53530805687203797</v>
      </c>
      <c r="P38" s="88">
        <f t="shared" si="27"/>
        <v>0.98581808226563206</v>
      </c>
      <c r="Q38" s="89">
        <f t="shared" si="13"/>
        <v>4.7570506286102616E-3</v>
      </c>
      <c r="R38" s="90">
        <f t="shared" si="14"/>
        <v>4.8254852636477183E-3</v>
      </c>
      <c r="S38" s="91">
        <f t="shared" si="15"/>
        <v>1.0183299389002037E-2</v>
      </c>
      <c r="T38" s="92">
        <f t="shared" si="28"/>
        <v>2.3859913250896592E-2</v>
      </c>
      <c r="U38" s="93">
        <f t="shared" si="29"/>
        <v>93562.661295156344</v>
      </c>
      <c r="V38" s="93">
        <f t="shared" si="30"/>
        <v>462626.42201872973</v>
      </c>
      <c r="W38" s="94">
        <f>SUM(V38:V$42)</f>
        <v>2339507.8897404289</v>
      </c>
      <c r="X38" s="95">
        <f t="shared" si="0"/>
        <v>457915.35865805019</v>
      </c>
      <c r="Y38" s="93">
        <f>SUM(X38:X$42)</f>
        <v>2028228.6449734811</v>
      </c>
      <c r="Z38" s="93">
        <f t="shared" si="1"/>
        <v>4711.0633606795291</v>
      </c>
      <c r="AA38" s="94">
        <f>SUM(Z38:Z$42)</f>
        <v>311279.2447669477</v>
      </c>
      <c r="AB38" s="87">
        <f t="shared" si="2"/>
        <v>25.004717238216728</v>
      </c>
      <c r="AC38" s="88">
        <f t="shared" si="3"/>
        <v>21.677757097728907</v>
      </c>
      <c r="AD38" s="96">
        <f t="shared" si="16"/>
        <v>86.694670014492473</v>
      </c>
      <c r="AE38" s="88">
        <f t="shared" si="4"/>
        <v>3.3269601404878202</v>
      </c>
      <c r="AF38" s="97">
        <f t="shared" si="17"/>
        <v>13.305329985507527</v>
      </c>
      <c r="AH38" s="98">
        <f t="shared" si="31"/>
        <v>1.9846861430087919E-5</v>
      </c>
      <c r="AI38" s="99">
        <f t="shared" si="18"/>
        <v>5.1321791255376713E-6</v>
      </c>
      <c r="AJ38" s="99">
        <f t="shared" si="32"/>
        <v>90903206.906577677</v>
      </c>
      <c r="AK38" s="99">
        <f>SUM(AJ38:AJ$42)/U38/U38</f>
        <v>4.6007331337759187E-2</v>
      </c>
      <c r="AL38" s="99">
        <f t="shared" si="33"/>
        <v>67119168.964750558</v>
      </c>
      <c r="AM38" s="99">
        <f>SUM(AL38:AL$42)/U38/U38</f>
        <v>3.5242357665466045E-2</v>
      </c>
      <c r="AN38" s="99">
        <f t="shared" si="34"/>
        <v>3083689.5783689464</v>
      </c>
      <c r="AO38" s="100">
        <f>SUM(AN38:AN$42)/U38/U38</f>
        <v>9.0306340049045343E-3</v>
      </c>
      <c r="AP38" s="87">
        <f t="shared" si="5"/>
        <v>24.584310573108841</v>
      </c>
      <c r="AQ38" s="88">
        <f t="shared" si="6"/>
        <v>25.425123903324614</v>
      </c>
      <c r="AR38" s="88">
        <f t="shared" si="7"/>
        <v>21.30980731690596</v>
      </c>
      <c r="AS38" s="88">
        <f t="shared" si="8"/>
        <v>22.045706878551854</v>
      </c>
      <c r="AT38" s="88">
        <f t="shared" si="9"/>
        <v>3.1407020303469695</v>
      </c>
      <c r="AU38" s="101">
        <f t="shared" si="10"/>
        <v>3.5132182506286709</v>
      </c>
    </row>
    <row r="39" spans="1:47" ht="14.45" customHeight="1" x14ac:dyDescent="0.15">
      <c r="A39" s="126"/>
      <c r="B39" s="86" t="s">
        <v>87</v>
      </c>
      <c r="C39" s="11">
        <v>4790</v>
      </c>
      <c r="D39" s="11">
        <v>50</v>
      </c>
      <c r="E39" s="11">
        <v>1609</v>
      </c>
      <c r="F39" s="12">
        <v>36</v>
      </c>
      <c r="G39" s="22" t="s">
        <v>87</v>
      </c>
      <c r="H39" s="3">
        <v>4142913</v>
      </c>
      <c r="I39" s="3">
        <v>37407</v>
      </c>
      <c r="J39" s="18">
        <v>70</v>
      </c>
      <c r="K39" s="3">
        <v>91769</v>
      </c>
      <c r="L39" s="4">
        <v>1833800</v>
      </c>
      <c r="M39" s="70"/>
      <c r="N39" s="70"/>
      <c r="O39" s="87">
        <f t="shared" si="26"/>
        <v>0.53873185637891519</v>
      </c>
      <c r="P39" s="88">
        <f t="shared" si="27"/>
        <v>1.0341749873183577</v>
      </c>
      <c r="Q39" s="89">
        <f t="shared" si="13"/>
        <v>1.0438413361169102E-2</v>
      </c>
      <c r="R39" s="90">
        <f t="shared" si="14"/>
        <v>1.0093469179946206E-2</v>
      </c>
      <c r="S39" s="91">
        <f t="shared" si="15"/>
        <v>2.2374145431945307E-2</v>
      </c>
      <c r="T39" s="92">
        <f t="shared" si="28"/>
        <v>4.9319244250661885E-2</v>
      </c>
      <c r="U39" s="93">
        <f t="shared" si="29"/>
        <v>91330.264313130901</v>
      </c>
      <c r="V39" s="93">
        <f t="shared" si="30"/>
        <v>446262.77970770182</v>
      </c>
      <c r="W39" s="94">
        <f>SUM(V39:V$42)</f>
        <v>1876881.4677216993</v>
      </c>
      <c r="X39" s="95">
        <f t="shared" si="0"/>
        <v>436278.03137365752</v>
      </c>
      <c r="Y39" s="93">
        <f>SUM(X39:X$42)</f>
        <v>1570313.2863154309</v>
      </c>
      <c r="Z39" s="93">
        <f t="shared" si="1"/>
        <v>9984.7483340442923</v>
      </c>
      <c r="AA39" s="94">
        <f>SUM(Z39:Z$42)</f>
        <v>306568.18140626815</v>
      </c>
      <c r="AB39" s="87">
        <f t="shared" si="2"/>
        <v>20.550487637774776</v>
      </c>
      <c r="AC39" s="88">
        <f t="shared" si="3"/>
        <v>17.193788916798972</v>
      </c>
      <c r="AD39" s="96">
        <f t="shared" si="16"/>
        <v>83.666087247459259</v>
      </c>
      <c r="AE39" s="88">
        <f t="shared" si="4"/>
        <v>3.3566987209757988</v>
      </c>
      <c r="AF39" s="97">
        <f t="shared" si="17"/>
        <v>16.333912752540723</v>
      </c>
      <c r="AH39" s="98">
        <f t="shared" si="31"/>
        <v>4.6248486455989675E-5</v>
      </c>
      <c r="AI39" s="99">
        <f t="shared" si="18"/>
        <v>1.3594495368636091E-5</v>
      </c>
      <c r="AJ39" s="99">
        <f t="shared" si="32"/>
        <v>136102529.31705293</v>
      </c>
      <c r="AK39" s="99">
        <f>SUM(AJ39:AJ$42)/U39/U39</f>
        <v>3.7385870404996108E-2</v>
      </c>
      <c r="AL39" s="99">
        <f t="shared" si="33"/>
        <v>93198068.966926172</v>
      </c>
      <c r="AM39" s="99">
        <f>SUM(AL39:AL$42)/U39/U39</f>
        <v>2.8939592814850732E-2</v>
      </c>
      <c r="AN39" s="99">
        <f t="shared" si="34"/>
        <v>7345506.2995094014</v>
      </c>
      <c r="AO39" s="100">
        <f>SUM(AN39:AN$42)/U39/U39</f>
        <v>9.1078103222816138E-3</v>
      </c>
      <c r="AP39" s="87">
        <f t="shared" si="5"/>
        <v>20.171513285413255</v>
      </c>
      <c r="AQ39" s="88">
        <f t="shared" si="6"/>
        <v>20.929461990136296</v>
      </c>
      <c r="AR39" s="88">
        <f t="shared" si="7"/>
        <v>16.860360753984956</v>
      </c>
      <c r="AS39" s="88">
        <f t="shared" si="8"/>
        <v>17.527217079612988</v>
      </c>
      <c r="AT39" s="88">
        <f t="shared" si="9"/>
        <v>3.1696464177713821</v>
      </c>
      <c r="AU39" s="101">
        <f t="shared" si="10"/>
        <v>3.5437510241802155</v>
      </c>
    </row>
    <row r="40" spans="1:47" ht="14.45" customHeight="1" x14ac:dyDescent="0.15">
      <c r="A40" s="126"/>
      <c r="B40" s="86" t="s">
        <v>89</v>
      </c>
      <c r="C40" s="11">
        <v>5187</v>
      </c>
      <c r="D40" s="11">
        <v>72</v>
      </c>
      <c r="E40" s="11">
        <v>1685</v>
      </c>
      <c r="F40" s="12">
        <v>84</v>
      </c>
      <c r="G40" s="22" t="s">
        <v>89</v>
      </c>
      <c r="H40" s="3">
        <v>3522767</v>
      </c>
      <c r="I40" s="3">
        <v>56501</v>
      </c>
      <c r="J40" s="18">
        <v>75</v>
      </c>
      <c r="K40" s="3">
        <v>87842</v>
      </c>
      <c r="L40" s="4">
        <v>1384012</v>
      </c>
      <c r="M40" s="70"/>
      <c r="N40" s="70"/>
      <c r="O40" s="87">
        <f t="shared" si="26"/>
        <v>0.54889656207776605</v>
      </c>
      <c r="P40" s="88">
        <f t="shared" si="27"/>
        <v>1.021384145334415</v>
      </c>
      <c r="Q40" s="89">
        <f t="shared" si="13"/>
        <v>1.3880855986119144E-2</v>
      </c>
      <c r="R40" s="90">
        <f t="shared" si="14"/>
        <v>1.3590240312154408E-2</v>
      </c>
      <c r="S40" s="91">
        <f t="shared" si="15"/>
        <v>4.9851632047477744E-2</v>
      </c>
      <c r="T40" s="92">
        <f t="shared" si="28"/>
        <v>6.5930240537116575E-2</v>
      </c>
      <c r="U40" s="93">
        <f t="shared" si="29"/>
        <v>86825.924699994081</v>
      </c>
      <c r="V40" s="93">
        <f t="shared" si="30"/>
        <v>421218.01887554006</v>
      </c>
      <c r="W40" s="94">
        <f>SUM(V40:V$42)</f>
        <v>1430618.6880139974</v>
      </c>
      <c r="X40" s="95">
        <f t="shared" si="0"/>
        <v>400219.61318678909</v>
      </c>
      <c r="Y40" s="93">
        <f>SUM(X40:X$42)</f>
        <v>1134035.2549417734</v>
      </c>
      <c r="Z40" s="93">
        <f t="shared" si="1"/>
        <v>20998.405688750958</v>
      </c>
      <c r="AA40" s="94">
        <f>SUM(Z40:Z$42)</f>
        <v>296583.43307222385</v>
      </c>
      <c r="AB40" s="87">
        <f t="shared" si="2"/>
        <v>16.476860948583653</v>
      </c>
      <c r="AC40" s="88">
        <f t="shared" si="3"/>
        <v>13.061021335046613</v>
      </c>
      <c r="AD40" s="96">
        <f t="shared" si="16"/>
        <v>79.268869087405477</v>
      </c>
      <c r="AE40" s="88">
        <f t="shared" si="4"/>
        <v>3.4158396135370395</v>
      </c>
      <c r="AF40" s="97">
        <f t="shared" si="17"/>
        <v>20.731130912594516</v>
      </c>
      <c r="AH40" s="98">
        <f t="shared" si="31"/>
        <v>5.6391823204704432E-5</v>
      </c>
      <c r="AI40" s="99">
        <f t="shared" si="18"/>
        <v>2.8110650937495922E-5</v>
      </c>
      <c r="AJ40" s="99">
        <f t="shared" si="32"/>
        <v>91885684.304512098</v>
      </c>
      <c r="AK40" s="99">
        <f>SUM(AJ40:AJ$42)/U40/U40</f>
        <v>2.3311734746337749E-2</v>
      </c>
      <c r="AL40" s="99">
        <f t="shared" si="33"/>
        <v>58231167.217570022</v>
      </c>
      <c r="AM40" s="99">
        <f>SUM(AL40:AL$42)/U40/U40</f>
        <v>1.9657573573164659E-2</v>
      </c>
      <c r="AN40" s="99">
        <f t="shared" si="34"/>
        <v>10226482.767868783</v>
      </c>
      <c r="AO40" s="100">
        <f>SUM(AN40:AN$42)/U40/U40</f>
        <v>9.1029411685214726E-3</v>
      </c>
      <c r="AP40" s="87">
        <f t="shared" si="5"/>
        <v>16.177604603284959</v>
      </c>
      <c r="AQ40" s="88">
        <f t="shared" si="6"/>
        <v>16.776117293882347</v>
      </c>
      <c r="AR40" s="88">
        <f t="shared" si="7"/>
        <v>12.786218615557395</v>
      </c>
      <c r="AS40" s="88">
        <f t="shared" si="8"/>
        <v>13.335824054535831</v>
      </c>
      <c r="AT40" s="88">
        <f t="shared" si="9"/>
        <v>3.2288373173131908</v>
      </c>
      <c r="AU40" s="101">
        <f t="shared" si="10"/>
        <v>3.6028419097608881</v>
      </c>
    </row>
    <row r="41" spans="1:47" ht="14.45" customHeight="1" x14ac:dyDescent="0.15">
      <c r="A41" s="126"/>
      <c r="B41" s="86" t="s">
        <v>90</v>
      </c>
      <c r="C41" s="11">
        <v>4833</v>
      </c>
      <c r="D41" s="11">
        <v>127</v>
      </c>
      <c r="E41" s="11">
        <v>1632</v>
      </c>
      <c r="F41" s="12">
        <v>221</v>
      </c>
      <c r="G41" s="22" t="s">
        <v>90</v>
      </c>
      <c r="H41" s="3">
        <v>3002215</v>
      </c>
      <c r="I41" s="3">
        <v>95693</v>
      </c>
      <c r="J41" s="18">
        <v>80</v>
      </c>
      <c r="K41" s="3">
        <v>81181</v>
      </c>
      <c r="L41" s="4">
        <v>959826</v>
      </c>
      <c r="M41" s="70"/>
      <c r="N41" s="70"/>
      <c r="O41" s="87">
        <f>IF(K41&lt;0.5,0.5,((L41-L42)-5*K42)/5/(K41-K42))</f>
        <v>0.54725826705734615</v>
      </c>
      <c r="P41" s="88">
        <f>IF(H41&lt;0.5,1,(I41/H41)/((K41-K42)/(L41-L42)))</f>
        <v>1.0109663769967436</v>
      </c>
      <c r="Q41" s="89">
        <f t="shared" si="13"/>
        <v>2.6277674322367061E-2</v>
      </c>
      <c r="R41" s="90">
        <f t="shared" si="14"/>
        <v>2.5992629349780742E-2</v>
      </c>
      <c r="S41" s="91">
        <f t="shared" si="15"/>
        <v>0.13541666666666666</v>
      </c>
      <c r="T41" s="92">
        <f>5*R41/(1+5*(1-O41)*R41)</f>
        <v>0.1227410927311897</v>
      </c>
      <c r="U41" s="93">
        <f t="shared" si="29"/>
        <v>81101.470599665903</v>
      </c>
      <c r="V41" s="93">
        <f>5*U41*((1-T41)+O41*T41)</f>
        <v>382973.30329889915</v>
      </c>
      <c r="W41" s="94">
        <f>SUM(V41:V$42)</f>
        <v>1009400.6691384574</v>
      </c>
      <c r="X41" s="95">
        <f t="shared" si="0"/>
        <v>331112.33514383988</v>
      </c>
      <c r="Y41" s="93">
        <f>SUM(X41:X$42)</f>
        <v>733815.64175498439</v>
      </c>
      <c r="Z41" s="93">
        <f t="shared" si="1"/>
        <v>51860.968155059258</v>
      </c>
      <c r="AA41" s="94">
        <f>SUM(Z41:Z$42)</f>
        <v>275585.02738347289</v>
      </c>
      <c r="AB41" s="87">
        <f t="shared" si="2"/>
        <v>12.446145078195606</v>
      </c>
      <c r="AC41" s="88">
        <f t="shared" si="3"/>
        <v>9.0481175782527341</v>
      </c>
      <c r="AD41" s="96">
        <f t="shared" si="16"/>
        <v>72.698152893172733</v>
      </c>
      <c r="AE41" s="88">
        <f t="shared" si="4"/>
        <v>3.3980274999428697</v>
      </c>
      <c r="AF41" s="97">
        <f t="shared" si="17"/>
        <v>27.301847106827253</v>
      </c>
      <c r="AH41" s="98">
        <f>IF(D41=0,0,T41*T41*(1-T41)/D41)</f>
        <v>1.0406484371058252E-4</v>
      </c>
      <c r="AI41" s="99">
        <f t="shared" si="18"/>
        <v>7.173957907815904E-5</v>
      </c>
      <c r="AJ41" s="99">
        <f>U41*U41*((1-O41)*5+AB42)^2*AH41</f>
        <v>83855450.871386617</v>
      </c>
      <c r="AK41" s="99">
        <f>SUM(AJ41:AJ$42)/U41/U41</f>
        <v>1.2748933031586527E-2</v>
      </c>
      <c r="AL41" s="99">
        <f>U41*U41*((1-O41)*5*(1-S41)+AC42)^2*AH41+V41*V41*AI41</f>
        <v>50238022.191576995</v>
      </c>
      <c r="AM41" s="99">
        <f>SUM(AL41:AL$42)/U41/U41</f>
        <v>1.3677369288933511E-2</v>
      </c>
      <c r="AN41" s="99">
        <f>U41*U41*((1-O41)*5*S41+AE42)^2*AH41+V41*V41*AI41</f>
        <v>18674064.48144415</v>
      </c>
      <c r="AO41" s="100">
        <f>SUM(AN41:AN$42)/U41/U41</f>
        <v>8.8785544369866191E-3</v>
      </c>
      <c r="AP41" s="87">
        <f t="shared" si="5"/>
        <v>12.22483917873935</v>
      </c>
      <c r="AQ41" s="88">
        <f t="shared" si="6"/>
        <v>12.667450977651862</v>
      </c>
      <c r="AR41" s="88">
        <f t="shared" si="7"/>
        <v>8.8188950185855699</v>
      </c>
      <c r="AS41" s="88">
        <f t="shared" si="8"/>
        <v>9.2773401379198983</v>
      </c>
      <c r="AT41" s="88">
        <f t="shared" si="9"/>
        <v>3.2133443801805921</v>
      </c>
      <c r="AU41" s="101">
        <f t="shared" si="10"/>
        <v>3.5827106197051473</v>
      </c>
    </row>
    <row r="42" spans="1:47" ht="14.45" customHeight="1" thickBot="1" x14ac:dyDescent="0.2">
      <c r="A42" s="127"/>
      <c r="B42" s="128" t="s">
        <v>91</v>
      </c>
      <c r="C42" s="15">
        <v>6785</v>
      </c>
      <c r="D42" s="15">
        <v>673</v>
      </c>
      <c r="E42" s="15">
        <v>2268</v>
      </c>
      <c r="F42" s="16">
        <v>810</v>
      </c>
      <c r="G42" s="24" t="s">
        <v>91</v>
      </c>
      <c r="H42" s="7">
        <v>3458084</v>
      </c>
      <c r="I42" s="7">
        <v>359915</v>
      </c>
      <c r="J42" s="20">
        <v>85</v>
      </c>
      <c r="K42" s="7">
        <v>69236</v>
      </c>
      <c r="L42" s="8">
        <v>580961</v>
      </c>
      <c r="M42" s="70"/>
      <c r="N42" s="70"/>
      <c r="O42" s="129">
        <v>1</v>
      </c>
      <c r="P42" s="130">
        <f>IF(H42&lt;0.5,1,(I42/H42)/(K42/L42))</f>
        <v>0.87333208996837031</v>
      </c>
      <c r="Q42" s="131">
        <f t="shared" si="13"/>
        <v>9.9189388356669128E-2</v>
      </c>
      <c r="R42" s="132">
        <f t="shared" si="14"/>
        <v>0.11357579722080463</v>
      </c>
      <c r="S42" s="133">
        <f t="shared" si="15"/>
        <v>0.35714285714285715</v>
      </c>
      <c r="T42" s="129">
        <v>1</v>
      </c>
      <c r="U42" s="134">
        <f>U41*(1-T41)</f>
        <v>71146.987476156457</v>
      </c>
      <c r="V42" s="134">
        <f>U42/R42</f>
        <v>626427.36583955819</v>
      </c>
      <c r="W42" s="135">
        <f>SUM(V42:V$42)</f>
        <v>626427.36583955819</v>
      </c>
      <c r="X42" s="129">
        <f t="shared" si="0"/>
        <v>402703.30661114451</v>
      </c>
      <c r="Y42" s="134">
        <f>SUM(X42:X$42)</f>
        <v>402703.30661114451</v>
      </c>
      <c r="Z42" s="134">
        <f t="shared" si="1"/>
        <v>223724.05922841365</v>
      </c>
      <c r="AA42" s="135">
        <f>SUM(Z42:Z$42)</f>
        <v>223724.05922841365</v>
      </c>
      <c r="AB42" s="136">
        <f t="shared" si="2"/>
        <v>8.8046927643913708</v>
      </c>
      <c r="AC42" s="130">
        <f t="shared" si="3"/>
        <v>5.6601596342515945</v>
      </c>
      <c r="AD42" s="137">
        <f t="shared" si="16"/>
        <v>64.285714285714278</v>
      </c>
      <c r="AE42" s="130">
        <f t="shared" si="4"/>
        <v>3.1445331301397754</v>
      </c>
      <c r="AF42" s="138">
        <f t="shared" si="17"/>
        <v>35.714285714285715</v>
      </c>
      <c r="AH42" s="139">
        <f>0</f>
        <v>0</v>
      </c>
      <c r="AI42" s="140">
        <f t="shared" si="18"/>
        <v>1.0123096857790734E-4</v>
      </c>
      <c r="AJ42" s="140">
        <v>0</v>
      </c>
      <c r="AK42" s="140">
        <f>(1-R42)/R42/R42/D42</f>
        <v>0.10210686762397379</v>
      </c>
      <c r="AL42" s="140">
        <f>V42*V42*AI42</f>
        <v>39724170.379078351</v>
      </c>
      <c r="AM42" s="140">
        <f>(1-S42)*(1-S42)*(1-R42)/R42/R42/D42+AI42/R42/R42</f>
        <v>5.0044915276101026E-2</v>
      </c>
      <c r="AN42" s="140">
        <f>V42*V42*AI42</f>
        <v>39724170.379078351</v>
      </c>
      <c r="AO42" s="141">
        <f>S42*S42*(1-R42)/R42/R42/D42+AI42/R42/R42</f>
        <v>2.0871524526394222E-2</v>
      </c>
      <c r="AP42" s="136">
        <f t="shared" si="5"/>
        <v>8.1783911256706521</v>
      </c>
      <c r="AQ42" s="130">
        <f t="shared" si="6"/>
        <v>9.4309944031120896</v>
      </c>
      <c r="AR42" s="130">
        <f t="shared" si="7"/>
        <v>5.2216935049728672</v>
      </c>
      <c r="AS42" s="130">
        <f t="shared" si="8"/>
        <v>6.0986257635303218</v>
      </c>
      <c r="AT42" s="130">
        <f t="shared" si="9"/>
        <v>2.8613723125456101</v>
      </c>
      <c r="AU42" s="142">
        <f t="shared" si="10"/>
        <v>3.4276939477339408</v>
      </c>
    </row>
    <row r="43" spans="1:47" ht="14.45" customHeight="1" thickTop="1" x14ac:dyDescent="0.15">
      <c r="G43" s="143"/>
      <c r="H43" s="143"/>
      <c r="I43" s="143"/>
      <c r="J43" s="143"/>
      <c r="K43" s="143"/>
      <c r="L43" s="143"/>
    </row>
    <row r="44" spans="1:47" ht="14.45" customHeight="1" thickBot="1" x14ac:dyDescent="0.2">
      <c r="A44" s="25" t="s">
        <v>36</v>
      </c>
      <c r="G44" s="143"/>
      <c r="H44" s="143"/>
      <c r="I44" s="143"/>
      <c r="J44" s="183" t="s">
        <v>32</v>
      </c>
      <c r="K44" s="184"/>
      <c r="L44" s="184"/>
      <c r="M44" s="184"/>
    </row>
    <row r="45" spans="1:47" ht="14.45" customHeight="1" thickTop="1" x14ac:dyDescent="0.15">
      <c r="A45" s="195" t="s">
        <v>11</v>
      </c>
      <c r="B45" s="197" t="s">
        <v>53</v>
      </c>
      <c r="C45" s="179" t="s">
        <v>5</v>
      </c>
      <c r="D45" s="180"/>
      <c r="E45" s="180"/>
      <c r="F45" s="181" t="s">
        <v>96</v>
      </c>
      <c r="G45" s="180"/>
      <c r="H45" s="180"/>
      <c r="I45" s="180"/>
      <c r="J45" s="181" t="s">
        <v>97</v>
      </c>
      <c r="K45" s="180"/>
      <c r="L45" s="180"/>
      <c r="M45" s="182"/>
    </row>
    <row r="46" spans="1:47" ht="14.45" customHeight="1" x14ac:dyDescent="0.15">
      <c r="A46" s="196"/>
      <c r="B46" s="198"/>
      <c r="C46" s="42" t="s">
        <v>23</v>
      </c>
      <c r="D46" s="204" t="s">
        <v>28</v>
      </c>
      <c r="E46" s="205"/>
      <c r="F46" s="44" t="s">
        <v>23</v>
      </c>
      <c r="G46" s="204" t="s">
        <v>28</v>
      </c>
      <c r="H46" s="206"/>
      <c r="I46" s="144" t="s">
        <v>31</v>
      </c>
      <c r="J46" s="44" t="s">
        <v>23</v>
      </c>
      <c r="K46" s="204" t="s">
        <v>28</v>
      </c>
      <c r="L46" s="206"/>
      <c r="M46" s="145" t="s">
        <v>229</v>
      </c>
    </row>
    <row r="47" spans="1:47" ht="14.45" customHeight="1" x14ac:dyDescent="0.15">
      <c r="A47" s="68" t="s">
        <v>1</v>
      </c>
      <c r="B47" s="69">
        <v>0</v>
      </c>
      <c r="C47" s="146">
        <f>AB7</f>
        <v>80.168838554967635</v>
      </c>
      <c r="D47" s="146">
        <f t="shared" ref="D47:E82" si="35">AP7</f>
        <v>79.233753997843195</v>
      </c>
      <c r="E47" s="147">
        <f t="shared" si="35"/>
        <v>81.103923112092076</v>
      </c>
      <c r="F47" s="148">
        <f>AC7</f>
        <v>78.768814892162126</v>
      </c>
      <c r="G47" s="146">
        <f t="shared" ref="G47:H82" si="36">AR7</f>
        <v>77.878736244392755</v>
      </c>
      <c r="H47" s="146">
        <f t="shared" si="36"/>
        <v>79.658893539931498</v>
      </c>
      <c r="I47" s="149">
        <f t="shared" ref="I47:J82" si="37">AD7</f>
        <v>98.253656048857948</v>
      </c>
      <c r="J47" s="148">
        <f t="shared" si="37"/>
        <v>1.4000236628055269</v>
      </c>
      <c r="K47" s="146">
        <f t="shared" ref="K47:L82" si="38">AT7</f>
        <v>1.2673318402946405</v>
      </c>
      <c r="L47" s="146">
        <f t="shared" si="38"/>
        <v>1.5327154853164133</v>
      </c>
      <c r="M47" s="150">
        <f>AF7</f>
        <v>1.7463439511420673</v>
      </c>
    </row>
    <row r="48" spans="1:47" ht="14.45" customHeight="1" x14ac:dyDescent="0.15">
      <c r="A48" s="68"/>
      <c r="B48" s="86">
        <v>5</v>
      </c>
      <c r="C48" s="151">
        <f>AB8</f>
        <v>75.417962333171928</v>
      </c>
      <c r="D48" s="151">
        <f t="shared" si="35"/>
        <v>74.546009527388463</v>
      </c>
      <c r="E48" s="152">
        <f t="shared" si="35"/>
        <v>76.289915138955394</v>
      </c>
      <c r="F48" s="153">
        <f>AC8</f>
        <v>74.013539950245459</v>
      </c>
      <c r="G48" s="151">
        <f t="shared" si="36"/>
        <v>73.187811632626762</v>
      </c>
      <c r="H48" s="151">
        <f t="shared" si="36"/>
        <v>74.839268267864156</v>
      </c>
      <c r="I48" s="154">
        <f t="shared" si="37"/>
        <v>98.137814468226821</v>
      </c>
      <c r="J48" s="153">
        <f t="shared" si="37"/>
        <v>1.404422382926495</v>
      </c>
      <c r="K48" s="151">
        <f t="shared" si="38"/>
        <v>1.271453773830268</v>
      </c>
      <c r="L48" s="151">
        <f t="shared" si="38"/>
        <v>1.537390992022722</v>
      </c>
      <c r="M48" s="155">
        <f>AF8</f>
        <v>1.8621855317732077</v>
      </c>
    </row>
    <row r="49" spans="1:13" ht="14.45" customHeight="1" x14ac:dyDescent="0.15">
      <c r="A49" s="68"/>
      <c r="B49" s="86">
        <v>10</v>
      </c>
      <c r="C49" s="151">
        <f t="shared" ref="C49:C62" si="39">AB9</f>
        <v>70.417962333171943</v>
      </c>
      <c r="D49" s="151">
        <f t="shared" si="35"/>
        <v>69.546009527388478</v>
      </c>
      <c r="E49" s="152">
        <f t="shared" si="35"/>
        <v>71.289915138955408</v>
      </c>
      <c r="F49" s="153">
        <f t="shared" ref="F49:F62" si="40">AC9</f>
        <v>69.013539950245445</v>
      </c>
      <c r="G49" s="151">
        <f t="shared" si="36"/>
        <v>68.187811632626747</v>
      </c>
      <c r="H49" s="151">
        <f t="shared" si="36"/>
        <v>69.839268267864142</v>
      </c>
      <c r="I49" s="154">
        <f t="shared" si="37"/>
        <v>98.005590709538453</v>
      </c>
      <c r="J49" s="153">
        <f t="shared" si="37"/>
        <v>1.404422382926495</v>
      </c>
      <c r="K49" s="151">
        <f t="shared" si="38"/>
        <v>1.271453773830268</v>
      </c>
      <c r="L49" s="151">
        <f t="shared" si="38"/>
        <v>1.537390992022722</v>
      </c>
      <c r="M49" s="155">
        <f t="shared" ref="M49:M62" si="41">AF9</f>
        <v>1.9944092904615482</v>
      </c>
    </row>
    <row r="50" spans="1:13" ht="14.45" customHeight="1" x14ac:dyDescent="0.15">
      <c r="A50" s="68"/>
      <c r="B50" s="86">
        <v>15</v>
      </c>
      <c r="C50" s="151">
        <f t="shared" si="39"/>
        <v>65.417962333171943</v>
      </c>
      <c r="D50" s="151">
        <f t="shared" si="35"/>
        <v>64.546009527388478</v>
      </c>
      <c r="E50" s="152">
        <f t="shared" si="35"/>
        <v>66.289915138955408</v>
      </c>
      <c r="F50" s="153">
        <f t="shared" si="40"/>
        <v>64.013539950245459</v>
      </c>
      <c r="G50" s="151">
        <f t="shared" si="36"/>
        <v>63.187811632626762</v>
      </c>
      <c r="H50" s="151">
        <f t="shared" si="36"/>
        <v>64.839268267864156</v>
      </c>
      <c r="I50" s="154">
        <f t="shared" si="37"/>
        <v>97.85315480208051</v>
      </c>
      <c r="J50" s="153">
        <f t="shared" si="37"/>
        <v>1.404422382926495</v>
      </c>
      <c r="K50" s="151">
        <f t="shared" si="38"/>
        <v>1.271453773830268</v>
      </c>
      <c r="L50" s="151">
        <f t="shared" si="38"/>
        <v>1.537390992022722</v>
      </c>
      <c r="M50" s="155">
        <f t="shared" si="41"/>
        <v>2.1468451979195091</v>
      </c>
    </row>
    <row r="51" spans="1:13" ht="14.45" customHeight="1" x14ac:dyDescent="0.15">
      <c r="A51" s="68"/>
      <c r="B51" s="86">
        <v>20</v>
      </c>
      <c r="C51" s="151">
        <f t="shared" si="39"/>
        <v>60.417962333171928</v>
      </c>
      <c r="D51" s="151">
        <f t="shared" si="35"/>
        <v>59.546009527388463</v>
      </c>
      <c r="E51" s="152">
        <f t="shared" si="35"/>
        <v>61.289915138955394</v>
      </c>
      <c r="F51" s="153">
        <f t="shared" si="40"/>
        <v>59.013539950245452</v>
      </c>
      <c r="G51" s="151">
        <f t="shared" si="36"/>
        <v>58.187811632626754</v>
      </c>
      <c r="H51" s="151">
        <f t="shared" si="36"/>
        <v>59.839268267864149</v>
      </c>
      <c r="I51" s="154">
        <f t="shared" si="37"/>
        <v>97.675488664808228</v>
      </c>
      <c r="J51" s="153">
        <f t="shared" si="37"/>
        <v>1.404422382926495</v>
      </c>
      <c r="K51" s="151">
        <f t="shared" si="38"/>
        <v>1.271453773830268</v>
      </c>
      <c r="L51" s="151">
        <f t="shared" si="38"/>
        <v>1.537390992022722</v>
      </c>
      <c r="M51" s="155">
        <f t="shared" si="41"/>
        <v>2.3245113351918025</v>
      </c>
    </row>
    <row r="52" spans="1:13" ht="14.45" customHeight="1" x14ac:dyDescent="0.15">
      <c r="A52" s="68"/>
      <c r="B52" s="86">
        <v>25</v>
      </c>
      <c r="C52" s="151">
        <f t="shared" si="39"/>
        <v>55.417962333171943</v>
      </c>
      <c r="D52" s="151">
        <f t="shared" si="35"/>
        <v>54.546009527388478</v>
      </c>
      <c r="E52" s="152">
        <f t="shared" si="35"/>
        <v>56.289915138955408</v>
      </c>
      <c r="F52" s="153">
        <f t="shared" si="40"/>
        <v>54.013539950245445</v>
      </c>
      <c r="G52" s="151">
        <f t="shared" si="36"/>
        <v>53.187811632626747</v>
      </c>
      <c r="H52" s="151">
        <f t="shared" si="36"/>
        <v>54.839268267864142</v>
      </c>
      <c r="I52" s="154">
        <f t="shared" si="37"/>
        <v>97.4657632222507</v>
      </c>
      <c r="J52" s="153">
        <f t="shared" si="37"/>
        <v>1.404422382926495</v>
      </c>
      <c r="K52" s="151">
        <f t="shared" si="38"/>
        <v>1.271453773830268</v>
      </c>
      <c r="L52" s="151">
        <f t="shared" si="38"/>
        <v>1.537390992022722</v>
      </c>
      <c r="M52" s="155">
        <f t="shared" si="41"/>
        <v>2.5342367777492956</v>
      </c>
    </row>
    <row r="53" spans="1:13" ht="14.45" customHeight="1" x14ac:dyDescent="0.15">
      <c r="A53" s="68"/>
      <c r="B53" s="86">
        <v>30</v>
      </c>
      <c r="C53" s="151">
        <f t="shared" si="39"/>
        <v>50.74133697638414</v>
      </c>
      <c r="D53" s="151">
        <f t="shared" si="35"/>
        <v>49.944528485226158</v>
      </c>
      <c r="E53" s="152">
        <f t="shared" si="35"/>
        <v>51.538145467542122</v>
      </c>
      <c r="F53" s="153">
        <f t="shared" si="40"/>
        <v>49.328325692894211</v>
      </c>
      <c r="G53" s="151">
        <f t="shared" si="36"/>
        <v>48.578306888211927</v>
      </c>
      <c r="H53" s="151">
        <f t="shared" si="36"/>
        <v>50.078344497576495</v>
      </c>
      <c r="I53" s="154">
        <f t="shared" si="37"/>
        <v>97.215265959295536</v>
      </c>
      <c r="J53" s="153">
        <f t="shared" si="37"/>
        <v>1.4130112834899222</v>
      </c>
      <c r="K53" s="151">
        <f t="shared" si="38"/>
        <v>1.279585174387956</v>
      </c>
      <c r="L53" s="151">
        <f t="shared" si="38"/>
        <v>1.5464373925918884</v>
      </c>
      <c r="M53" s="155">
        <f t="shared" si="41"/>
        <v>2.7847340407044481</v>
      </c>
    </row>
    <row r="54" spans="1:13" ht="14.45" customHeight="1" x14ac:dyDescent="0.15">
      <c r="A54" s="68"/>
      <c r="B54" s="86">
        <v>35</v>
      </c>
      <c r="C54" s="151">
        <f t="shared" si="39"/>
        <v>45.882963540405861</v>
      </c>
      <c r="D54" s="151">
        <f t="shared" si="35"/>
        <v>45.108365320224628</v>
      </c>
      <c r="E54" s="152">
        <f t="shared" si="35"/>
        <v>46.657561760587093</v>
      </c>
      <c r="F54" s="153">
        <f t="shared" si="40"/>
        <v>44.465797148861014</v>
      </c>
      <c r="G54" s="151">
        <f t="shared" si="36"/>
        <v>43.738174564665272</v>
      </c>
      <c r="H54" s="151">
        <f t="shared" si="36"/>
        <v>45.193419733056757</v>
      </c>
      <c r="I54" s="154">
        <f t="shared" si="37"/>
        <v>96.911345122036749</v>
      </c>
      <c r="J54" s="153">
        <f t="shared" si="37"/>
        <v>1.41716639154485</v>
      </c>
      <c r="K54" s="151">
        <f t="shared" si="38"/>
        <v>1.2834722594848005</v>
      </c>
      <c r="L54" s="151">
        <f t="shared" si="38"/>
        <v>1.5508605236048996</v>
      </c>
      <c r="M54" s="155">
        <f t="shared" si="41"/>
        <v>3.0886548779632608</v>
      </c>
    </row>
    <row r="55" spans="1:13" ht="14.45" customHeight="1" x14ac:dyDescent="0.15">
      <c r="A55" s="68"/>
      <c r="B55" s="86">
        <v>40</v>
      </c>
      <c r="C55" s="151">
        <f t="shared" si="39"/>
        <v>41.057237061818583</v>
      </c>
      <c r="D55" s="151">
        <f t="shared" si="35"/>
        <v>40.305041177152624</v>
      </c>
      <c r="E55" s="152">
        <f t="shared" si="35"/>
        <v>41.809432946484542</v>
      </c>
      <c r="F55" s="153">
        <f t="shared" si="40"/>
        <v>39.634361160018372</v>
      </c>
      <c r="G55" s="151">
        <f t="shared" si="36"/>
        <v>38.929252817729413</v>
      </c>
      <c r="H55" s="151">
        <f t="shared" si="36"/>
        <v>40.339469502307331</v>
      </c>
      <c r="I55" s="154">
        <f t="shared" si="37"/>
        <v>96.534409025970675</v>
      </c>
      <c r="J55" s="153">
        <f t="shared" si="37"/>
        <v>1.4228759018002086</v>
      </c>
      <c r="K55" s="151">
        <f t="shared" si="38"/>
        <v>1.2887993464363825</v>
      </c>
      <c r="L55" s="151">
        <f t="shared" si="38"/>
        <v>1.5569524571640347</v>
      </c>
      <c r="M55" s="155">
        <f t="shared" si="41"/>
        <v>3.4655909740293276</v>
      </c>
    </row>
    <row r="56" spans="1:13" ht="14.45" customHeight="1" x14ac:dyDescent="0.15">
      <c r="A56" s="68"/>
      <c r="B56" s="86">
        <v>45</v>
      </c>
      <c r="C56" s="151">
        <f t="shared" si="39"/>
        <v>36.361321500285683</v>
      </c>
      <c r="D56" s="151">
        <f t="shared" si="35"/>
        <v>35.643595874273863</v>
      </c>
      <c r="E56" s="152">
        <f t="shared" si="35"/>
        <v>37.079047126297503</v>
      </c>
      <c r="F56" s="153">
        <f t="shared" si="40"/>
        <v>34.927168082709471</v>
      </c>
      <c r="G56" s="151">
        <f t="shared" si="36"/>
        <v>34.256525693608587</v>
      </c>
      <c r="H56" s="151">
        <f t="shared" si="36"/>
        <v>35.597810471810355</v>
      </c>
      <c r="I56" s="154">
        <f t="shared" si="37"/>
        <v>96.055827020574753</v>
      </c>
      <c r="J56" s="153">
        <f t="shared" si="37"/>
        <v>1.4341534175762092</v>
      </c>
      <c r="K56" s="151">
        <f t="shared" si="38"/>
        <v>1.2993182042437992</v>
      </c>
      <c r="L56" s="151">
        <f t="shared" si="38"/>
        <v>1.5689886309086192</v>
      </c>
      <c r="M56" s="155">
        <f t="shared" si="41"/>
        <v>3.9441729794252431</v>
      </c>
    </row>
    <row r="57" spans="1:13" ht="14.45" customHeight="1" x14ac:dyDescent="0.15">
      <c r="A57" s="68"/>
      <c r="B57" s="86">
        <v>50</v>
      </c>
      <c r="C57" s="151">
        <f t="shared" si="39"/>
        <v>31.805464924159221</v>
      </c>
      <c r="D57" s="151">
        <f t="shared" si="35"/>
        <v>31.139502429476419</v>
      </c>
      <c r="E57" s="152">
        <f t="shared" si="35"/>
        <v>32.471427418842019</v>
      </c>
      <c r="F57" s="153">
        <f t="shared" si="40"/>
        <v>30.362481283312544</v>
      </c>
      <c r="G57" s="151">
        <f t="shared" si="36"/>
        <v>29.743358455354514</v>
      </c>
      <c r="H57" s="151">
        <f t="shared" si="36"/>
        <v>30.981604111270574</v>
      </c>
      <c r="I57" s="154">
        <f t="shared" si="37"/>
        <v>95.463095275332392</v>
      </c>
      <c r="J57" s="153">
        <f t="shared" si="37"/>
        <v>1.4429836408466759</v>
      </c>
      <c r="K57" s="151">
        <f t="shared" si="38"/>
        <v>1.3075875624881206</v>
      </c>
      <c r="L57" s="151">
        <f t="shared" si="38"/>
        <v>1.5783797192052311</v>
      </c>
      <c r="M57" s="155">
        <f t="shared" si="41"/>
        <v>4.5369047246675995</v>
      </c>
    </row>
    <row r="58" spans="1:13" ht="14.45" customHeight="1" x14ac:dyDescent="0.15">
      <c r="A58" s="68"/>
      <c r="B58" s="86">
        <v>55</v>
      </c>
      <c r="C58" s="151">
        <f t="shared" si="39"/>
        <v>27.404848385228046</v>
      </c>
      <c r="D58" s="151">
        <f t="shared" si="35"/>
        <v>26.793364307305659</v>
      </c>
      <c r="E58" s="152">
        <f t="shared" si="35"/>
        <v>28.016332463150434</v>
      </c>
      <c r="F58" s="153">
        <f t="shared" si="40"/>
        <v>25.940766385373937</v>
      </c>
      <c r="G58" s="151">
        <f t="shared" si="36"/>
        <v>25.375462663295622</v>
      </c>
      <c r="H58" s="151">
        <f t="shared" si="36"/>
        <v>26.506070107452253</v>
      </c>
      <c r="I58" s="154">
        <f t="shared" si="37"/>
        <v>94.657580369452845</v>
      </c>
      <c r="J58" s="153">
        <f t="shared" si="37"/>
        <v>1.4640819998541044</v>
      </c>
      <c r="K58" s="151">
        <f t="shared" si="38"/>
        <v>1.3271481862909356</v>
      </c>
      <c r="L58" s="151">
        <f t="shared" si="38"/>
        <v>1.6010158134172732</v>
      </c>
      <c r="M58" s="155">
        <f t="shared" si="41"/>
        <v>5.3424196305471412</v>
      </c>
    </row>
    <row r="59" spans="1:13" ht="14.45" customHeight="1" x14ac:dyDescent="0.15">
      <c r="A59" s="68"/>
      <c r="B59" s="86">
        <v>60</v>
      </c>
      <c r="C59" s="151">
        <f t="shared" si="39"/>
        <v>23.564469105342688</v>
      </c>
      <c r="D59" s="151">
        <f t="shared" si="35"/>
        <v>23.026282606938469</v>
      </c>
      <c r="E59" s="152">
        <f t="shared" si="35"/>
        <v>24.102655603746907</v>
      </c>
      <c r="F59" s="153">
        <f t="shared" si="40"/>
        <v>22.045719020606388</v>
      </c>
      <c r="G59" s="151">
        <f t="shared" si="36"/>
        <v>21.552099312722046</v>
      </c>
      <c r="H59" s="151">
        <f t="shared" si="36"/>
        <v>22.53933872849073</v>
      </c>
      <c r="I59" s="154">
        <f t="shared" si="37"/>
        <v>93.554914910465953</v>
      </c>
      <c r="J59" s="153">
        <f t="shared" si="37"/>
        <v>1.5187500847363016</v>
      </c>
      <c r="K59" s="151">
        <f t="shared" si="38"/>
        <v>1.377460273077032</v>
      </c>
      <c r="L59" s="151">
        <f t="shared" si="38"/>
        <v>1.6600398963955711</v>
      </c>
      <c r="M59" s="155">
        <f t="shared" si="41"/>
        <v>6.4450850895340599</v>
      </c>
    </row>
    <row r="60" spans="1:13" ht="14.45" customHeight="1" x14ac:dyDescent="0.15">
      <c r="A60" s="68"/>
      <c r="B60" s="86">
        <v>65</v>
      </c>
      <c r="C60" s="151">
        <f t="shared" si="39"/>
        <v>19.613883631013078</v>
      </c>
      <c r="D60" s="151">
        <f t="shared" si="35"/>
        <v>19.118465675292995</v>
      </c>
      <c r="E60" s="152">
        <f t="shared" si="35"/>
        <v>20.10930158673316</v>
      </c>
      <c r="F60" s="153">
        <f t="shared" si="40"/>
        <v>18.053680743239227</v>
      </c>
      <c r="G60" s="151">
        <f t="shared" si="36"/>
        <v>17.601324609635988</v>
      </c>
      <c r="H60" s="151">
        <f t="shared" si="36"/>
        <v>18.506036876842465</v>
      </c>
      <c r="I60" s="154">
        <f t="shared" si="37"/>
        <v>92.045415802779161</v>
      </c>
      <c r="J60" s="153">
        <f t="shared" si="37"/>
        <v>1.5602028877738534</v>
      </c>
      <c r="K60" s="151">
        <f t="shared" si="38"/>
        <v>1.4143064317531215</v>
      </c>
      <c r="L60" s="151">
        <f t="shared" si="38"/>
        <v>1.7060993437945853</v>
      </c>
      <c r="M60" s="155">
        <f t="shared" si="41"/>
        <v>7.95458419722085</v>
      </c>
    </row>
    <row r="61" spans="1:13" ht="14.45" customHeight="1" x14ac:dyDescent="0.15">
      <c r="A61" s="68"/>
      <c r="B61" s="86">
        <v>70</v>
      </c>
      <c r="C61" s="151">
        <f t="shared" si="39"/>
        <v>16.263717507598084</v>
      </c>
      <c r="D61" s="151">
        <f t="shared" si="35"/>
        <v>15.838528073370737</v>
      </c>
      <c r="E61" s="152">
        <f t="shared" si="35"/>
        <v>16.688906941825433</v>
      </c>
      <c r="F61" s="153">
        <f t="shared" si="40"/>
        <v>14.609109361931164</v>
      </c>
      <c r="G61" s="151">
        <f t="shared" si="36"/>
        <v>14.220771817020061</v>
      </c>
      <c r="H61" s="151">
        <f t="shared" si="36"/>
        <v>14.997446906842267</v>
      </c>
      <c r="I61" s="154">
        <f t="shared" si="37"/>
        <v>89.82638412838935</v>
      </c>
      <c r="J61" s="153">
        <f t="shared" si="37"/>
        <v>1.6546081456669193</v>
      </c>
      <c r="K61" s="151">
        <f t="shared" si="38"/>
        <v>1.4994700884835062</v>
      </c>
      <c r="L61" s="151">
        <f t="shared" si="38"/>
        <v>1.8097462028503324</v>
      </c>
      <c r="M61" s="155">
        <f t="shared" si="41"/>
        <v>10.173615871610654</v>
      </c>
    </row>
    <row r="62" spans="1:13" ht="14.45" customHeight="1" x14ac:dyDescent="0.15">
      <c r="A62" s="68"/>
      <c r="B62" s="86">
        <v>75</v>
      </c>
      <c r="C62" s="151">
        <f t="shared" si="39"/>
        <v>12.477824049336846</v>
      </c>
      <c r="D62" s="151">
        <f t="shared" si="35"/>
        <v>12.124168063230545</v>
      </c>
      <c r="E62" s="152">
        <f t="shared" si="35"/>
        <v>12.831480035443146</v>
      </c>
      <c r="F62" s="153">
        <f t="shared" si="40"/>
        <v>10.846137129621617</v>
      </c>
      <c r="G62" s="151">
        <f t="shared" si="36"/>
        <v>10.519943565742148</v>
      </c>
      <c r="H62" s="151">
        <f t="shared" si="36"/>
        <v>11.172330693501086</v>
      </c>
      <c r="I62" s="154">
        <f t="shared" si="37"/>
        <v>86.923305591875632</v>
      </c>
      <c r="J62" s="153">
        <f t="shared" si="37"/>
        <v>1.6316869197152275</v>
      </c>
      <c r="K62" s="151">
        <f t="shared" si="38"/>
        <v>1.4740348317871796</v>
      </c>
      <c r="L62" s="151">
        <f t="shared" si="38"/>
        <v>1.7893390076432754</v>
      </c>
      <c r="M62" s="155">
        <f t="shared" si="41"/>
        <v>13.076694408124357</v>
      </c>
    </row>
    <row r="63" spans="1:13" ht="14.45" customHeight="1" x14ac:dyDescent="0.15">
      <c r="A63" s="68"/>
      <c r="B63" s="86">
        <v>80</v>
      </c>
      <c r="C63" s="151">
        <f>AB23</f>
        <v>9.0218362700283841</v>
      </c>
      <c r="D63" s="151">
        <f t="shared" si="35"/>
        <v>8.758425616548319</v>
      </c>
      <c r="E63" s="152">
        <f t="shared" si="35"/>
        <v>9.2852469235084492</v>
      </c>
      <c r="F63" s="153">
        <f>AC23</f>
        <v>7.4393101411951443</v>
      </c>
      <c r="G63" s="151">
        <f t="shared" si="36"/>
        <v>7.1810322892484564</v>
      </c>
      <c r="H63" s="151">
        <f t="shared" si="36"/>
        <v>7.6975879931418323</v>
      </c>
      <c r="I63" s="154">
        <f t="shared" si="37"/>
        <v>82.458935393334727</v>
      </c>
      <c r="J63" s="153">
        <f t="shared" si="37"/>
        <v>1.5825261288332391</v>
      </c>
      <c r="K63" s="151">
        <f t="shared" si="38"/>
        <v>1.4213049086453751</v>
      </c>
      <c r="L63" s="151">
        <f t="shared" si="38"/>
        <v>1.7437473490211031</v>
      </c>
      <c r="M63" s="155">
        <f>AF23</f>
        <v>17.541064606665273</v>
      </c>
    </row>
    <row r="64" spans="1:13" ht="14.45" customHeight="1" x14ac:dyDescent="0.15">
      <c r="A64" s="44"/>
      <c r="B64" s="102">
        <v>85</v>
      </c>
      <c r="C64" s="156">
        <f>AB24</f>
        <v>6.1752195100465439</v>
      </c>
      <c r="D64" s="156">
        <f t="shared" si="35"/>
        <v>5.6097866460469117</v>
      </c>
      <c r="E64" s="157">
        <f t="shared" si="35"/>
        <v>6.7406523740461761</v>
      </c>
      <c r="F64" s="158">
        <f>AC24</f>
        <v>4.6469043135801753</v>
      </c>
      <c r="G64" s="156">
        <f t="shared" si="36"/>
        <v>4.1870566700215948</v>
      </c>
      <c r="H64" s="156">
        <f t="shared" si="36"/>
        <v>5.1067519571387558</v>
      </c>
      <c r="I64" s="159">
        <f t="shared" si="37"/>
        <v>75.250836120401345</v>
      </c>
      <c r="J64" s="158">
        <f t="shared" si="37"/>
        <v>1.5283151964663686</v>
      </c>
      <c r="K64" s="156">
        <f t="shared" si="38"/>
        <v>1.3047111369568432</v>
      </c>
      <c r="L64" s="156">
        <f t="shared" si="38"/>
        <v>1.751919255975894</v>
      </c>
      <c r="M64" s="160">
        <f>AF24</f>
        <v>24.749163879598658</v>
      </c>
    </row>
    <row r="65" spans="1:13" ht="14.45" customHeight="1" x14ac:dyDescent="0.15">
      <c r="A65" s="68" t="s">
        <v>6</v>
      </c>
      <c r="B65" s="161">
        <v>0</v>
      </c>
      <c r="C65" s="162">
        <f>AB25</f>
        <v>87.722668686451783</v>
      </c>
      <c r="D65" s="162">
        <f t="shared" si="35"/>
        <v>86.970686745494831</v>
      </c>
      <c r="E65" s="163">
        <f t="shared" si="35"/>
        <v>88.474650627408735</v>
      </c>
      <c r="F65" s="164">
        <f>AC25</f>
        <v>84.57125226404591</v>
      </c>
      <c r="G65" s="162">
        <f t="shared" si="36"/>
        <v>83.884709726852435</v>
      </c>
      <c r="H65" s="162">
        <f t="shared" si="36"/>
        <v>85.257794801239385</v>
      </c>
      <c r="I65" s="165">
        <f t="shared" si="37"/>
        <v>96.407523312280858</v>
      </c>
      <c r="J65" s="164">
        <f t="shared" si="37"/>
        <v>3.1514164224058572</v>
      </c>
      <c r="K65" s="162">
        <f t="shared" si="38"/>
        <v>2.9686082439566794</v>
      </c>
      <c r="L65" s="162">
        <f t="shared" si="38"/>
        <v>3.3342246008550349</v>
      </c>
      <c r="M65" s="166">
        <f>AF25</f>
        <v>3.5924766877191159</v>
      </c>
    </row>
    <row r="66" spans="1:13" ht="14.45" customHeight="1" x14ac:dyDescent="0.15">
      <c r="A66" s="126"/>
      <c r="B66" s="86">
        <v>5</v>
      </c>
      <c r="C66" s="151">
        <f>AB26</f>
        <v>82.89130362338274</v>
      </c>
      <c r="D66" s="151">
        <f t="shared" si="35"/>
        <v>82.214387962571266</v>
      </c>
      <c r="E66" s="152">
        <f t="shared" si="35"/>
        <v>83.568219284194214</v>
      </c>
      <c r="F66" s="153">
        <f>AC26</f>
        <v>79.733772955973492</v>
      </c>
      <c r="G66" s="151">
        <f t="shared" si="36"/>
        <v>79.124259682917298</v>
      </c>
      <c r="H66" s="151">
        <f t="shared" si="36"/>
        <v>80.343286229029687</v>
      </c>
      <c r="I66" s="154">
        <f t="shared" si="37"/>
        <v>96.190757619453649</v>
      </c>
      <c r="J66" s="153">
        <f t="shared" si="37"/>
        <v>3.1575306674092274</v>
      </c>
      <c r="K66" s="151">
        <f t="shared" si="38"/>
        <v>2.9747610350024751</v>
      </c>
      <c r="L66" s="151">
        <f t="shared" si="38"/>
        <v>3.3403002998159796</v>
      </c>
      <c r="M66" s="155">
        <f>AF26</f>
        <v>3.8092423805463258</v>
      </c>
    </row>
    <row r="67" spans="1:13" ht="14.45" customHeight="1" x14ac:dyDescent="0.15">
      <c r="A67" s="126"/>
      <c r="B67" s="86">
        <v>10</v>
      </c>
      <c r="C67" s="151">
        <f t="shared" ref="C67:C80" si="42">AB27</f>
        <v>77.89130362338274</v>
      </c>
      <c r="D67" s="151">
        <f t="shared" si="35"/>
        <v>77.214387962571266</v>
      </c>
      <c r="E67" s="152">
        <f t="shared" si="35"/>
        <v>78.568219284194214</v>
      </c>
      <c r="F67" s="153">
        <f t="shared" ref="F67:F80" si="43">AC27</f>
        <v>74.733772955973507</v>
      </c>
      <c r="G67" s="151">
        <f t="shared" si="36"/>
        <v>74.124259682917312</v>
      </c>
      <c r="H67" s="151">
        <f t="shared" si="36"/>
        <v>75.343286229029701</v>
      </c>
      <c r="I67" s="154">
        <f t="shared" si="37"/>
        <v>95.946234662246226</v>
      </c>
      <c r="J67" s="153">
        <f t="shared" si="37"/>
        <v>3.1575306674092274</v>
      </c>
      <c r="K67" s="151">
        <f t="shared" si="38"/>
        <v>2.9747610350024751</v>
      </c>
      <c r="L67" s="151">
        <f t="shared" si="38"/>
        <v>3.3403002998159796</v>
      </c>
      <c r="M67" s="155">
        <f t="shared" ref="M67:M80" si="44">AF27</f>
        <v>4.0537653377537595</v>
      </c>
    </row>
    <row r="68" spans="1:13" ht="14.45" customHeight="1" x14ac:dyDescent="0.15">
      <c r="A68" s="126"/>
      <c r="B68" s="86">
        <v>15</v>
      </c>
      <c r="C68" s="151">
        <f t="shared" si="42"/>
        <v>72.891303623382726</v>
      </c>
      <c r="D68" s="151">
        <f t="shared" si="35"/>
        <v>72.214387962571251</v>
      </c>
      <c r="E68" s="152">
        <f t="shared" si="35"/>
        <v>73.5682192841942</v>
      </c>
      <c r="F68" s="153">
        <f t="shared" si="43"/>
        <v>69.733772955973492</v>
      </c>
      <c r="G68" s="151">
        <f t="shared" si="36"/>
        <v>69.124259682917298</v>
      </c>
      <c r="H68" s="151">
        <f t="shared" si="36"/>
        <v>70.343286229029687</v>
      </c>
      <c r="I68" s="154">
        <f t="shared" si="37"/>
        <v>95.668165459457725</v>
      </c>
      <c r="J68" s="153">
        <f t="shared" si="37"/>
        <v>3.1575306674092274</v>
      </c>
      <c r="K68" s="151">
        <f t="shared" si="38"/>
        <v>2.9747610350024751</v>
      </c>
      <c r="L68" s="151">
        <f t="shared" si="38"/>
        <v>3.3403002998159796</v>
      </c>
      <c r="M68" s="155">
        <f t="shared" si="44"/>
        <v>4.3318345405422631</v>
      </c>
    </row>
    <row r="69" spans="1:13" ht="14.45" customHeight="1" x14ac:dyDescent="0.15">
      <c r="A69" s="126"/>
      <c r="B69" s="86">
        <v>20</v>
      </c>
      <c r="C69" s="151">
        <f t="shared" si="42"/>
        <v>67.891303623382726</v>
      </c>
      <c r="D69" s="151">
        <f t="shared" si="35"/>
        <v>67.214387962571251</v>
      </c>
      <c r="E69" s="152">
        <f t="shared" si="35"/>
        <v>68.5682192841942</v>
      </c>
      <c r="F69" s="153">
        <f t="shared" si="43"/>
        <v>64.733772955973492</v>
      </c>
      <c r="G69" s="151">
        <f t="shared" si="36"/>
        <v>64.124259682917298</v>
      </c>
      <c r="H69" s="151">
        <f t="shared" si="36"/>
        <v>65.343286229029687</v>
      </c>
      <c r="I69" s="154">
        <f t="shared" si="37"/>
        <v>95.349138256461856</v>
      </c>
      <c r="J69" s="153">
        <f t="shared" si="37"/>
        <v>3.1575306674092274</v>
      </c>
      <c r="K69" s="151">
        <f t="shared" si="38"/>
        <v>2.9747610350024751</v>
      </c>
      <c r="L69" s="151">
        <f t="shared" si="38"/>
        <v>3.3403002998159796</v>
      </c>
      <c r="M69" s="155">
        <f t="shared" si="44"/>
        <v>4.6508617435381359</v>
      </c>
    </row>
    <row r="70" spans="1:13" ht="14.45" customHeight="1" x14ac:dyDescent="0.15">
      <c r="A70" s="126"/>
      <c r="B70" s="86">
        <v>25</v>
      </c>
      <c r="C70" s="151">
        <f t="shared" si="42"/>
        <v>62.891303623382726</v>
      </c>
      <c r="D70" s="151">
        <f t="shared" si="35"/>
        <v>62.214387962571251</v>
      </c>
      <c r="E70" s="152">
        <f t="shared" si="35"/>
        <v>63.5682192841942</v>
      </c>
      <c r="F70" s="153">
        <f t="shared" si="43"/>
        <v>59.733772955973492</v>
      </c>
      <c r="G70" s="151">
        <f t="shared" si="36"/>
        <v>59.124259682917298</v>
      </c>
      <c r="H70" s="151">
        <f t="shared" si="36"/>
        <v>60.343286229029687</v>
      </c>
      <c r="I70" s="154">
        <f t="shared" si="37"/>
        <v>94.979384294023006</v>
      </c>
      <c r="J70" s="153">
        <f t="shared" si="37"/>
        <v>3.1575306674092274</v>
      </c>
      <c r="K70" s="151">
        <f t="shared" si="38"/>
        <v>2.9747610350024751</v>
      </c>
      <c r="L70" s="151">
        <f t="shared" si="38"/>
        <v>3.3403002998159796</v>
      </c>
      <c r="M70" s="155">
        <f t="shared" si="44"/>
        <v>5.0206157059769874</v>
      </c>
    </row>
    <row r="71" spans="1:13" ht="14.45" customHeight="1" x14ac:dyDescent="0.15">
      <c r="A71" s="126"/>
      <c r="B71" s="86">
        <v>30</v>
      </c>
      <c r="C71" s="151">
        <f t="shared" si="42"/>
        <v>57.997259010025658</v>
      </c>
      <c r="D71" s="151">
        <f t="shared" si="35"/>
        <v>57.351797217352697</v>
      </c>
      <c r="E71" s="152">
        <f t="shared" si="35"/>
        <v>58.642720802698619</v>
      </c>
      <c r="F71" s="153">
        <f t="shared" si="43"/>
        <v>54.834187059029119</v>
      </c>
      <c r="G71" s="151">
        <f t="shared" si="36"/>
        <v>54.256252184687149</v>
      </c>
      <c r="H71" s="151">
        <f t="shared" si="36"/>
        <v>55.41212193337109</v>
      </c>
      <c r="I71" s="154">
        <f t="shared" si="37"/>
        <v>94.546169931151823</v>
      </c>
      <c r="J71" s="153">
        <f t="shared" si="37"/>
        <v>3.1630719509965388</v>
      </c>
      <c r="K71" s="151">
        <f t="shared" si="38"/>
        <v>2.9803045532698569</v>
      </c>
      <c r="L71" s="151">
        <f t="shared" si="38"/>
        <v>3.3458393487232208</v>
      </c>
      <c r="M71" s="155">
        <f t="shared" si="44"/>
        <v>5.4538300688481787</v>
      </c>
    </row>
    <row r="72" spans="1:13" ht="14.45" customHeight="1" x14ac:dyDescent="0.15">
      <c r="A72" s="126"/>
      <c r="B72" s="86">
        <v>35</v>
      </c>
      <c r="C72" s="151">
        <f t="shared" si="42"/>
        <v>52.997259010025651</v>
      </c>
      <c r="D72" s="151">
        <f t="shared" si="35"/>
        <v>52.35179721735269</v>
      </c>
      <c r="E72" s="152">
        <f t="shared" si="35"/>
        <v>53.642720802698612</v>
      </c>
      <c r="F72" s="153">
        <f t="shared" si="43"/>
        <v>49.834187059029119</v>
      </c>
      <c r="G72" s="151">
        <f t="shared" si="36"/>
        <v>49.256252184687149</v>
      </c>
      <c r="H72" s="151">
        <f t="shared" si="36"/>
        <v>50.41212193337109</v>
      </c>
      <c r="I72" s="154">
        <f t="shared" si="37"/>
        <v>94.031631050205505</v>
      </c>
      <c r="J72" s="153">
        <f t="shared" si="37"/>
        <v>3.1630719509965388</v>
      </c>
      <c r="K72" s="151">
        <f t="shared" si="38"/>
        <v>2.9803045532698569</v>
      </c>
      <c r="L72" s="151">
        <f t="shared" si="38"/>
        <v>3.3458393487232208</v>
      </c>
      <c r="M72" s="155">
        <f t="shared" si="44"/>
        <v>5.9683689497944998</v>
      </c>
    </row>
    <row r="73" spans="1:13" ht="14.45" customHeight="1" x14ac:dyDescent="0.15">
      <c r="A73" s="126"/>
      <c r="B73" s="86">
        <v>40</v>
      </c>
      <c r="C73" s="151">
        <f t="shared" si="42"/>
        <v>47.997259010025665</v>
      </c>
      <c r="D73" s="151">
        <f t="shared" si="35"/>
        <v>47.351797217352704</v>
      </c>
      <c r="E73" s="152">
        <f t="shared" si="35"/>
        <v>48.642720802698626</v>
      </c>
      <c r="F73" s="153">
        <f t="shared" si="43"/>
        <v>44.834187059029119</v>
      </c>
      <c r="G73" s="151">
        <f t="shared" si="36"/>
        <v>44.256252184687149</v>
      </c>
      <c r="H73" s="151">
        <f t="shared" si="36"/>
        <v>45.41212193337109</v>
      </c>
      <c r="I73" s="154">
        <f t="shared" si="37"/>
        <v>93.409890447419414</v>
      </c>
      <c r="J73" s="153">
        <f t="shared" si="37"/>
        <v>3.1630719509965388</v>
      </c>
      <c r="K73" s="151">
        <f t="shared" si="38"/>
        <v>2.9803045532698569</v>
      </c>
      <c r="L73" s="151">
        <f t="shared" si="38"/>
        <v>3.3458393487232208</v>
      </c>
      <c r="M73" s="155">
        <f t="shared" si="44"/>
        <v>6.590109552580568</v>
      </c>
    </row>
    <row r="74" spans="1:13" ht="14.45" customHeight="1" x14ac:dyDescent="0.15">
      <c r="A74" s="126"/>
      <c r="B74" s="86">
        <v>45</v>
      </c>
      <c r="C74" s="151">
        <f t="shared" si="42"/>
        <v>43.113498822602622</v>
      </c>
      <c r="D74" s="151">
        <f t="shared" si="35"/>
        <v>42.486808124466869</v>
      </c>
      <c r="E74" s="152">
        <f t="shared" si="35"/>
        <v>43.740189520738376</v>
      </c>
      <c r="F74" s="153">
        <f t="shared" si="43"/>
        <v>39.942313080354303</v>
      </c>
      <c r="G74" s="151">
        <f t="shared" si="36"/>
        <v>39.382661083215581</v>
      </c>
      <c r="H74" s="151">
        <f t="shared" si="36"/>
        <v>40.501965077493026</v>
      </c>
      <c r="I74" s="154">
        <f t="shared" si="37"/>
        <v>92.644564164702402</v>
      </c>
      <c r="J74" s="153">
        <f t="shared" si="37"/>
        <v>3.1711857422483223</v>
      </c>
      <c r="K74" s="151">
        <f t="shared" si="38"/>
        <v>2.9882957839969402</v>
      </c>
      <c r="L74" s="151">
        <f t="shared" si="38"/>
        <v>3.3540757004997044</v>
      </c>
      <c r="M74" s="155">
        <f t="shared" si="44"/>
        <v>7.3554358352976008</v>
      </c>
    </row>
    <row r="75" spans="1:13" ht="14.45" customHeight="1" x14ac:dyDescent="0.15">
      <c r="A75" s="126"/>
      <c r="B75" s="86">
        <v>50</v>
      </c>
      <c r="C75" s="151">
        <f t="shared" si="42"/>
        <v>38.452030277699976</v>
      </c>
      <c r="D75" s="151">
        <f t="shared" si="35"/>
        <v>37.881629057806983</v>
      </c>
      <c r="E75" s="152">
        <f t="shared" si="35"/>
        <v>39.022431497592969</v>
      </c>
      <c r="F75" s="153">
        <f t="shared" si="43"/>
        <v>35.260232296175097</v>
      </c>
      <c r="G75" s="151">
        <f t="shared" si="36"/>
        <v>34.754724719150786</v>
      </c>
      <c r="H75" s="151">
        <f t="shared" si="36"/>
        <v>35.765739873199408</v>
      </c>
      <c r="I75" s="154">
        <f t="shared" si="37"/>
        <v>91.699273202289291</v>
      </c>
      <c r="J75" s="153">
        <f t="shared" si="37"/>
        <v>3.1917979815248789</v>
      </c>
      <c r="K75" s="151">
        <f t="shared" si="38"/>
        <v>3.008878310328718</v>
      </c>
      <c r="L75" s="151">
        <f t="shared" si="38"/>
        <v>3.3747176527210399</v>
      </c>
      <c r="M75" s="155">
        <f t="shared" si="44"/>
        <v>8.3007267977107126</v>
      </c>
    </row>
    <row r="76" spans="1:13" ht="14.45" customHeight="1" x14ac:dyDescent="0.15">
      <c r="A76" s="126"/>
      <c r="B76" s="86">
        <v>55</v>
      </c>
      <c r="C76" s="151">
        <f t="shared" si="42"/>
        <v>33.835999210397155</v>
      </c>
      <c r="D76" s="151">
        <f t="shared" si="35"/>
        <v>33.317571807630095</v>
      </c>
      <c r="E76" s="152">
        <f t="shared" si="35"/>
        <v>34.354426613164215</v>
      </c>
      <c r="F76" s="153">
        <f t="shared" si="43"/>
        <v>30.614906466312732</v>
      </c>
      <c r="G76" s="151">
        <f t="shared" si="36"/>
        <v>30.158616637339872</v>
      </c>
      <c r="H76" s="151">
        <f t="shared" si="36"/>
        <v>31.071196295285592</v>
      </c>
      <c r="I76" s="154">
        <f t="shared" si="37"/>
        <v>90.480278935889544</v>
      </c>
      <c r="J76" s="153">
        <f t="shared" si="37"/>
        <v>3.2210927440844208</v>
      </c>
      <c r="K76" s="151">
        <f t="shared" si="38"/>
        <v>3.0377627886443319</v>
      </c>
      <c r="L76" s="151">
        <f t="shared" si="38"/>
        <v>3.4044226995245097</v>
      </c>
      <c r="M76" s="155">
        <f t="shared" si="44"/>
        <v>9.5197210641104419</v>
      </c>
    </row>
    <row r="77" spans="1:13" ht="14.45" customHeight="1" x14ac:dyDescent="0.15">
      <c r="A77" s="126"/>
      <c r="B77" s="86">
        <v>60</v>
      </c>
      <c r="C77" s="151">
        <f t="shared" si="42"/>
        <v>29.230551469755763</v>
      </c>
      <c r="D77" s="151">
        <f t="shared" si="35"/>
        <v>28.751984381317722</v>
      </c>
      <c r="E77" s="152">
        <f t="shared" si="35"/>
        <v>29.709118558193804</v>
      </c>
      <c r="F77" s="153">
        <f t="shared" si="43"/>
        <v>25.976687909550961</v>
      </c>
      <c r="G77" s="151">
        <f t="shared" si="36"/>
        <v>25.557229742676572</v>
      </c>
      <c r="H77" s="151">
        <f t="shared" si="36"/>
        <v>26.396146076425349</v>
      </c>
      <c r="I77" s="154">
        <f t="shared" si="37"/>
        <v>88.868278576367246</v>
      </c>
      <c r="J77" s="153">
        <f t="shared" si="37"/>
        <v>3.2538635602048043</v>
      </c>
      <c r="K77" s="151">
        <f t="shared" si="38"/>
        <v>3.0697908147386461</v>
      </c>
      <c r="L77" s="151">
        <f t="shared" si="38"/>
        <v>3.4379363056709624</v>
      </c>
      <c r="M77" s="155">
        <f t="shared" si="44"/>
        <v>11.131721423632765</v>
      </c>
    </row>
    <row r="78" spans="1:13" ht="14.45" customHeight="1" x14ac:dyDescent="0.15">
      <c r="A78" s="126"/>
      <c r="B78" s="86">
        <v>65</v>
      </c>
      <c r="C78" s="151">
        <f t="shared" si="42"/>
        <v>25.004717238216728</v>
      </c>
      <c r="D78" s="151">
        <f t="shared" si="35"/>
        <v>24.584310573108841</v>
      </c>
      <c r="E78" s="152">
        <f t="shared" si="35"/>
        <v>25.425123903324614</v>
      </c>
      <c r="F78" s="153">
        <f t="shared" si="43"/>
        <v>21.677757097728907</v>
      </c>
      <c r="G78" s="151">
        <f t="shared" si="36"/>
        <v>21.30980731690596</v>
      </c>
      <c r="H78" s="151">
        <f t="shared" si="36"/>
        <v>22.045706878551854</v>
      </c>
      <c r="I78" s="154">
        <f t="shared" si="37"/>
        <v>86.694670014492473</v>
      </c>
      <c r="J78" s="153">
        <f t="shared" si="37"/>
        <v>3.3269601404878202</v>
      </c>
      <c r="K78" s="151">
        <f t="shared" si="38"/>
        <v>3.1407020303469695</v>
      </c>
      <c r="L78" s="151">
        <f t="shared" si="38"/>
        <v>3.5132182506286709</v>
      </c>
      <c r="M78" s="155">
        <f t="shared" si="44"/>
        <v>13.305329985507527</v>
      </c>
    </row>
    <row r="79" spans="1:13" ht="14.45" customHeight="1" x14ac:dyDescent="0.15">
      <c r="A79" s="126"/>
      <c r="B79" s="86">
        <v>70</v>
      </c>
      <c r="C79" s="151">
        <f t="shared" si="42"/>
        <v>20.550487637774776</v>
      </c>
      <c r="D79" s="151">
        <f t="shared" si="35"/>
        <v>20.171513285413255</v>
      </c>
      <c r="E79" s="152">
        <f t="shared" si="35"/>
        <v>20.929461990136296</v>
      </c>
      <c r="F79" s="153">
        <f t="shared" si="43"/>
        <v>17.193788916798972</v>
      </c>
      <c r="G79" s="151">
        <f t="shared" si="36"/>
        <v>16.860360753984956</v>
      </c>
      <c r="H79" s="151">
        <f t="shared" si="36"/>
        <v>17.527217079612988</v>
      </c>
      <c r="I79" s="154">
        <f t="shared" si="37"/>
        <v>83.666087247459259</v>
      </c>
      <c r="J79" s="153">
        <f t="shared" si="37"/>
        <v>3.3566987209757988</v>
      </c>
      <c r="K79" s="151">
        <f t="shared" si="38"/>
        <v>3.1696464177713821</v>
      </c>
      <c r="L79" s="151">
        <f t="shared" si="38"/>
        <v>3.5437510241802155</v>
      </c>
      <c r="M79" s="155">
        <f t="shared" si="44"/>
        <v>16.333912752540723</v>
      </c>
    </row>
    <row r="80" spans="1:13" ht="14.45" customHeight="1" x14ac:dyDescent="0.15">
      <c r="A80" s="126"/>
      <c r="B80" s="86">
        <v>75</v>
      </c>
      <c r="C80" s="151">
        <f t="shared" si="42"/>
        <v>16.476860948583653</v>
      </c>
      <c r="D80" s="151">
        <f t="shared" si="35"/>
        <v>16.177604603284959</v>
      </c>
      <c r="E80" s="152">
        <f t="shared" si="35"/>
        <v>16.776117293882347</v>
      </c>
      <c r="F80" s="153">
        <f t="shared" si="43"/>
        <v>13.061021335046613</v>
      </c>
      <c r="G80" s="151">
        <f t="shared" si="36"/>
        <v>12.786218615557395</v>
      </c>
      <c r="H80" s="151">
        <f t="shared" si="36"/>
        <v>13.335824054535831</v>
      </c>
      <c r="I80" s="154">
        <f t="shared" si="37"/>
        <v>79.268869087405477</v>
      </c>
      <c r="J80" s="153">
        <f t="shared" si="37"/>
        <v>3.4158396135370395</v>
      </c>
      <c r="K80" s="151">
        <f t="shared" si="38"/>
        <v>3.2288373173131908</v>
      </c>
      <c r="L80" s="151">
        <f t="shared" si="38"/>
        <v>3.6028419097608881</v>
      </c>
      <c r="M80" s="155">
        <f t="shared" si="44"/>
        <v>20.731130912594516</v>
      </c>
    </row>
    <row r="81" spans="1:13" ht="14.45" customHeight="1" x14ac:dyDescent="0.15">
      <c r="A81" s="126"/>
      <c r="B81" s="86">
        <v>80</v>
      </c>
      <c r="C81" s="151">
        <f>AB41</f>
        <v>12.446145078195606</v>
      </c>
      <c r="D81" s="151">
        <f t="shared" si="35"/>
        <v>12.22483917873935</v>
      </c>
      <c r="E81" s="152">
        <f t="shared" si="35"/>
        <v>12.667450977651862</v>
      </c>
      <c r="F81" s="153">
        <f>AC41</f>
        <v>9.0481175782527341</v>
      </c>
      <c r="G81" s="151">
        <f t="shared" si="36"/>
        <v>8.8188950185855699</v>
      </c>
      <c r="H81" s="151">
        <f t="shared" si="36"/>
        <v>9.2773401379198983</v>
      </c>
      <c r="I81" s="154">
        <f t="shared" si="37"/>
        <v>72.698152893172733</v>
      </c>
      <c r="J81" s="153">
        <f t="shared" si="37"/>
        <v>3.3980274999428697</v>
      </c>
      <c r="K81" s="151">
        <f t="shared" si="38"/>
        <v>3.2133443801805921</v>
      </c>
      <c r="L81" s="151">
        <f t="shared" si="38"/>
        <v>3.5827106197051473</v>
      </c>
      <c r="M81" s="155">
        <f>AF41</f>
        <v>27.301847106827253</v>
      </c>
    </row>
    <row r="82" spans="1:13" ht="14.45" customHeight="1" thickBot="1" x14ac:dyDescent="0.2">
      <c r="A82" s="127"/>
      <c r="B82" s="128">
        <v>85</v>
      </c>
      <c r="C82" s="167">
        <f>AB42</f>
        <v>8.8046927643913708</v>
      </c>
      <c r="D82" s="167">
        <f t="shared" si="35"/>
        <v>8.1783911256706521</v>
      </c>
      <c r="E82" s="168">
        <f t="shared" si="35"/>
        <v>9.4309944031120896</v>
      </c>
      <c r="F82" s="169">
        <f>AC42</f>
        <v>5.6601596342515945</v>
      </c>
      <c r="G82" s="167">
        <f t="shared" si="36"/>
        <v>5.2216935049728672</v>
      </c>
      <c r="H82" s="167">
        <f t="shared" si="36"/>
        <v>6.0986257635303218</v>
      </c>
      <c r="I82" s="170">
        <f t="shared" si="37"/>
        <v>64.285714285714278</v>
      </c>
      <c r="J82" s="169">
        <f t="shared" si="37"/>
        <v>3.1445331301397754</v>
      </c>
      <c r="K82" s="167">
        <f t="shared" si="38"/>
        <v>2.8613723125456101</v>
      </c>
      <c r="L82" s="167">
        <f t="shared" si="38"/>
        <v>3.4276939477339408</v>
      </c>
      <c r="M82" s="171">
        <f>AF42</f>
        <v>35.714285714285715</v>
      </c>
    </row>
    <row r="83" spans="1:13" ht="14.45" customHeight="1" thickTop="1" x14ac:dyDescent="0.15"/>
    <row r="84" spans="1:13" ht="14.45" customHeight="1" x14ac:dyDescent="0.15"/>
  </sheetData>
  <protectedRanges>
    <protectedRange sqref="C7:F42" name="範囲1"/>
  </protectedRanges>
  <mergeCells count="30">
    <mergeCell ref="A45:A46"/>
    <mergeCell ref="B45:B46"/>
    <mergeCell ref="C45:E45"/>
    <mergeCell ref="F45:I45"/>
    <mergeCell ref="J45:M45"/>
    <mergeCell ref="D46:E46"/>
    <mergeCell ref="G46:H46"/>
    <mergeCell ref="K46:L46"/>
    <mergeCell ref="AL5:AM5"/>
    <mergeCell ref="AN5:AO5"/>
    <mergeCell ref="AP5:AQ5"/>
    <mergeCell ref="AR5:AS5"/>
    <mergeCell ref="AT5:AU5"/>
    <mergeCell ref="J44:M44"/>
    <mergeCell ref="X4:AA4"/>
    <mergeCell ref="AB4:AF4"/>
    <mergeCell ref="AH4:AO4"/>
    <mergeCell ref="AP4:AU4"/>
    <mergeCell ref="V5:W5"/>
    <mergeCell ref="X5:Y5"/>
    <mergeCell ref="Z5:AA5"/>
    <mergeCell ref="AC5:AD5"/>
    <mergeCell ref="AE5:AF5"/>
    <mergeCell ref="AJ5:AK5"/>
    <mergeCell ref="A1:M1"/>
    <mergeCell ref="B4:F4"/>
    <mergeCell ref="G4:L4"/>
    <mergeCell ref="O4:P4"/>
    <mergeCell ref="Q4:S4"/>
    <mergeCell ref="T4:W4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4"/>
  <sheetViews>
    <sheetView workbookViewId="0">
      <selection activeCell="B2" sqref="B2"/>
    </sheetView>
  </sheetViews>
  <sheetFormatPr defaultRowHeight="13.5" x14ac:dyDescent="0.15"/>
  <cols>
    <col min="1" max="1" width="4.625" style="25" customWidth="1"/>
    <col min="2" max="2" width="7.625" style="25" customWidth="1"/>
    <col min="3" max="14" width="9.625" style="25" customWidth="1"/>
    <col min="15" max="16" width="8.625" style="25" customWidth="1"/>
    <col min="17" max="22" width="9.625" style="25" customWidth="1"/>
    <col min="23" max="23" width="10.625" style="25" customWidth="1"/>
    <col min="24" max="24" width="9.625" style="25" customWidth="1"/>
    <col min="25" max="25" width="10.625" style="25" customWidth="1"/>
    <col min="26" max="26" width="9.625" style="25" customWidth="1"/>
    <col min="27" max="32" width="10.625" style="25" customWidth="1"/>
    <col min="33" max="33" width="6.625" style="25" customWidth="1"/>
    <col min="34" max="41" width="10.625" style="25" customWidth="1"/>
    <col min="42" max="47" width="9.625" style="25" customWidth="1"/>
    <col min="48" max="16384" width="9" style="25"/>
  </cols>
  <sheetData>
    <row r="1" spans="1:47" ht="30" customHeight="1" x14ac:dyDescent="0.15">
      <c r="A1" s="192" t="s">
        <v>104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47" ht="15" customHeight="1" x14ac:dyDescent="0.15">
      <c r="A2" s="25" t="s">
        <v>344</v>
      </c>
      <c r="M2" s="25" t="s">
        <v>110</v>
      </c>
    </row>
    <row r="3" spans="1:47" ht="15" customHeight="1" thickBot="1" x14ac:dyDescent="0.2">
      <c r="A3" s="25" t="s">
        <v>33</v>
      </c>
      <c r="G3" s="25" t="s">
        <v>24</v>
      </c>
      <c r="O3" s="25" t="s">
        <v>100</v>
      </c>
      <c r="T3" s="25" t="s">
        <v>25</v>
      </c>
      <c r="X3" s="25" t="s">
        <v>101</v>
      </c>
      <c r="AB3" s="25" t="s">
        <v>102</v>
      </c>
      <c r="AH3" s="25" t="s">
        <v>103</v>
      </c>
    </row>
    <row r="4" spans="1:47" ht="14.45" customHeight="1" thickTop="1" x14ac:dyDescent="0.15">
      <c r="A4" s="26"/>
      <c r="B4" s="201" t="s">
        <v>34</v>
      </c>
      <c r="C4" s="210"/>
      <c r="D4" s="210"/>
      <c r="E4" s="210"/>
      <c r="F4" s="211"/>
      <c r="G4" s="200" t="s">
        <v>35</v>
      </c>
      <c r="H4" s="201"/>
      <c r="I4" s="201"/>
      <c r="J4" s="201"/>
      <c r="K4" s="201"/>
      <c r="L4" s="212"/>
      <c r="M4" s="27"/>
      <c r="N4" s="27"/>
      <c r="O4" s="207" t="s">
        <v>16</v>
      </c>
      <c r="P4" s="175"/>
      <c r="Q4" s="174" t="s">
        <v>18</v>
      </c>
      <c r="R4" s="175"/>
      <c r="S4" s="176"/>
      <c r="T4" s="207" t="s">
        <v>19</v>
      </c>
      <c r="U4" s="208"/>
      <c r="V4" s="208"/>
      <c r="W4" s="209"/>
      <c r="X4" s="207" t="s">
        <v>95</v>
      </c>
      <c r="Y4" s="175"/>
      <c r="Z4" s="175"/>
      <c r="AA4" s="176"/>
      <c r="AB4" s="200" t="s">
        <v>22</v>
      </c>
      <c r="AC4" s="202"/>
      <c r="AD4" s="202"/>
      <c r="AE4" s="202"/>
      <c r="AF4" s="203"/>
      <c r="AH4" s="200" t="s">
        <v>27</v>
      </c>
      <c r="AI4" s="201"/>
      <c r="AJ4" s="201"/>
      <c r="AK4" s="201"/>
      <c r="AL4" s="201"/>
      <c r="AM4" s="201"/>
      <c r="AN4" s="202"/>
      <c r="AO4" s="203"/>
      <c r="AP4" s="200" t="s">
        <v>28</v>
      </c>
      <c r="AQ4" s="201"/>
      <c r="AR4" s="202"/>
      <c r="AS4" s="202"/>
      <c r="AT4" s="202"/>
      <c r="AU4" s="203"/>
    </row>
    <row r="5" spans="1:47" ht="39.950000000000003" customHeight="1" x14ac:dyDescent="0.15">
      <c r="A5" s="28" t="s">
        <v>11</v>
      </c>
      <c r="B5" s="29" t="s">
        <v>15</v>
      </c>
      <c r="C5" s="30" t="s">
        <v>9</v>
      </c>
      <c r="D5" s="30" t="s">
        <v>0</v>
      </c>
      <c r="E5" s="31" t="s">
        <v>92</v>
      </c>
      <c r="F5" s="32" t="s">
        <v>93</v>
      </c>
      <c r="G5" s="33" t="s">
        <v>15</v>
      </c>
      <c r="H5" s="34" t="s">
        <v>9</v>
      </c>
      <c r="I5" s="34" t="s">
        <v>0</v>
      </c>
      <c r="J5" s="34" t="s">
        <v>7</v>
      </c>
      <c r="K5" s="34" t="s">
        <v>3</v>
      </c>
      <c r="L5" s="35" t="s">
        <v>4</v>
      </c>
      <c r="M5" s="36"/>
      <c r="N5" s="36"/>
      <c r="O5" s="28" t="s">
        <v>20</v>
      </c>
      <c r="P5" s="37" t="s">
        <v>21</v>
      </c>
      <c r="Q5" s="38" t="s">
        <v>17</v>
      </c>
      <c r="R5" s="37" t="s">
        <v>26</v>
      </c>
      <c r="S5" s="39" t="s">
        <v>94</v>
      </c>
      <c r="T5" s="28" t="s">
        <v>2</v>
      </c>
      <c r="U5" s="37" t="s">
        <v>3</v>
      </c>
      <c r="V5" s="177" t="s">
        <v>4</v>
      </c>
      <c r="W5" s="188"/>
      <c r="X5" s="185" t="s">
        <v>107</v>
      </c>
      <c r="Y5" s="177"/>
      <c r="Z5" s="177" t="s">
        <v>108</v>
      </c>
      <c r="AA5" s="188"/>
      <c r="AB5" s="172" t="s">
        <v>5</v>
      </c>
      <c r="AC5" s="189" t="s">
        <v>98</v>
      </c>
      <c r="AD5" s="190"/>
      <c r="AE5" s="189" t="s">
        <v>99</v>
      </c>
      <c r="AF5" s="191"/>
      <c r="AH5" s="40" t="s">
        <v>2</v>
      </c>
      <c r="AI5" s="173" t="s">
        <v>94</v>
      </c>
      <c r="AJ5" s="186" t="s">
        <v>5</v>
      </c>
      <c r="AK5" s="187"/>
      <c r="AL5" s="186" t="s">
        <v>98</v>
      </c>
      <c r="AM5" s="186"/>
      <c r="AN5" s="177" t="s">
        <v>99</v>
      </c>
      <c r="AO5" s="188"/>
      <c r="AP5" s="185" t="s">
        <v>5</v>
      </c>
      <c r="AQ5" s="199"/>
      <c r="AR5" s="177" t="s">
        <v>98</v>
      </c>
      <c r="AS5" s="199"/>
      <c r="AT5" s="177" t="s">
        <v>99</v>
      </c>
      <c r="AU5" s="178"/>
    </row>
    <row r="6" spans="1:47" ht="14.45" customHeight="1" x14ac:dyDescent="0.15">
      <c r="A6" s="41"/>
      <c r="B6" s="42" t="s">
        <v>8</v>
      </c>
      <c r="C6" s="173" t="s">
        <v>10</v>
      </c>
      <c r="D6" s="173" t="s">
        <v>10</v>
      </c>
      <c r="E6" s="173" t="s">
        <v>10</v>
      </c>
      <c r="F6" s="43" t="s">
        <v>10</v>
      </c>
      <c r="G6" s="44" t="s">
        <v>8</v>
      </c>
      <c r="H6" s="45" t="s">
        <v>10</v>
      </c>
      <c r="I6" s="45" t="s">
        <v>10</v>
      </c>
      <c r="J6" s="46" t="s">
        <v>111</v>
      </c>
      <c r="K6" s="46" t="s">
        <v>105</v>
      </c>
      <c r="L6" s="47" t="s">
        <v>106</v>
      </c>
      <c r="M6" s="36"/>
      <c r="N6" s="36"/>
      <c r="O6" s="48" t="s">
        <v>112</v>
      </c>
      <c r="P6" s="49" t="s">
        <v>113</v>
      </c>
      <c r="Q6" s="50"/>
      <c r="R6" s="49" t="s">
        <v>114</v>
      </c>
      <c r="S6" s="51" t="s">
        <v>41</v>
      </c>
      <c r="T6" s="52" t="s">
        <v>42</v>
      </c>
      <c r="U6" s="46" t="s">
        <v>115</v>
      </c>
      <c r="V6" s="46" t="s">
        <v>116</v>
      </c>
      <c r="W6" s="53" t="s">
        <v>45</v>
      </c>
      <c r="X6" s="52" t="s">
        <v>117</v>
      </c>
      <c r="Y6" s="54" t="s">
        <v>45</v>
      </c>
      <c r="Z6" s="55" t="s">
        <v>118</v>
      </c>
      <c r="AA6" s="53" t="s">
        <v>45</v>
      </c>
      <c r="AB6" s="56" t="s">
        <v>119</v>
      </c>
      <c r="AC6" s="57" t="s">
        <v>54</v>
      </c>
      <c r="AD6" s="57" t="s">
        <v>58</v>
      </c>
      <c r="AE6" s="58" t="s">
        <v>55</v>
      </c>
      <c r="AF6" s="59" t="s">
        <v>57</v>
      </c>
      <c r="AH6" s="60" t="s">
        <v>121</v>
      </c>
      <c r="AI6" s="61" t="s">
        <v>49</v>
      </c>
      <c r="AJ6" s="62"/>
      <c r="AK6" s="63" t="s">
        <v>50</v>
      </c>
      <c r="AL6" s="62"/>
      <c r="AM6" s="63" t="s">
        <v>52</v>
      </c>
      <c r="AN6" s="62"/>
      <c r="AO6" s="64" t="s">
        <v>122</v>
      </c>
      <c r="AP6" s="65" t="s">
        <v>29</v>
      </c>
      <c r="AQ6" s="66" t="s">
        <v>30</v>
      </c>
      <c r="AR6" s="66" t="s">
        <v>29</v>
      </c>
      <c r="AS6" s="66" t="s">
        <v>30</v>
      </c>
      <c r="AT6" s="66" t="s">
        <v>29</v>
      </c>
      <c r="AU6" s="67" t="s">
        <v>30</v>
      </c>
    </row>
    <row r="7" spans="1:47" ht="14.45" customHeight="1" x14ac:dyDescent="0.15">
      <c r="A7" s="68" t="s">
        <v>1</v>
      </c>
      <c r="B7" s="69" t="s">
        <v>230</v>
      </c>
      <c r="C7" s="9">
        <v>4201</v>
      </c>
      <c r="D7" s="9">
        <v>3</v>
      </c>
      <c r="E7" s="9">
        <v>1395</v>
      </c>
      <c r="F7" s="12">
        <v>0</v>
      </c>
      <c r="G7" s="21" t="s">
        <v>59</v>
      </c>
      <c r="H7" s="1">
        <v>2528080</v>
      </c>
      <c r="I7" s="1">
        <v>1473</v>
      </c>
      <c r="J7" s="17">
        <v>0</v>
      </c>
      <c r="K7" s="1">
        <v>100000</v>
      </c>
      <c r="L7" s="2">
        <v>8097832</v>
      </c>
      <c r="M7" s="70"/>
      <c r="N7" s="70"/>
      <c r="O7" s="71">
        <f>IF(K7&lt;0.5,0.5,((L7-L8)-5*K8)/5/(K7-K8))</f>
        <v>0.17555555555555555</v>
      </c>
      <c r="P7" s="72">
        <f>IF(H7&lt;0.5,1,(I7/H7)/((K7-K8)/(L7-L8)))</f>
        <v>1.0765900384657308</v>
      </c>
      <c r="Q7" s="73">
        <f>IF(C7&lt;0.5,0,D7/C7)</f>
        <v>7.1411568674125206E-4</v>
      </c>
      <c r="R7" s="74">
        <f>IF(P7=0,Q7,Q7/P7)</f>
        <v>6.6331255280696459E-4</v>
      </c>
      <c r="S7" s="75">
        <f>IF(E7&lt;0.5,0,F7/E7)</f>
        <v>0</v>
      </c>
      <c r="T7" s="76">
        <f>5*R7/(1+5*(1-O7)*R7)</f>
        <v>3.3075189430652788E-3</v>
      </c>
      <c r="U7" s="77">
        <v>100000</v>
      </c>
      <c r="V7" s="77">
        <f>5*U7*((1-T7)+O7*T7)</f>
        <v>498636.56719124754</v>
      </c>
      <c r="W7" s="78">
        <f>SUM(V7:V$24)</f>
        <v>8061036.846122276</v>
      </c>
      <c r="X7" s="79">
        <f t="shared" ref="X7:X42" si="0">V7*(1-S7)</f>
        <v>498636.56719124754</v>
      </c>
      <c r="Y7" s="77">
        <f>SUM(X7:X$24)</f>
        <v>7911726.0575524969</v>
      </c>
      <c r="Z7" s="77">
        <f t="shared" ref="Z7:Z42" si="1">V7*S7</f>
        <v>0</v>
      </c>
      <c r="AA7" s="78">
        <f>SUM(Z7:Z$24)</f>
        <v>149310.78856978039</v>
      </c>
      <c r="AB7" s="71">
        <f t="shared" ref="AB7:AB42" si="2">W7/U7</f>
        <v>80.610368461222762</v>
      </c>
      <c r="AC7" s="72">
        <f t="shared" ref="AC7:AC42" si="3">Y7/U7</f>
        <v>79.117260575524966</v>
      </c>
      <c r="AD7" s="80">
        <f>AC7/AB7*100</f>
        <v>98.147747102265086</v>
      </c>
      <c r="AE7" s="72">
        <f t="shared" ref="AE7:AE42" si="4">AA7/U7</f>
        <v>1.4931078856978039</v>
      </c>
      <c r="AF7" s="81">
        <f>AE7/AB7*100</f>
        <v>1.8522528977349315</v>
      </c>
      <c r="AH7" s="82">
        <f>IF(D7=0,0,T7*T7*(1-T7)/D7)</f>
        <v>3.6344994515830131E-6</v>
      </c>
      <c r="AI7" s="83">
        <f>IF(E7&lt;0.5,0,S7*(1-S7)/E7)</f>
        <v>0</v>
      </c>
      <c r="AJ7" s="83">
        <f>U7*U7*((1-O7)*5+AB8)^2*AH7</f>
        <v>232591583.08307436</v>
      </c>
      <c r="AK7" s="83">
        <f>SUM(AJ7:AJ$24)/U7/U7</f>
        <v>0.2030464997607081</v>
      </c>
      <c r="AL7" s="83">
        <f>U7*U7*((1-O7)*5*(1-S7)+AC8)^2*AH7+V7*V7*AI7</f>
        <v>223961921.76970449</v>
      </c>
      <c r="AM7" s="83">
        <f>SUM(AL7:AL$24)/U7/U7</f>
        <v>0.18499741595683722</v>
      </c>
      <c r="AN7" s="83">
        <f>U7*U7*((1-O7)*5*S7+AE8)^2*AH7+V7*V7*AI7</f>
        <v>81565.146762652366</v>
      </c>
      <c r="AO7" s="84">
        <f>SUM(AN7:AN$24)/U7/U7</f>
        <v>4.8503996171042722E-3</v>
      </c>
      <c r="AP7" s="71">
        <f t="shared" ref="AP7:AP42" si="5">AB7-1.96*SQRT(AK7)</f>
        <v>79.72717910809358</v>
      </c>
      <c r="AQ7" s="72">
        <f t="shared" ref="AQ7:AQ42" si="6">AB7+1.96*SQRT(AK7)</f>
        <v>81.493557814351945</v>
      </c>
      <c r="AR7" s="72">
        <f t="shared" ref="AR7:AR42" si="7">AC7-1.96*SQRT(AM7)</f>
        <v>78.274238586998109</v>
      </c>
      <c r="AS7" s="72">
        <f t="shared" ref="AS7:AS42" si="8">AC7+1.96*SQRT(AM7)</f>
        <v>79.960282564051823</v>
      </c>
      <c r="AT7" s="72">
        <f t="shared" ref="AT7:AT42" si="9">AE7-1.96*SQRT(AO7)</f>
        <v>1.3566040572933677</v>
      </c>
      <c r="AU7" s="85">
        <f t="shared" ref="AU7:AU42" si="10">AE7+1.96*SQRT(AO7)</f>
        <v>1.6296117141022401</v>
      </c>
    </row>
    <row r="8" spans="1:47" ht="14.45" customHeight="1" x14ac:dyDescent="0.15">
      <c r="A8" s="68"/>
      <c r="B8" s="86" t="s">
        <v>231</v>
      </c>
      <c r="C8" s="11">
        <v>4487</v>
      </c>
      <c r="D8" s="11">
        <v>0</v>
      </c>
      <c r="E8" s="11">
        <v>1496</v>
      </c>
      <c r="F8" s="12">
        <v>0</v>
      </c>
      <c r="G8" s="22" t="s">
        <v>61</v>
      </c>
      <c r="H8" s="3">
        <v>2698523</v>
      </c>
      <c r="I8" s="3">
        <v>253</v>
      </c>
      <c r="J8" s="18">
        <v>5</v>
      </c>
      <c r="K8" s="3">
        <v>99730</v>
      </c>
      <c r="L8" s="4">
        <v>7598945</v>
      </c>
      <c r="M8" s="70"/>
      <c r="N8" s="70"/>
      <c r="O8" s="87">
        <f t="shared" ref="O8:O22" si="11">IF(K8&lt;0.5,0.5,((L8-L9)-5*K9)/5/(K8-K9))</f>
        <v>0.46829268292682924</v>
      </c>
      <c r="P8" s="88">
        <f t="shared" ref="P8:P23" si="12">IF(H8&lt;0.5,1,(I8/H8)/((K8-K9)/(L8-L9)))</f>
        <v>1.1400172450253567</v>
      </c>
      <c r="Q8" s="89">
        <f t="shared" ref="Q8:Q42" si="13">IF(C8&lt;0.5,0,D8/C8)</f>
        <v>0</v>
      </c>
      <c r="R8" s="90">
        <f t="shared" ref="R8:R42" si="14">IF(P8=0,Q8,Q8/P8)</f>
        <v>0</v>
      </c>
      <c r="S8" s="91">
        <f t="shared" ref="S8:S42" si="15">IF(E8&lt;0.5,0,F8/E8)</f>
        <v>0</v>
      </c>
      <c r="T8" s="92">
        <f>5*R8/(1+5*(1-O8)*R8)</f>
        <v>0</v>
      </c>
      <c r="U8" s="93">
        <f>U7*(1-T7)</f>
        <v>99669.248105693478</v>
      </c>
      <c r="V8" s="93">
        <f>5*U8*((1-T8)+O8*T8)</f>
        <v>498346.2405284674</v>
      </c>
      <c r="W8" s="94">
        <f>SUM(V8:V$24)</f>
        <v>7562400.2789310282</v>
      </c>
      <c r="X8" s="95">
        <f t="shared" si="0"/>
        <v>498346.2405284674</v>
      </c>
      <c r="Y8" s="93">
        <f>SUM(X8:X$24)</f>
        <v>7413089.49036125</v>
      </c>
      <c r="Z8" s="93">
        <f t="shared" si="1"/>
        <v>0</v>
      </c>
      <c r="AA8" s="94">
        <f>SUM(Z8:Z$24)</f>
        <v>149310.78856978039</v>
      </c>
      <c r="AB8" s="87">
        <f t="shared" si="2"/>
        <v>75.87496065899424</v>
      </c>
      <c r="AC8" s="88">
        <f t="shared" si="3"/>
        <v>74.376897902350947</v>
      </c>
      <c r="AD8" s="96">
        <f t="shared" ref="AD8:AD42" si="16">AC8/AB8*100</f>
        <v>98.025616430463728</v>
      </c>
      <c r="AE8" s="88">
        <f t="shared" si="4"/>
        <v>1.498062756643302</v>
      </c>
      <c r="AF8" s="97">
        <f t="shared" ref="AF8:AF42" si="17">AE8/AB8*100</f>
        <v>1.9743835695362846</v>
      </c>
      <c r="AH8" s="98">
        <f>IF(D8=0,0,T8*T8*(1-T8)/D8)</f>
        <v>0</v>
      </c>
      <c r="AI8" s="99">
        <f t="shared" ref="AI8:AI42" si="18">IF(E8&lt;0.5,0,S8*(1-S8)/E8)</f>
        <v>0</v>
      </c>
      <c r="AJ8" s="99">
        <f>U8*U8*((1-O8)*5+AB9)^2*AH8</f>
        <v>0</v>
      </c>
      <c r="AK8" s="99">
        <f>SUM(AJ8:AJ$24)/U8/U8</f>
        <v>0.18098256810548491</v>
      </c>
      <c r="AL8" s="99">
        <f>U8*U8*((1-O8)*5*(1-S8)+AC9)^2*AH8+V8*V8*AI8</f>
        <v>0</v>
      </c>
      <c r="AM8" s="99">
        <f>SUM(AL8:AL$24)/U8/U8</f>
        <v>0.16368219708374787</v>
      </c>
      <c r="AN8" s="99">
        <f>U8*U8*((1-O8)*5*S8+AE9)^2*AH8+V8*V8*AI8</f>
        <v>0</v>
      </c>
      <c r="AO8" s="100">
        <f>SUM(AN8:AN$24)/U8/U8</f>
        <v>4.8744343455376761E-3</v>
      </c>
      <c r="AP8" s="87">
        <f t="shared" si="5"/>
        <v>75.04113655665968</v>
      </c>
      <c r="AQ8" s="88">
        <f t="shared" si="6"/>
        <v>76.708784761328801</v>
      </c>
      <c r="AR8" s="88">
        <f t="shared" si="7"/>
        <v>73.583927834620184</v>
      </c>
      <c r="AS8" s="88">
        <f t="shared" si="8"/>
        <v>75.169867970081711</v>
      </c>
      <c r="AT8" s="88">
        <f t="shared" si="9"/>
        <v>1.3612211438867377</v>
      </c>
      <c r="AU8" s="101">
        <f t="shared" si="10"/>
        <v>1.6349043693998664</v>
      </c>
    </row>
    <row r="9" spans="1:47" ht="14.45" customHeight="1" x14ac:dyDescent="0.15">
      <c r="A9" s="68"/>
      <c r="B9" s="86" t="s">
        <v>124</v>
      </c>
      <c r="C9" s="11">
        <v>4682</v>
      </c>
      <c r="D9" s="11">
        <v>2</v>
      </c>
      <c r="E9" s="11">
        <v>1577</v>
      </c>
      <c r="F9" s="12">
        <v>0</v>
      </c>
      <c r="G9" s="22" t="s">
        <v>63</v>
      </c>
      <c r="H9" s="3">
        <v>2855328</v>
      </c>
      <c r="I9" s="3">
        <v>267</v>
      </c>
      <c r="J9" s="18">
        <v>10</v>
      </c>
      <c r="K9" s="3">
        <v>99689</v>
      </c>
      <c r="L9" s="4">
        <v>7100404</v>
      </c>
      <c r="M9" s="70"/>
      <c r="N9" s="70"/>
      <c r="O9" s="87">
        <f t="shared" si="11"/>
        <v>0.57777777777777772</v>
      </c>
      <c r="P9" s="88">
        <f t="shared" si="12"/>
        <v>1.0355646239824872</v>
      </c>
      <c r="Q9" s="89">
        <f t="shared" si="13"/>
        <v>4.2716787697565144E-4</v>
      </c>
      <c r="R9" s="90">
        <f t="shared" si="14"/>
        <v>4.1249755648554819E-4</v>
      </c>
      <c r="S9" s="91">
        <f t="shared" si="15"/>
        <v>0</v>
      </c>
      <c r="T9" s="92">
        <f t="shared" ref="T9:T22" si="19">5*R9/(1+5*(1-O9)*R9)</f>
        <v>2.0606932726662764E-3</v>
      </c>
      <c r="U9" s="93">
        <f t="shared" ref="U9:U23" si="20">U8*(1-T8)</f>
        <v>99669.248105693478</v>
      </c>
      <c r="V9" s="93">
        <f t="shared" ref="V9:V22" si="21">5*U9*((1-T9)+O9*T9)</f>
        <v>497912.64416933421</v>
      </c>
      <c r="W9" s="94">
        <f>SUM(V9:V$24)</f>
        <v>7064054.0384025611</v>
      </c>
      <c r="X9" s="95">
        <f t="shared" si="0"/>
        <v>497912.64416933421</v>
      </c>
      <c r="Y9" s="93">
        <f>SUM(X9:X$24)</f>
        <v>6914743.249832782</v>
      </c>
      <c r="Z9" s="93">
        <f t="shared" si="1"/>
        <v>0</v>
      </c>
      <c r="AA9" s="94">
        <f>SUM(Z9:Z$24)</f>
        <v>149310.78856978039</v>
      </c>
      <c r="AB9" s="87">
        <f t="shared" si="2"/>
        <v>70.87496065899424</v>
      </c>
      <c r="AC9" s="88">
        <f t="shared" si="3"/>
        <v>69.376897902350947</v>
      </c>
      <c r="AD9" s="96">
        <f t="shared" si="16"/>
        <v>97.88633003431066</v>
      </c>
      <c r="AE9" s="88">
        <f t="shared" si="4"/>
        <v>1.498062756643302</v>
      </c>
      <c r="AF9" s="97">
        <f t="shared" si="17"/>
        <v>2.1136699656893474</v>
      </c>
      <c r="AH9" s="98">
        <f>IF(D9=0,0,T9*T9*(1-T9)/D9)</f>
        <v>2.1188530595628905E-6</v>
      </c>
      <c r="AI9" s="99">
        <f t="shared" si="18"/>
        <v>0</v>
      </c>
      <c r="AJ9" s="99">
        <f t="shared" ref="AJ9:AJ23" si="22">U9*U9*((1-O9)*5+AB10)^2*AH9</f>
        <v>97691064.695835784</v>
      </c>
      <c r="AK9" s="99">
        <f>SUM(AJ9:AJ$24)/U9/U9</f>
        <v>0.18098256810548491</v>
      </c>
      <c r="AL9" s="99">
        <f t="shared" ref="AL9:AL23" si="23">U9*U9*((1-O9)*5*(1-S9)+AC10)^2*AH9+V9*V9*AI9</f>
        <v>93433281.560211331</v>
      </c>
      <c r="AM9" s="99">
        <f>SUM(AL9:AL$24)/U9/U9</f>
        <v>0.16368219708374787</v>
      </c>
      <c r="AN9" s="99">
        <f t="shared" ref="AN9:AN23" si="24">U9*U9*((1-O9)*5*S9+AE10)^2*AH9+V9*V9*AI9</f>
        <v>47432.384770184428</v>
      </c>
      <c r="AO9" s="100">
        <f>SUM(AN9:AN$24)/U9/U9</f>
        <v>4.8744343455376761E-3</v>
      </c>
      <c r="AP9" s="87">
        <f t="shared" si="5"/>
        <v>70.04113655665968</v>
      </c>
      <c r="AQ9" s="88">
        <f t="shared" si="6"/>
        <v>71.708784761328801</v>
      </c>
      <c r="AR9" s="88">
        <f t="shared" si="7"/>
        <v>68.583927834620184</v>
      </c>
      <c r="AS9" s="88">
        <f t="shared" si="8"/>
        <v>70.169867970081711</v>
      </c>
      <c r="AT9" s="88">
        <f t="shared" si="9"/>
        <v>1.3612211438867377</v>
      </c>
      <c r="AU9" s="101">
        <f t="shared" si="10"/>
        <v>1.6349043693998664</v>
      </c>
    </row>
    <row r="10" spans="1:47" ht="14.45" customHeight="1" x14ac:dyDescent="0.15">
      <c r="A10" s="68"/>
      <c r="B10" s="86" t="s">
        <v>125</v>
      </c>
      <c r="C10" s="11">
        <v>4506</v>
      </c>
      <c r="D10" s="11">
        <v>2</v>
      </c>
      <c r="E10" s="11">
        <v>1444</v>
      </c>
      <c r="F10" s="12">
        <v>0</v>
      </c>
      <c r="G10" s="22" t="s">
        <v>65</v>
      </c>
      <c r="H10" s="3">
        <v>3073597</v>
      </c>
      <c r="I10" s="3">
        <v>836</v>
      </c>
      <c r="J10" s="18">
        <v>15</v>
      </c>
      <c r="K10" s="3">
        <v>99644</v>
      </c>
      <c r="L10" s="4">
        <v>6602054</v>
      </c>
      <c r="M10" s="70"/>
      <c r="N10" s="70"/>
      <c r="O10" s="87">
        <f t="shared" si="11"/>
        <v>0.58484848484848484</v>
      </c>
      <c r="P10" s="88">
        <f t="shared" si="12"/>
        <v>1.0260479822175776</v>
      </c>
      <c r="Q10" s="89">
        <f t="shared" si="13"/>
        <v>4.4385264092321349E-4</v>
      </c>
      <c r="R10" s="90">
        <f t="shared" si="14"/>
        <v>4.3258468279809234E-4</v>
      </c>
      <c r="S10" s="91">
        <f t="shared" si="15"/>
        <v>0</v>
      </c>
      <c r="T10" s="92">
        <f t="shared" si="19"/>
        <v>2.1609829789193086E-3</v>
      </c>
      <c r="U10" s="93">
        <f t="shared" si="20"/>
        <v>99463.860356630379</v>
      </c>
      <c r="V10" s="93">
        <f t="shared" si="21"/>
        <v>496873.13905334863</v>
      </c>
      <c r="W10" s="94">
        <f>SUM(V10:V$24)</f>
        <v>6566141.3942332268</v>
      </c>
      <c r="X10" s="95">
        <f t="shared" si="0"/>
        <v>496873.13905334863</v>
      </c>
      <c r="Y10" s="93">
        <f>SUM(X10:X$24)</f>
        <v>6416830.6056634476</v>
      </c>
      <c r="Z10" s="93">
        <f t="shared" si="1"/>
        <v>0</v>
      </c>
      <c r="AA10" s="94">
        <f>SUM(Z10:Z$24)</f>
        <v>149310.78856978039</v>
      </c>
      <c r="AB10" s="87">
        <f t="shared" si="2"/>
        <v>66.015348395790667</v>
      </c>
      <c r="AC10" s="88">
        <f t="shared" si="3"/>
        <v>64.514192216707926</v>
      </c>
      <c r="AD10" s="96">
        <f t="shared" si="16"/>
        <v>97.726049751214433</v>
      </c>
      <c r="AE10" s="88">
        <f t="shared" si="4"/>
        <v>1.5011561790827592</v>
      </c>
      <c r="AF10" s="97">
        <f t="shared" si="17"/>
        <v>2.2739502487855954</v>
      </c>
      <c r="AH10" s="98">
        <f t="shared" ref="AH10:AH22" si="25">IF(D10=0,0,T10*T10*(1-T10)/D10)</f>
        <v>2.3298779871786983E-6</v>
      </c>
      <c r="AI10" s="99">
        <f t="shared" si="18"/>
        <v>0</v>
      </c>
      <c r="AJ10" s="99">
        <f t="shared" si="22"/>
        <v>92146558.134065703</v>
      </c>
      <c r="AK10" s="99">
        <f>SUM(AJ10:AJ$24)/U10/U10</f>
        <v>0.17185607211795115</v>
      </c>
      <c r="AL10" s="99">
        <f t="shared" si="23"/>
        <v>87813752.710405096</v>
      </c>
      <c r="AM10" s="99">
        <f>SUM(AL10:AL$24)/U10/U10</f>
        <v>0.15491455940381293</v>
      </c>
      <c r="AN10" s="99">
        <f t="shared" si="24"/>
        <v>52166.847598740591</v>
      </c>
      <c r="AO10" s="100">
        <f>SUM(AN10:AN$24)/U10/U10</f>
        <v>4.8897915307364584E-3</v>
      </c>
      <c r="AP10" s="87">
        <f t="shared" si="5"/>
        <v>65.202820066039436</v>
      </c>
      <c r="AQ10" s="88">
        <f t="shared" si="6"/>
        <v>66.827876725541898</v>
      </c>
      <c r="AR10" s="88">
        <f t="shared" si="7"/>
        <v>63.742752153316289</v>
      </c>
      <c r="AS10" s="88">
        <f t="shared" si="8"/>
        <v>65.285632280099563</v>
      </c>
      <c r="AT10" s="88">
        <f t="shared" si="9"/>
        <v>1.3640991721678364</v>
      </c>
      <c r="AU10" s="101">
        <f t="shared" si="10"/>
        <v>1.6382131859976821</v>
      </c>
    </row>
    <row r="11" spans="1:47" ht="14.45" customHeight="1" x14ac:dyDescent="0.15">
      <c r="A11" s="68"/>
      <c r="B11" s="86" t="s">
        <v>217</v>
      </c>
      <c r="C11" s="11">
        <v>3117</v>
      </c>
      <c r="D11" s="11">
        <v>3</v>
      </c>
      <c r="E11" s="11">
        <v>1061</v>
      </c>
      <c r="F11" s="12">
        <v>0</v>
      </c>
      <c r="G11" s="22" t="s">
        <v>67</v>
      </c>
      <c r="H11" s="3">
        <v>3014733</v>
      </c>
      <c r="I11" s="3">
        <v>1515</v>
      </c>
      <c r="J11" s="18">
        <v>20</v>
      </c>
      <c r="K11" s="3">
        <v>99512</v>
      </c>
      <c r="L11" s="4">
        <v>6104108</v>
      </c>
      <c r="M11" s="70"/>
      <c r="N11" s="70"/>
      <c r="O11" s="87">
        <f t="shared" si="11"/>
        <v>0.51311475409836071</v>
      </c>
      <c r="P11" s="88">
        <f t="shared" si="12"/>
        <v>1.0235301238894476</v>
      </c>
      <c r="Q11" s="89">
        <f t="shared" si="13"/>
        <v>9.6246390760346492E-4</v>
      </c>
      <c r="R11" s="90">
        <f t="shared" si="14"/>
        <v>9.4033764628838757E-4</v>
      </c>
      <c r="S11" s="91">
        <f t="shared" si="15"/>
        <v>0</v>
      </c>
      <c r="T11" s="92">
        <f t="shared" si="19"/>
        <v>4.6909497906595871E-3</v>
      </c>
      <c r="U11" s="93">
        <f t="shared" si="20"/>
        <v>99248.920647382096</v>
      </c>
      <c r="V11" s="93">
        <f t="shared" si="21"/>
        <v>495111.20327011042</v>
      </c>
      <c r="W11" s="94">
        <f>SUM(V11:V$24)</f>
        <v>6069268.2551798783</v>
      </c>
      <c r="X11" s="95">
        <f t="shared" si="0"/>
        <v>495111.20327011042</v>
      </c>
      <c r="Y11" s="93">
        <f>SUM(X11:X$24)</f>
        <v>5919957.4666100973</v>
      </c>
      <c r="Z11" s="93">
        <f t="shared" si="1"/>
        <v>0</v>
      </c>
      <c r="AA11" s="94">
        <f>SUM(Z11:Z$24)</f>
        <v>149310.78856978039</v>
      </c>
      <c r="AB11" s="87">
        <f t="shared" si="2"/>
        <v>61.151982465816047</v>
      </c>
      <c r="AC11" s="88">
        <f t="shared" si="3"/>
        <v>59.647575288429586</v>
      </c>
      <c r="AD11" s="96">
        <f t="shared" si="16"/>
        <v>97.539888133263005</v>
      </c>
      <c r="AE11" s="88">
        <f t="shared" si="4"/>
        <v>1.5044071773864554</v>
      </c>
      <c r="AF11" s="97">
        <f t="shared" si="17"/>
        <v>2.4601118667369759</v>
      </c>
      <c r="AH11" s="98">
        <f t="shared" si="25"/>
        <v>7.3005951805749354E-6</v>
      </c>
      <c r="AI11" s="99">
        <f t="shared" si="18"/>
        <v>0</v>
      </c>
      <c r="AJ11" s="99">
        <f t="shared" si="22"/>
        <v>249165380.13634586</v>
      </c>
      <c r="AK11" s="99">
        <f>SUM(AJ11:AJ$24)/U11/U11</f>
        <v>0.16324659300729999</v>
      </c>
      <c r="AL11" s="99">
        <f t="shared" si="23"/>
        <v>236533322.18597513</v>
      </c>
      <c r="AM11" s="99">
        <f>SUM(AL11:AL$24)/U11/U11</f>
        <v>0.1466714847951088</v>
      </c>
      <c r="AN11" s="99">
        <f t="shared" si="24"/>
        <v>164295.14861198157</v>
      </c>
      <c r="AO11" s="100">
        <f>SUM(AN11:AN$24)/U11/U11</f>
        <v>4.9056978055093967E-3</v>
      </c>
      <c r="AP11" s="87">
        <f t="shared" si="5"/>
        <v>60.360068258532934</v>
      </c>
      <c r="AQ11" s="88">
        <f t="shared" si="6"/>
        <v>61.943896673099161</v>
      </c>
      <c r="AR11" s="88">
        <f t="shared" si="7"/>
        <v>58.896940106740843</v>
      </c>
      <c r="AS11" s="88">
        <f t="shared" si="8"/>
        <v>60.398210470118329</v>
      </c>
      <c r="AT11" s="88">
        <f t="shared" si="9"/>
        <v>1.367127431285128</v>
      </c>
      <c r="AU11" s="101">
        <f t="shared" si="10"/>
        <v>1.6416869234877827</v>
      </c>
    </row>
    <row r="12" spans="1:47" ht="14.45" customHeight="1" x14ac:dyDescent="0.15">
      <c r="A12" s="68"/>
      <c r="B12" s="86" t="s">
        <v>143</v>
      </c>
      <c r="C12" s="11">
        <v>3721</v>
      </c>
      <c r="D12" s="11">
        <v>4</v>
      </c>
      <c r="E12" s="11">
        <v>1279</v>
      </c>
      <c r="F12" s="12">
        <v>0</v>
      </c>
      <c r="G12" s="22" t="s">
        <v>69</v>
      </c>
      <c r="H12" s="3">
        <v>3210180</v>
      </c>
      <c r="I12" s="3">
        <v>1786</v>
      </c>
      <c r="J12" s="18">
        <v>25</v>
      </c>
      <c r="K12" s="3">
        <v>99268</v>
      </c>
      <c r="L12" s="4">
        <v>5607142</v>
      </c>
      <c r="M12" s="70"/>
      <c r="N12" s="70"/>
      <c r="O12" s="87">
        <f t="shared" si="11"/>
        <v>0.50820895522388054</v>
      </c>
      <c r="P12" s="88">
        <f t="shared" si="12"/>
        <v>1.0290098881329293</v>
      </c>
      <c r="Q12" s="89">
        <f t="shared" si="13"/>
        <v>1.0749798441279225E-3</v>
      </c>
      <c r="R12" s="90">
        <f t="shared" si="14"/>
        <v>1.0446739691475683E-3</v>
      </c>
      <c r="S12" s="91">
        <f t="shared" si="15"/>
        <v>0</v>
      </c>
      <c r="T12" s="92">
        <f t="shared" si="19"/>
        <v>5.2099863987405334E-3</v>
      </c>
      <c r="U12" s="93">
        <f t="shared" si="20"/>
        <v>98783.348943848076</v>
      </c>
      <c r="V12" s="93">
        <f t="shared" si="21"/>
        <v>492651.21905874618</v>
      </c>
      <c r="W12" s="94">
        <f>SUM(V12:V$24)</f>
        <v>5574157.0519097671</v>
      </c>
      <c r="X12" s="95">
        <f t="shared" si="0"/>
        <v>492651.21905874618</v>
      </c>
      <c r="Y12" s="93">
        <f>SUM(X12:X$24)</f>
        <v>5424846.263339988</v>
      </c>
      <c r="Z12" s="93">
        <f t="shared" si="1"/>
        <v>0</v>
      </c>
      <c r="AA12" s="94">
        <f>SUM(Z12:Z$24)</f>
        <v>149310.78856978039</v>
      </c>
      <c r="AB12" s="87">
        <f t="shared" si="2"/>
        <v>56.428103637975603</v>
      </c>
      <c r="AC12" s="88">
        <f t="shared" si="3"/>
        <v>54.91660610153702</v>
      </c>
      <c r="AD12" s="96">
        <f t="shared" si="16"/>
        <v>97.321374565170828</v>
      </c>
      <c r="AE12" s="88">
        <f t="shared" si="4"/>
        <v>1.5114975364385943</v>
      </c>
      <c r="AF12" s="97">
        <f t="shared" si="17"/>
        <v>2.6786254348291978</v>
      </c>
      <c r="AH12" s="98">
        <f t="shared" si="25"/>
        <v>6.750634655410076E-6</v>
      </c>
      <c r="AI12" s="99">
        <f t="shared" si="18"/>
        <v>0</v>
      </c>
      <c r="AJ12" s="99">
        <f t="shared" si="22"/>
        <v>193293933.06977615</v>
      </c>
      <c r="AK12" s="99">
        <f>SUM(AJ12:AJ$24)/U12/U12</f>
        <v>0.13925492102297601</v>
      </c>
      <c r="AL12" s="99">
        <f t="shared" si="23"/>
        <v>182602467.88968319</v>
      </c>
      <c r="AM12" s="99">
        <f>SUM(AL12:AL$24)/U12/U12</f>
        <v>0.1238177193223703</v>
      </c>
      <c r="AN12" s="99">
        <f t="shared" si="24"/>
        <v>152077.21447249813</v>
      </c>
      <c r="AO12" s="100">
        <f>SUM(AN12:AN$24)/U12/U12</f>
        <v>4.9352117463186572E-3</v>
      </c>
      <c r="AP12" s="87">
        <f t="shared" si="5"/>
        <v>55.696692874722928</v>
      </c>
      <c r="AQ12" s="88">
        <f t="shared" si="6"/>
        <v>57.159514401228279</v>
      </c>
      <c r="AR12" s="88">
        <f t="shared" si="7"/>
        <v>54.226926356619991</v>
      </c>
      <c r="AS12" s="88">
        <f t="shared" si="8"/>
        <v>55.60628584645405</v>
      </c>
      <c r="AT12" s="88">
        <f t="shared" si="9"/>
        <v>1.3738054544416336</v>
      </c>
      <c r="AU12" s="101">
        <f t="shared" si="10"/>
        <v>1.649189618435555</v>
      </c>
    </row>
    <row r="13" spans="1:47" ht="14.45" customHeight="1" x14ac:dyDescent="0.15">
      <c r="A13" s="68"/>
      <c r="B13" s="86" t="s">
        <v>232</v>
      </c>
      <c r="C13" s="11">
        <v>4806</v>
      </c>
      <c r="D13" s="11">
        <v>2</v>
      </c>
      <c r="E13" s="11">
        <v>1615</v>
      </c>
      <c r="F13" s="12">
        <v>0</v>
      </c>
      <c r="G13" s="22" t="s">
        <v>71</v>
      </c>
      <c r="H13" s="3">
        <v>3652706</v>
      </c>
      <c r="I13" s="3">
        <v>2325</v>
      </c>
      <c r="J13" s="18">
        <v>30</v>
      </c>
      <c r="K13" s="3">
        <v>99000</v>
      </c>
      <c r="L13" s="4">
        <v>5111461</v>
      </c>
      <c r="M13" s="70"/>
      <c r="N13" s="70"/>
      <c r="O13" s="87">
        <f t="shared" si="11"/>
        <v>0.51578947368421058</v>
      </c>
      <c r="P13" s="88">
        <f t="shared" si="12"/>
        <v>1.0348886767638479</v>
      </c>
      <c r="Q13" s="89">
        <f t="shared" si="13"/>
        <v>4.1614648356221392E-4</v>
      </c>
      <c r="R13" s="90">
        <f t="shared" si="14"/>
        <v>4.0211714835215533E-4</v>
      </c>
      <c r="S13" s="91">
        <f t="shared" si="15"/>
        <v>0</v>
      </c>
      <c r="T13" s="92">
        <f t="shared" si="19"/>
        <v>2.0086302462518834E-3</v>
      </c>
      <c r="U13" s="93">
        <f t="shared" si="20"/>
        <v>98268.689039428587</v>
      </c>
      <c r="V13" s="93">
        <f t="shared" si="21"/>
        <v>490865.56460719823</v>
      </c>
      <c r="W13" s="94">
        <f>SUM(V13:V$24)</f>
        <v>5081505.8328510206</v>
      </c>
      <c r="X13" s="95">
        <f t="shared" si="0"/>
        <v>490865.56460719823</v>
      </c>
      <c r="Y13" s="93">
        <f>SUM(X13:X$24)</f>
        <v>4932195.0442812415</v>
      </c>
      <c r="Z13" s="93">
        <f t="shared" si="1"/>
        <v>0</v>
      </c>
      <c r="AA13" s="94">
        <f>SUM(Z13:Z$24)</f>
        <v>149310.78856978039</v>
      </c>
      <c r="AB13" s="87">
        <f t="shared" si="2"/>
        <v>51.710324850392126</v>
      </c>
      <c r="AC13" s="88">
        <f t="shared" si="3"/>
        <v>50.190911189445956</v>
      </c>
      <c r="AD13" s="96">
        <f t="shared" si="16"/>
        <v>97.061682235912997</v>
      </c>
      <c r="AE13" s="88">
        <f t="shared" si="4"/>
        <v>1.5194136609461846</v>
      </c>
      <c r="AF13" s="97">
        <f t="shared" si="17"/>
        <v>2.9383177640870355</v>
      </c>
      <c r="AH13" s="98">
        <f t="shared" si="25"/>
        <v>2.0132457278365933E-6</v>
      </c>
      <c r="AI13" s="99">
        <f t="shared" si="18"/>
        <v>0</v>
      </c>
      <c r="AJ13" s="99">
        <f t="shared" si="22"/>
        <v>47118496.104353979</v>
      </c>
      <c r="AK13" s="99">
        <f>SUM(AJ13:AJ$24)/U13/U13</f>
        <v>0.12070088377205618</v>
      </c>
      <c r="AL13" s="99">
        <f t="shared" si="23"/>
        <v>44249231.180584162</v>
      </c>
      <c r="AM13" s="99">
        <f>SUM(AL13:AL$24)/U13/U13</f>
        <v>0.10620871209318569</v>
      </c>
      <c r="AN13" s="99">
        <f t="shared" si="24"/>
        <v>45063.569888448903</v>
      </c>
      <c r="AO13" s="100">
        <f>SUM(AN13:AN$24)/U13/U13</f>
        <v>4.9712929067884234E-3</v>
      </c>
      <c r="AP13" s="87">
        <f t="shared" si="5"/>
        <v>51.029381009022863</v>
      </c>
      <c r="AQ13" s="88">
        <f t="shared" si="6"/>
        <v>52.39126869176139</v>
      </c>
      <c r="AR13" s="88">
        <f t="shared" si="7"/>
        <v>49.552153498003278</v>
      </c>
      <c r="AS13" s="88">
        <f t="shared" si="8"/>
        <v>50.829668880888633</v>
      </c>
      <c r="AT13" s="88">
        <f t="shared" si="9"/>
        <v>1.3812191645625789</v>
      </c>
      <c r="AU13" s="101">
        <f t="shared" si="10"/>
        <v>1.6576081573297903</v>
      </c>
    </row>
    <row r="14" spans="1:47" ht="14.45" customHeight="1" x14ac:dyDescent="0.15">
      <c r="A14" s="68"/>
      <c r="B14" s="86" t="s">
        <v>219</v>
      </c>
      <c r="C14" s="11">
        <v>5690</v>
      </c>
      <c r="D14" s="11">
        <v>5</v>
      </c>
      <c r="E14" s="11">
        <v>1914</v>
      </c>
      <c r="F14" s="12">
        <v>0</v>
      </c>
      <c r="G14" s="22" t="s">
        <v>73</v>
      </c>
      <c r="H14" s="3">
        <v>4191265</v>
      </c>
      <c r="I14" s="3">
        <v>3455</v>
      </c>
      <c r="J14" s="18">
        <v>35</v>
      </c>
      <c r="K14" s="3">
        <v>98696</v>
      </c>
      <c r="L14" s="4">
        <v>4617197</v>
      </c>
      <c r="M14" s="70"/>
      <c r="N14" s="70"/>
      <c r="O14" s="87">
        <f t="shared" si="11"/>
        <v>0.5252525252525253</v>
      </c>
      <c r="P14" s="88">
        <f t="shared" si="12"/>
        <v>1.0252959717918388</v>
      </c>
      <c r="Q14" s="89">
        <f t="shared" si="13"/>
        <v>8.7873462214411243E-4</v>
      </c>
      <c r="R14" s="90">
        <f t="shared" si="14"/>
        <v>8.5705459332724063E-4</v>
      </c>
      <c r="S14" s="91">
        <f t="shared" si="15"/>
        <v>0</v>
      </c>
      <c r="T14" s="92">
        <f t="shared" si="19"/>
        <v>4.2765726110100266E-3</v>
      </c>
      <c r="U14" s="93">
        <f t="shared" si="20"/>
        <v>98071.303578364474</v>
      </c>
      <c r="V14" s="93">
        <f t="shared" si="21"/>
        <v>489360.95095303271</v>
      </c>
      <c r="W14" s="94">
        <f>SUM(V14:V$24)</f>
        <v>4590640.2682438223</v>
      </c>
      <c r="X14" s="95">
        <f t="shared" si="0"/>
        <v>489360.95095303271</v>
      </c>
      <c r="Y14" s="93">
        <f>SUM(X14:X$24)</f>
        <v>4441329.4796740431</v>
      </c>
      <c r="Z14" s="93">
        <f t="shared" si="1"/>
        <v>0</v>
      </c>
      <c r="AA14" s="94">
        <f>SUM(Z14:Z$24)</f>
        <v>149310.78856978039</v>
      </c>
      <c r="AB14" s="87">
        <f t="shared" si="2"/>
        <v>46.809210245437832</v>
      </c>
      <c r="AC14" s="88">
        <f t="shared" si="3"/>
        <v>45.286738501698125</v>
      </c>
      <c r="AD14" s="96">
        <f t="shared" si="16"/>
        <v>96.747495341714099</v>
      </c>
      <c r="AE14" s="88">
        <f t="shared" si="4"/>
        <v>1.5224717437397239</v>
      </c>
      <c r="AF14" s="97">
        <f t="shared" si="17"/>
        <v>3.2525046582859383</v>
      </c>
      <c r="AH14" s="98">
        <f t="shared" si="25"/>
        <v>3.6421717494594768E-6</v>
      </c>
      <c r="AI14" s="99">
        <f t="shared" si="18"/>
        <v>0</v>
      </c>
      <c r="AJ14" s="99">
        <f t="shared" si="22"/>
        <v>68972543.041558474</v>
      </c>
      <c r="AK14" s="99">
        <f>SUM(AJ14:AJ$24)/U14/U14</f>
        <v>0.11628823456587793</v>
      </c>
      <c r="AL14" s="99">
        <f t="shared" si="23"/>
        <v>64301078.640909344</v>
      </c>
      <c r="AM14" s="99">
        <f>SUM(AL14:AL$24)/U14/U14</f>
        <v>0.10203599118771735</v>
      </c>
      <c r="AN14" s="99">
        <f t="shared" si="24"/>
        <v>81896.501377743523</v>
      </c>
      <c r="AO14" s="100">
        <f>SUM(AN14:AN$24)/U14/U14</f>
        <v>4.9866388720878332E-3</v>
      </c>
      <c r="AP14" s="87">
        <f t="shared" si="5"/>
        <v>46.140829454340214</v>
      </c>
      <c r="AQ14" s="88">
        <f t="shared" si="6"/>
        <v>47.477591036535451</v>
      </c>
      <c r="AR14" s="88">
        <f t="shared" si="7"/>
        <v>44.660654271145447</v>
      </c>
      <c r="AS14" s="88">
        <f t="shared" si="8"/>
        <v>45.912822732250802</v>
      </c>
      <c r="AT14" s="88">
        <f t="shared" si="9"/>
        <v>1.384064114285952</v>
      </c>
      <c r="AU14" s="101">
        <f t="shared" si="10"/>
        <v>1.6608793731934959</v>
      </c>
    </row>
    <row r="15" spans="1:47" ht="14.45" customHeight="1" x14ac:dyDescent="0.15">
      <c r="A15" s="68"/>
      <c r="B15" s="86" t="s">
        <v>182</v>
      </c>
      <c r="C15" s="11">
        <v>6079</v>
      </c>
      <c r="D15" s="11">
        <v>12</v>
      </c>
      <c r="E15" s="11">
        <v>2028</v>
      </c>
      <c r="F15" s="12">
        <v>0</v>
      </c>
      <c r="G15" s="22" t="s">
        <v>75</v>
      </c>
      <c r="H15" s="3">
        <v>4922423</v>
      </c>
      <c r="I15" s="3">
        <v>6214</v>
      </c>
      <c r="J15" s="18">
        <v>40</v>
      </c>
      <c r="K15" s="3">
        <v>98300</v>
      </c>
      <c r="L15" s="4">
        <v>4124657</v>
      </c>
      <c r="M15" s="70"/>
      <c r="N15" s="70"/>
      <c r="O15" s="87">
        <f t="shared" si="11"/>
        <v>0.53822525597269621</v>
      </c>
      <c r="P15" s="88">
        <f t="shared" si="12"/>
        <v>1.0558957708401631</v>
      </c>
      <c r="Q15" s="89">
        <f t="shared" si="13"/>
        <v>1.9740088830399738E-3</v>
      </c>
      <c r="R15" s="90">
        <f t="shared" si="14"/>
        <v>1.8695111180048382E-3</v>
      </c>
      <c r="S15" s="91">
        <f t="shared" si="15"/>
        <v>0</v>
      </c>
      <c r="T15" s="92">
        <f t="shared" si="19"/>
        <v>9.3073806065579034E-3</v>
      </c>
      <c r="U15" s="93">
        <f t="shared" si="20"/>
        <v>97651.894527555196</v>
      </c>
      <c r="V15" s="93">
        <f t="shared" si="21"/>
        <v>486160.97575786273</v>
      </c>
      <c r="W15" s="94">
        <f>SUM(V15:V$24)</f>
        <v>4101279.3172907899</v>
      </c>
      <c r="X15" s="95">
        <f t="shared" si="0"/>
        <v>486160.97575786273</v>
      </c>
      <c r="Y15" s="93">
        <f>SUM(X15:X$24)</f>
        <v>3951968.5287210098</v>
      </c>
      <c r="Z15" s="93">
        <f t="shared" si="1"/>
        <v>0</v>
      </c>
      <c r="AA15" s="94">
        <f>SUM(Z15:Z$24)</f>
        <v>149310.78856978039</v>
      </c>
      <c r="AB15" s="87">
        <f t="shared" si="2"/>
        <v>41.998973364858784</v>
      </c>
      <c r="AC15" s="88">
        <f t="shared" si="3"/>
        <v>40.469962695970551</v>
      </c>
      <c r="AD15" s="96">
        <f t="shared" si="16"/>
        <v>96.359409417927395</v>
      </c>
      <c r="AE15" s="88">
        <f t="shared" si="4"/>
        <v>1.5290106688882334</v>
      </c>
      <c r="AF15" s="97">
        <f t="shared" si="17"/>
        <v>3.6405905820726114</v>
      </c>
      <c r="AH15" s="98">
        <f t="shared" si="25"/>
        <v>7.1517550157614986E-6</v>
      </c>
      <c r="AI15" s="99">
        <f t="shared" si="18"/>
        <v>0</v>
      </c>
      <c r="AJ15" s="99">
        <f t="shared" si="22"/>
        <v>107362999.60547633</v>
      </c>
      <c r="AK15" s="99">
        <f>SUM(AJ15:AJ$24)/U15/U15</f>
        <v>0.11005634121939974</v>
      </c>
      <c r="AL15" s="99">
        <f t="shared" si="23"/>
        <v>99172960.071799412</v>
      </c>
      <c r="AM15" s="99">
        <f>SUM(AL15:AL$24)/U15/U15</f>
        <v>9.617129211212061E-2</v>
      </c>
      <c r="AN15" s="99">
        <f t="shared" si="24"/>
        <v>162449.04122032202</v>
      </c>
      <c r="AO15" s="100">
        <f>SUM(AN15:AN$24)/U15/U15</f>
        <v>5.0209772533987285E-3</v>
      </c>
      <c r="AP15" s="87">
        <f t="shared" si="5"/>
        <v>41.348748449596037</v>
      </c>
      <c r="AQ15" s="88">
        <f t="shared" si="6"/>
        <v>42.649198280121531</v>
      </c>
      <c r="AR15" s="88">
        <f t="shared" si="7"/>
        <v>39.862137362689744</v>
      </c>
      <c r="AS15" s="88">
        <f t="shared" si="8"/>
        <v>41.077788029251359</v>
      </c>
      <c r="AT15" s="88">
        <f t="shared" si="9"/>
        <v>1.3901273141740829</v>
      </c>
      <c r="AU15" s="101">
        <f t="shared" si="10"/>
        <v>1.667894023602384</v>
      </c>
    </row>
    <row r="16" spans="1:47" ht="14.45" customHeight="1" x14ac:dyDescent="0.15">
      <c r="A16" s="68"/>
      <c r="B16" s="86" t="s">
        <v>146</v>
      </c>
      <c r="C16" s="11">
        <v>5168</v>
      </c>
      <c r="D16" s="11">
        <v>10</v>
      </c>
      <c r="E16" s="11">
        <v>1704</v>
      </c>
      <c r="F16" s="12">
        <v>4.0999999999999996</v>
      </c>
      <c r="G16" s="22" t="s">
        <v>77</v>
      </c>
      <c r="H16" s="3">
        <v>4365334</v>
      </c>
      <c r="I16" s="3">
        <v>8656</v>
      </c>
      <c r="J16" s="18">
        <v>45</v>
      </c>
      <c r="K16" s="3">
        <v>97714</v>
      </c>
      <c r="L16" s="4">
        <v>3634510</v>
      </c>
      <c r="M16" s="70"/>
      <c r="N16" s="70"/>
      <c r="O16" s="87">
        <f t="shared" si="11"/>
        <v>0.54229166666666673</v>
      </c>
      <c r="P16" s="88">
        <f t="shared" si="12"/>
        <v>1.0046111515560245</v>
      </c>
      <c r="Q16" s="89">
        <f t="shared" si="13"/>
        <v>1.934984520123839E-3</v>
      </c>
      <c r="R16" s="90">
        <f t="shared" si="14"/>
        <v>1.9261029674285176E-3</v>
      </c>
      <c r="S16" s="91">
        <f t="shared" si="15"/>
        <v>2.4061032863849762E-3</v>
      </c>
      <c r="T16" s="92">
        <f t="shared" si="19"/>
        <v>9.5882501479072312E-3</v>
      </c>
      <c r="U16" s="93">
        <f t="shared" si="20"/>
        <v>96743.011178235785</v>
      </c>
      <c r="V16" s="93">
        <f t="shared" si="21"/>
        <v>481592.21335768787</v>
      </c>
      <c r="W16" s="94">
        <f>SUM(V16:V$24)</f>
        <v>3615118.341532927</v>
      </c>
      <c r="X16" s="95">
        <f t="shared" si="0"/>
        <v>480433.4527504305</v>
      </c>
      <c r="Y16" s="93">
        <f>SUM(X16:X$24)</f>
        <v>3465807.5529631474</v>
      </c>
      <c r="Z16" s="93">
        <f t="shared" si="1"/>
        <v>1158.7606072573474</v>
      </c>
      <c r="AA16" s="94">
        <f>SUM(Z16:Z$24)</f>
        <v>149310.78856978039</v>
      </c>
      <c r="AB16" s="87">
        <f t="shared" si="2"/>
        <v>37.368263583118839</v>
      </c>
      <c r="AC16" s="88">
        <f t="shared" si="3"/>
        <v>35.824888131483426</v>
      </c>
      <c r="AD16" s="96">
        <f t="shared" si="16"/>
        <v>95.869822936239842</v>
      </c>
      <c r="AE16" s="88">
        <f t="shared" si="4"/>
        <v>1.5433754516354226</v>
      </c>
      <c r="AF16" s="97">
        <f t="shared" si="17"/>
        <v>4.1301770637601809</v>
      </c>
      <c r="AH16" s="98">
        <f t="shared" si="25"/>
        <v>9.1053049523471929E-6</v>
      </c>
      <c r="AI16" s="99">
        <f t="shared" si="18"/>
        <v>1.4086349491550608E-6</v>
      </c>
      <c r="AJ16" s="99">
        <f t="shared" si="22"/>
        <v>104346811.07933606</v>
      </c>
      <c r="AK16" s="99">
        <f>SUM(AJ16:AJ$24)/U16/U16</f>
        <v>0.10066260062687007</v>
      </c>
      <c r="AL16" s="99">
        <f t="shared" si="23"/>
        <v>95624221.037920415</v>
      </c>
      <c r="AM16" s="99">
        <f>SUM(AL16:AL$24)/U16/U16</f>
        <v>8.7390508926177668E-2</v>
      </c>
      <c r="AN16" s="99">
        <f t="shared" si="24"/>
        <v>531900.77689023514</v>
      </c>
      <c r="AO16" s="100">
        <f>SUM(AN16:AN$24)/U16/U16</f>
        <v>5.0984056599150352E-3</v>
      </c>
      <c r="AP16" s="87">
        <f t="shared" si="5"/>
        <v>36.746407131380835</v>
      </c>
      <c r="AQ16" s="88">
        <f t="shared" si="6"/>
        <v>37.990120034856844</v>
      </c>
      <c r="AR16" s="88">
        <f t="shared" si="7"/>
        <v>35.24547517072849</v>
      </c>
      <c r="AS16" s="88">
        <f t="shared" si="8"/>
        <v>36.404301092238363</v>
      </c>
      <c r="AT16" s="88">
        <f t="shared" si="9"/>
        <v>1.4034253348683059</v>
      </c>
      <c r="AU16" s="101">
        <f t="shared" si="10"/>
        <v>1.6833255684025392</v>
      </c>
    </row>
    <row r="17" spans="1:47" ht="14.45" customHeight="1" x14ac:dyDescent="0.15">
      <c r="A17" s="68"/>
      <c r="B17" s="86" t="s">
        <v>233</v>
      </c>
      <c r="C17" s="11">
        <v>5333</v>
      </c>
      <c r="D17" s="11">
        <v>18</v>
      </c>
      <c r="E17" s="11">
        <v>1799</v>
      </c>
      <c r="F17" s="12">
        <v>4.0999999999999996</v>
      </c>
      <c r="G17" s="22" t="s">
        <v>79</v>
      </c>
      <c r="H17" s="3">
        <v>3982000</v>
      </c>
      <c r="I17" s="3">
        <v>12838</v>
      </c>
      <c r="J17" s="18">
        <v>50</v>
      </c>
      <c r="K17" s="3">
        <v>96754</v>
      </c>
      <c r="L17" s="4">
        <v>3148137</v>
      </c>
      <c r="M17" s="70"/>
      <c r="N17" s="70"/>
      <c r="O17" s="87">
        <f t="shared" si="11"/>
        <v>0.53543307086614178</v>
      </c>
      <c r="P17" s="88">
        <f t="shared" si="12"/>
        <v>1.0159221648336147</v>
      </c>
      <c r="Q17" s="89">
        <f t="shared" si="13"/>
        <v>3.3752109506844179E-3</v>
      </c>
      <c r="R17" s="90">
        <f t="shared" si="14"/>
        <v>3.3223125427499674E-3</v>
      </c>
      <c r="S17" s="91">
        <f t="shared" si="15"/>
        <v>2.2790439132851581E-3</v>
      </c>
      <c r="T17" s="92">
        <f t="shared" si="19"/>
        <v>1.6484349973674227E-2</v>
      </c>
      <c r="U17" s="93">
        <f t="shared" si="20"/>
        <v>95815.414986997072</v>
      </c>
      <c r="V17" s="93">
        <f t="shared" si="21"/>
        <v>475408.26252641884</v>
      </c>
      <c r="W17" s="94">
        <f>SUM(V17:V$24)</f>
        <v>3133526.1281752395</v>
      </c>
      <c r="X17" s="95">
        <f t="shared" si="0"/>
        <v>474324.78621938254</v>
      </c>
      <c r="Y17" s="93">
        <f>SUM(X17:X$24)</f>
        <v>2985374.100212717</v>
      </c>
      <c r="Z17" s="93">
        <f t="shared" si="1"/>
        <v>1083.4763070363074</v>
      </c>
      <c r="AA17" s="94">
        <f>SUM(Z17:Z$24)</f>
        <v>148152.02796252305</v>
      </c>
      <c r="AB17" s="87">
        <f t="shared" si="2"/>
        <v>32.703778704089359</v>
      </c>
      <c r="AC17" s="88">
        <f t="shared" si="3"/>
        <v>31.157555395630823</v>
      </c>
      <c r="AD17" s="96">
        <f t="shared" si="16"/>
        <v>95.272034701405346</v>
      </c>
      <c r="AE17" s="88">
        <f t="shared" si="4"/>
        <v>1.5462233084585448</v>
      </c>
      <c r="AF17" s="97">
        <f t="shared" si="17"/>
        <v>4.7279652985946896</v>
      </c>
      <c r="AH17" s="98">
        <f t="shared" si="25"/>
        <v>1.4847468838539088E-5</v>
      </c>
      <c r="AI17" s="99">
        <f t="shared" si="18"/>
        <v>1.2639521245839223E-6</v>
      </c>
      <c r="AJ17" s="99">
        <f t="shared" si="22"/>
        <v>127049612.75414804</v>
      </c>
      <c r="AK17" s="99">
        <f>SUM(AJ17:AJ$24)/U17/U17</f>
        <v>9.1255059482030554E-2</v>
      </c>
      <c r="AL17" s="99">
        <f t="shared" si="23"/>
        <v>114636300.88816001</v>
      </c>
      <c r="AM17" s="99">
        <f>SUM(AL17:AL$24)/U17/U17</f>
        <v>7.8674859410873071E-2</v>
      </c>
      <c r="AN17" s="99">
        <f t="shared" si="24"/>
        <v>619919.19841462397</v>
      </c>
      <c r="AO17" s="100">
        <f>SUM(AN17:AN$24)/U17/U17</f>
        <v>5.139662077294189E-3</v>
      </c>
      <c r="AP17" s="87">
        <f t="shared" si="5"/>
        <v>32.111693037562823</v>
      </c>
      <c r="AQ17" s="88">
        <f t="shared" si="6"/>
        <v>33.295864370615895</v>
      </c>
      <c r="AR17" s="88">
        <f t="shared" si="7"/>
        <v>30.607794229384233</v>
      </c>
      <c r="AS17" s="88">
        <f t="shared" si="8"/>
        <v>31.707316561877413</v>
      </c>
      <c r="AT17" s="88">
        <f t="shared" si="9"/>
        <v>1.4057080927837526</v>
      </c>
      <c r="AU17" s="101">
        <f t="shared" si="10"/>
        <v>1.686738524133337</v>
      </c>
    </row>
    <row r="18" spans="1:47" ht="14.45" customHeight="1" x14ac:dyDescent="0.15">
      <c r="A18" s="68"/>
      <c r="B18" s="86" t="s">
        <v>147</v>
      </c>
      <c r="C18" s="11">
        <v>6079</v>
      </c>
      <c r="D18" s="11">
        <v>43</v>
      </c>
      <c r="E18" s="11">
        <v>2020</v>
      </c>
      <c r="F18" s="12">
        <v>8.1999999999999993</v>
      </c>
      <c r="G18" s="22" t="s">
        <v>81</v>
      </c>
      <c r="H18" s="3">
        <v>3749854</v>
      </c>
      <c r="I18" s="3">
        <v>19460</v>
      </c>
      <c r="J18" s="18">
        <v>55</v>
      </c>
      <c r="K18" s="3">
        <v>95230</v>
      </c>
      <c r="L18" s="4">
        <v>2667907</v>
      </c>
      <c r="M18" s="70"/>
      <c r="N18" s="70"/>
      <c r="O18" s="87">
        <f t="shared" si="11"/>
        <v>0.53868552412645587</v>
      </c>
      <c r="P18" s="88">
        <f t="shared" si="12"/>
        <v>1.0158990420753615</v>
      </c>
      <c r="Q18" s="89">
        <f t="shared" si="13"/>
        <v>7.0735318308932389E-3</v>
      </c>
      <c r="R18" s="90">
        <f t="shared" si="14"/>
        <v>6.9628295115259191E-3</v>
      </c>
      <c r="S18" s="91">
        <f t="shared" si="15"/>
        <v>4.0594059405940587E-3</v>
      </c>
      <c r="T18" s="92">
        <f t="shared" si="19"/>
        <v>3.4263860695613935E-2</v>
      </c>
      <c r="U18" s="93">
        <f t="shared" si="20"/>
        <v>94235.960153478576</v>
      </c>
      <c r="V18" s="93">
        <f t="shared" si="21"/>
        <v>463732.13732596446</v>
      </c>
      <c r="W18" s="94">
        <f>SUM(V18:V$24)</f>
        <v>2658117.865648821</v>
      </c>
      <c r="X18" s="95">
        <f t="shared" si="0"/>
        <v>461849.66033285909</v>
      </c>
      <c r="Y18" s="93">
        <f>SUM(X18:X$24)</f>
        <v>2511049.3139933343</v>
      </c>
      <c r="Z18" s="93">
        <f t="shared" si="1"/>
        <v>1882.4769931054</v>
      </c>
      <c r="AA18" s="94">
        <f>SUM(Z18:Z$24)</f>
        <v>147068.55165548672</v>
      </c>
      <c r="AB18" s="87">
        <f t="shared" si="2"/>
        <v>28.207043906802074</v>
      </c>
      <c r="AC18" s="88">
        <f t="shared" si="3"/>
        <v>26.646402391440407</v>
      </c>
      <c r="AD18" s="96">
        <f t="shared" si="16"/>
        <v>94.467192235676549</v>
      </c>
      <c r="AE18" s="88">
        <f t="shared" si="4"/>
        <v>1.5606415153616695</v>
      </c>
      <c r="AF18" s="97">
        <f t="shared" si="17"/>
        <v>5.532807764323449</v>
      </c>
      <c r="AH18" s="98">
        <f t="shared" si="25"/>
        <v>2.6367115372414266E-5</v>
      </c>
      <c r="AI18" s="99">
        <f t="shared" si="18"/>
        <v>2.0014490910908556E-6</v>
      </c>
      <c r="AJ18" s="99">
        <f t="shared" si="22"/>
        <v>163426699.95844907</v>
      </c>
      <c r="AK18" s="99">
        <f>SUM(AJ18:AJ$24)/U18/U18</f>
        <v>8.0032962533865243E-2</v>
      </c>
      <c r="AL18" s="99">
        <f t="shared" si="23"/>
        <v>144606839.65940356</v>
      </c>
      <c r="AM18" s="99">
        <f>SUM(AL18:AL$24)/U18/U18</f>
        <v>6.8425354049024154E-2</v>
      </c>
      <c r="AN18" s="99">
        <f t="shared" si="24"/>
        <v>1033352.8789819549</v>
      </c>
      <c r="AO18" s="100">
        <f>SUM(AN18:AN$24)/U18/U18</f>
        <v>5.2435864902586216E-3</v>
      </c>
      <c r="AP18" s="87">
        <f t="shared" si="5"/>
        <v>27.652557992760883</v>
      </c>
      <c r="AQ18" s="88">
        <f t="shared" si="6"/>
        <v>28.761529820843265</v>
      </c>
      <c r="AR18" s="88">
        <f t="shared" si="7"/>
        <v>26.13370087972552</v>
      </c>
      <c r="AS18" s="88">
        <f t="shared" si="8"/>
        <v>27.159103903155295</v>
      </c>
      <c r="AT18" s="88">
        <f t="shared" si="9"/>
        <v>1.418712794304311</v>
      </c>
      <c r="AU18" s="101">
        <f t="shared" si="10"/>
        <v>1.702570236419028</v>
      </c>
    </row>
    <row r="19" spans="1:47" ht="14.45" customHeight="1" x14ac:dyDescent="0.15">
      <c r="A19" s="68"/>
      <c r="B19" s="86" t="s">
        <v>148</v>
      </c>
      <c r="C19" s="11">
        <v>7291</v>
      </c>
      <c r="D19" s="11">
        <v>74</v>
      </c>
      <c r="E19" s="11">
        <v>2420</v>
      </c>
      <c r="F19" s="12">
        <v>24.6</v>
      </c>
      <c r="G19" s="22" t="s">
        <v>83</v>
      </c>
      <c r="H19" s="3">
        <v>4181397</v>
      </c>
      <c r="I19" s="3">
        <v>36141</v>
      </c>
      <c r="J19" s="18">
        <v>60</v>
      </c>
      <c r="K19" s="3">
        <v>92826</v>
      </c>
      <c r="L19" s="4">
        <v>2197302</v>
      </c>
      <c r="M19" s="70"/>
      <c r="N19" s="70"/>
      <c r="O19" s="87">
        <f t="shared" si="11"/>
        <v>0.53726956986374563</v>
      </c>
      <c r="P19" s="88">
        <f t="shared" si="12"/>
        <v>1.051764992985494</v>
      </c>
      <c r="Q19" s="89">
        <f t="shared" si="13"/>
        <v>1.0149499382800714E-2</v>
      </c>
      <c r="R19" s="90">
        <f t="shared" si="14"/>
        <v>9.6499688147927334E-3</v>
      </c>
      <c r="S19" s="91">
        <f t="shared" si="15"/>
        <v>1.0165289256198348E-2</v>
      </c>
      <c r="T19" s="92">
        <f t="shared" si="19"/>
        <v>4.7196112003941873E-2</v>
      </c>
      <c r="U19" s="93">
        <f t="shared" si="20"/>
        <v>91007.072342262356</v>
      </c>
      <c r="V19" s="93">
        <f t="shared" si="21"/>
        <v>445097.80931437225</v>
      </c>
      <c r="W19" s="94">
        <f>SUM(V19:V$24)</f>
        <v>2194385.7283228566</v>
      </c>
      <c r="X19" s="95">
        <f t="shared" si="0"/>
        <v>440573.26133539143</v>
      </c>
      <c r="Y19" s="93">
        <f>SUM(X19:X$24)</f>
        <v>2049199.6536604748</v>
      </c>
      <c r="Z19" s="93">
        <f t="shared" si="1"/>
        <v>4524.5479789808096</v>
      </c>
      <c r="AA19" s="94">
        <f>SUM(Z19:Z$24)</f>
        <v>145186.07466238132</v>
      </c>
      <c r="AB19" s="87">
        <f t="shared" si="2"/>
        <v>24.112254925311074</v>
      </c>
      <c r="AC19" s="88">
        <f t="shared" si="3"/>
        <v>22.516927541123156</v>
      </c>
      <c r="AD19" s="96">
        <f t="shared" si="16"/>
        <v>93.383748682445813</v>
      </c>
      <c r="AE19" s="88">
        <f t="shared" si="4"/>
        <v>1.5953273841879103</v>
      </c>
      <c r="AF19" s="97">
        <f t="shared" si="17"/>
        <v>6.6162513175541546</v>
      </c>
      <c r="AH19" s="98">
        <f t="shared" si="25"/>
        <v>2.8680336806048664E-5</v>
      </c>
      <c r="AI19" s="99">
        <f t="shared" si="18"/>
        <v>4.1578331200562677E-6</v>
      </c>
      <c r="AJ19" s="99">
        <f t="shared" si="22"/>
        <v>120117401.07195817</v>
      </c>
      <c r="AK19" s="99">
        <f>SUM(AJ19:AJ$24)/U19/U19</f>
        <v>6.6080697475318168E-2</v>
      </c>
      <c r="AL19" s="99">
        <f t="shared" si="23"/>
        <v>104003253.11699456</v>
      </c>
      <c r="AM19" s="99">
        <f>SUM(AL19:AL$24)/U19/U19</f>
        <v>5.5907114771603601E-2</v>
      </c>
      <c r="AN19" s="99">
        <f t="shared" si="24"/>
        <v>1467042.1713364075</v>
      </c>
      <c r="AO19" s="100">
        <f>SUM(AN19:AN$24)/U19/U19</f>
        <v>5.4975004214283165E-3</v>
      </c>
      <c r="AP19" s="87">
        <f t="shared" si="5"/>
        <v>23.608414070058959</v>
      </c>
      <c r="AQ19" s="88">
        <f t="shared" si="6"/>
        <v>24.616095780563189</v>
      </c>
      <c r="AR19" s="88">
        <f t="shared" si="7"/>
        <v>22.05349170726199</v>
      </c>
      <c r="AS19" s="88">
        <f t="shared" si="8"/>
        <v>22.980363374984321</v>
      </c>
      <c r="AT19" s="88">
        <f t="shared" si="9"/>
        <v>1.4500029278188633</v>
      </c>
      <c r="AU19" s="101">
        <f t="shared" si="10"/>
        <v>1.7406518405569573</v>
      </c>
    </row>
    <row r="20" spans="1:47" ht="14.45" customHeight="1" x14ac:dyDescent="0.15">
      <c r="A20" s="68"/>
      <c r="B20" s="86" t="s">
        <v>234</v>
      </c>
      <c r="C20" s="11">
        <v>7021</v>
      </c>
      <c r="D20" s="11">
        <v>104</v>
      </c>
      <c r="E20" s="11">
        <v>2328</v>
      </c>
      <c r="F20" s="12">
        <v>35</v>
      </c>
      <c r="G20" s="22" t="s">
        <v>85</v>
      </c>
      <c r="H20" s="3">
        <v>4699236</v>
      </c>
      <c r="I20" s="3">
        <v>61424</v>
      </c>
      <c r="J20" s="18">
        <v>65</v>
      </c>
      <c r="K20" s="3">
        <v>89083</v>
      </c>
      <c r="L20" s="4">
        <v>1741832</v>
      </c>
      <c r="M20" s="70"/>
      <c r="N20" s="70"/>
      <c r="O20" s="87">
        <f t="shared" si="11"/>
        <v>0.53169541732009062</v>
      </c>
      <c r="P20" s="88">
        <f t="shared" si="12"/>
        <v>0.98386438054770797</v>
      </c>
      <c r="Q20" s="89">
        <f t="shared" si="13"/>
        <v>1.4812704742914115E-2</v>
      </c>
      <c r="R20" s="90">
        <f t="shared" si="14"/>
        <v>1.5055636768421296E-2</v>
      </c>
      <c r="S20" s="91">
        <f t="shared" si="15"/>
        <v>1.5034364261168385E-2</v>
      </c>
      <c r="T20" s="92">
        <f t="shared" si="19"/>
        <v>7.2714761732306607E-2</v>
      </c>
      <c r="U20" s="93">
        <f t="shared" si="20"/>
        <v>86711.892362846091</v>
      </c>
      <c r="V20" s="93">
        <f t="shared" si="21"/>
        <v>418795.61054148123</v>
      </c>
      <c r="W20" s="94">
        <f>SUM(V20:V$24)</f>
        <v>1749287.9190084839</v>
      </c>
      <c r="X20" s="95">
        <f t="shared" si="0"/>
        <v>412499.28478162223</v>
      </c>
      <c r="Y20" s="93">
        <f>SUM(X20:X$24)</f>
        <v>1608626.3923250835</v>
      </c>
      <c r="Z20" s="93">
        <f t="shared" si="1"/>
        <v>6296.325759859039</v>
      </c>
      <c r="AA20" s="94">
        <f>SUM(Z20:Z$24)</f>
        <v>140661.5266834005</v>
      </c>
      <c r="AB20" s="87">
        <f t="shared" si="2"/>
        <v>20.173564102240842</v>
      </c>
      <c r="AC20" s="88">
        <f t="shared" si="3"/>
        <v>18.551392992252815</v>
      </c>
      <c r="AD20" s="96">
        <f t="shared" si="16"/>
        <v>91.958926534910901</v>
      </c>
      <c r="AE20" s="88">
        <f t="shared" si="4"/>
        <v>1.6221711099880285</v>
      </c>
      <c r="AF20" s="97">
        <f t="shared" si="17"/>
        <v>8.0410734650891005</v>
      </c>
      <c r="AH20" s="98">
        <f t="shared" si="25"/>
        <v>4.7143864261044044E-5</v>
      </c>
      <c r="AI20" s="99">
        <f t="shared" si="18"/>
        <v>6.3609674194290766E-6</v>
      </c>
      <c r="AJ20" s="99">
        <f t="shared" si="22"/>
        <v>126467930.57884885</v>
      </c>
      <c r="AK20" s="99">
        <f>SUM(AJ20:AJ$24)/U20/U20</f>
        <v>5.6814021306019147E-2</v>
      </c>
      <c r="AL20" s="99">
        <f t="shared" si="23"/>
        <v>105766947.93957372</v>
      </c>
      <c r="AM20" s="99">
        <f>SUM(AL20:AL$24)/U20/U20</f>
        <v>4.7750739148581363E-2</v>
      </c>
      <c r="AN20" s="99">
        <f t="shared" si="24"/>
        <v>2147649.2894766126</v>
      </c>
      <c r="AO20" s="100">
        <f>SUM(AN20:AN$24)/U20/U20</f>
        <v>5.8605020575345293E-3</v>
      </c>
      <c r="AP20" s="87">
        <f t="shared" si="5"/>
        <v>19.706384539064967</v>
      </c>
      <c r="AQ20" s="88">
        <f t="shared" si="6"/>
        <v>20.640743665416718</v>
      </c>
      <c r="AR20" s="88">
        <f t="shared" si="7"/>
        <v>18.123094919045393</v>
      </c>
      <c r="AS20" s="88">
        <f t="shared" si="8"/>
        <v>18.979691065460237</v>
      </c>
      <c r="AT20" s="88">
        <f t="shared" si="9"/>
        <v>1.4721254345947514</v>
      </c>
      <c r="AU20" s="101">
        <f t="shared" si="10"/>
        <v>1.7722167853813056</v>
      </c>
    </row>
    <row r="21" spans="1:47" ht="14.45" customHeight="1" x14ac:dyDescent="0.15">
      <c r="A21" s="68"/>
      <c r="B21" s="86" t="s">
        <v>225</v>
      </c>
      <c r="C21" s="11">
        <v>4975</v>
      </c>
      <c r="D21" s="11">
        <v>99</v>
      </c>
      <c r="E21" s="11">
        <v>1689</v>
      </c>
      <c r="F21" s="12">
        <v>49</v>
      </c>
      <c r="G21" s="22" t="s">
        <v>87</v>
      </c>
      <c r="H21" s="3">
        <v>3608735</v>
      </c>
      <c r="I21" s="3">
        <v>76916</v>
      </c>
      <c r="J21" s="18">
        <v>70</v>
      </c>
      <c r="K21" s="3">
        <v>83344</v>
      </c>
      <c r="L21" s="4">
        <v>1309855</v>
      </c>
      <c r="M21" s="70"/>
      <c r="N21" s="70"/>
      <c r="O21" s="87">
        <f t="shared" si="11"/>
        <v>0.5290487804878049</v>
      </c>
      <c r="P21" s="88">
        <f t="shared" si="12"/>
        <v>1.0329700518325673</v>
      </c>
      <c r="Q21" s="89">
        <f t="shared" si="13"/>
        <v>1.9899497487437186E-2</v>
      </c>
      <c r="R21" s="90">
        <f t="shared" si="14"/>
        <v>1.9264350841666673E-2</v>
      </c>
      <c r="S21" s="91">
        <f t="shared" si="15"/>
        <v>2.9011249259917112E-2</v>
      </c>
      <c r="T21" s="92">
        <f t="shared" si="19"/>
        <v>9.2141933710917195E-2</v>
      </c>
      <c r="U21" s="93">
        <f t="shared" si="20"/>
        <v>80406.657770324324</v>
      </c>
      <c r="V21" s="93">
        <f t="shared" si="21"/>
        <v>384587.31317149586</v>
      </c>
      <c r="W21" s="94">
        <f>SUM(V21:V$24)</f>
        <v>1330492.3084670028</v>
      </c>
      <c r="X21" s="95">
        <f t="shared" si="0"/>
        <v>373429.95476687577</v>
      </c>
      <c r="Y21" s="93">
        <f>SUM(X21:X$24)</f>
        <v>1196127.1075434613</v>
      </c>
      <c r="Z21" s="93">
        <f t="shared" si="1"/>
        <v>11157.35840462007</v>
      </c>
      <c r="AA21" s="94">
        <f>SUM(Z21:Z$24)</f>
        <v>134365.20092354147</v>
      </c>
      <c r="AB21" s="87">
        <f t="shared" si="2"/>
        <v>16.547041567968858</v>
      </c>
      <c r="AC21" s="88">
        <f t="shared" si="3"/>
        <v>14.875970979419515</v>
      </c>
      <c r="AD21" s="96">
        <f t="shared" si="16"/>
        <v>89.901091493091201</v>
      </c>
      <c r="AE21" s="88">
        <f t="shared" si="4"/>
        <v>1.6710705885493431</v>
      </c>
      <c r="AF21" s="97">
        <f t="shared" si="17"/>
        <v>10.098908506908804</v>
      </c>
      <c r="AH21" s="98">
        <f t="shared" si="25"/>
        <v>7.7856953578494536E-5</v>
      </c>
      <c r="AI21" s="99">
        <f t="shared" si="18"/>
        <v>1.6678269198517507E-5</v>
      </c>
      <c r="AJ21" s="99">
        <f t="shared" si="22"/>
        <v>118028650.18895341</v>
      </c>
      <c r="AK21" s="99">
        <f>SUM(AJ21:AJ$24)/U21/U21</f>
        <v>4.6512491550147979E-2</v>
      </c>
      <c r="AL21" s="99">
        <f t="shared" si="23"/>
        <v>94975631.155340284</v>
      </c>
      <c r="AM21" s="99">
        <f>SUM(AL21:AL$24)/U21/U21</f>
        <v>3.9173943830662424E-2</v>
      </c>
      <c r="AN21" s="99">
        <f t="shared" si="24"/>
        <v>4019231.020950295</v>
      </c>
      <c r="AO21" s="100">
        <f>SUM(AN21:AN$24)/U21/U21</f>
        <v>6.4834788587133842E-3</v>
      </c>
      <c r="AP21" s="87">
        <f t="shared" si="5"/>
        <v>16.124333172571927</v>
      </c>
      <c r="AQ21" s="88">
        <f t="shared" si="6"/>
        <v>16.969749963365789</v>
      </c>
      <c r="AR21" s="88">
        <f t="shared" si="7"/>
        <v>14.48803977080145</v>
      </c>
      <c r="AS21" s="88">
        <f t="shared" si="8"/>
        <v>15.26390218803758</v>
      </c>
      <c r="AT21" s="88">
        <f t="shared" si="9"/>
        <v>1.5132512855993132</v>
      </c>
      <c r="AU21" s="101">
        <f t="shared" si="10"/>
        <v>1.828889891499373</v>
      </c>
    </row>
    <row r="22" spans="1:47" ht="14.45" customHeight="1" x14ac:dyDescent="0.15">
      <c r="A22" s="68"/>
      <c r="B22" s="86" t="s">
        <v>235</v>
      </c>
      <c r="C22" s="11">
        <v>4357</v>
      </c>
      <c r="D22" s="11">
        <v>138</v>
      </c>
      <c r="E22" s="11">
        <v>1445</v>
      </c>
      <c r="F22" s="12">
        <v>74</v>
      </c>
      <c r="G22" s="22" t="s">
        <v>89</v>
      </c>
      <c r="H22" s="3">
        <v>2806665</v>
      </c>
      <c r="I22" s="3">
        <v>96964</v>
      </c>
      <c r="J22" s="18">
        <v>75</v>
      </c>
      <c r="K22" s="3">
        <v>75144</v>
      </c>
      <c r="L22" s="4">
        <v>912444</v>
      </c>
      <c r="M22" s="70"/>
      <c r="N22" s="70"/>
      <c r="O22" s="87">
        <f t="shared" si="11"/>
        <v>0.53289495869162029</v>
      </c>
      <c r="P22" s="88">
        <f t="shared" si="12"/>
        <v>1.0135874751634408</v>
      </c>
      <c r="Q22" s="89">
        <f t="shared" si="13"/>
        <v>3.1673169612118433E-2</v>
      </c>
      <c r="R22" s="90">
        <f t="shared" si="14"/>
        <v>3.1248580303353826E-2</v>
      </c>
      <c r="S22" s="91">
        <f t="shared" si="15"/>
        <v>5.1211072664359862E-2</v>
      </c>
      <c r="T22" s="92">
        <f t="shared" si="19"/>
        <v>0.14561560566788906</v>
      </c>
      <c r="U22" s="93">
        <f t="shared" si="20"/>
        <v>72997.832840134695</v>
      </c>
      <c r="V22" s="93">
        <f t="shared" si="21"/>
        <v>340163.41024999105</v>
      </c>
      <c r="W22" s="94">
        <f>SUM(V22:V$24)</f>
        <v>945904.9952955069</v>
      </c>
      <c r="X22" s="95">
        <f t="shared" si="0"/>
        <v>322743.27712992229</v>
      </c>
      <c r="Y22" s="93">
        <f>SUM(X22:X$24)</f>
        <v>822697.15277658543</v>
      </c>
      <c r="Z22" s="93">
        <f t="shared" si="1"/>
        <v>17420.133120068745</v>
      </c>
      <c r="AA22" s="94">
        <f>SUM(Z22:Z$24)</f>
        <v>123207.8425189214</v>
      </c>
      <c r="AB22" s="87">
        <f t="shared" si="2"/>
        <v>12.957987360625342</v>
      </c>
      <c r="AC22" s="88">
        <f t="shared" si="3"/>
        <v>11.27015858920487</v>
      </c>
      <c r="AD22" s="96">
        <f t="shared" si="16"/>
        <v>86.974607055497088</v>
      </c>
      <c r="AE22" s="88">
        <f t="shared" si="4"/>
        <v>1.6878287714204703</v>
      </c>
      <c r="AF22" s="97">
        <f t="shared" si="17"/>
        <v>13.025392944502896</v>
      </c>
      <c r="AH22" s="98">
        <f t="shared" si="25"/>
        <v>1.312774289937E-4</v>
      </c>
      <c r="AI22" s="99">
        <f t="shared" si="18"/>
        <v>3.3625258616557447E-5</v>
      </c>
      <c r="AJ22" s="99">
        <f t="shared" si="22"/>
        <v>101538461.88820423</v>
      </c>
      <c r="AK22" s="99">
        <f>SUM(AJ22:AJ$24)/U22/U22</f>
        <v>3.4283389264652672E-2</v>
      </c>
      <c r="AL22" s="99">
        <f t="shared" si="23"/>
        <v>77129131.70482181</v>
      </c>
      <c r="AM22" s="99">
        <f>SUM(AL22:AL$24)/U22/U22</f>
        <v>2.9705826365977229E-2</v>
      </c>
      <c r="AN22" s="99">
        <f t="shared" si="24"/>
        <v>6197238.96591709</v>
      </c>
      <c r="AO22" s="100">
        <f>SUM(AN22:AN$24)/U22/U22</f>
        <v>7.1120670375078073E-3</v>
      </c>
      <c r="AP22" s="87">
        <f t="shared" si="5"/>
        <v>12.595078187140999</v>
      </c>
      <c r="AQ22" s="88">
        <f t="shared" si="6"/>
        <v>13.320896534109686</v>
      </c>
      <c r="AR22" s="88">
        <f t="shared" si="7"/>
        <v>10.932345175368862</v>
      </c>
      <c r="AS22" s="88">
        <f t="shared" si="8"/>
        <v>11.607972003040878</v>
      </c>
      <c r="AT22" s="88">
        <f t="shared" si="9"/>
        <v>1.5225359502475893</v>
      </c>
      <c r="AU22" s="101">
        <f t="shared" si="10"/>
        <v>1.8531215925933513</v>
      </c>
    </row>
    <row r="23" spans="1:47" ht="14.45" customHeight="1" x14ac:dyDescent="0.15">
      <c r="A23" s="68"/>
      <c r="B23" s="86" t="s">
        <v>236</v>
      </c>
      <c r="C23" s="11">
        <v>3366</v>
      </c>
      <c r="D23" s="11">
        <v>186</v>
      </c>
      <c r="E23" s="11">
        <v>1131</v>
      </c>
      <c r="F23" s="12">
        <v>135</v>
      </c>
      <c r="G23" s="22" t="s">
        <v>90</v>
      </c>
      <c r="H23" s="3">
        <v>2009820</v>
      </c>
      <c r="I23" s="3">
        <v>126762</v>
      </c>
      <c r="J23" s="18">
        <v>80</v>
      </c>
      <c r="K23" s="3">
        <v>63282</v>
      </c>
      <c r="L23" s="4">
        <v>564428</v>
      </c>
      <c r="M23" s="70"/>
      <c r="N23" s="70"/>
      <c r="O23" s="87">
        <f>IF(K23&lt;0.5,0.5,((L23-L24)-5*K24)/5/(K23-K24))</f>
        <v>0.5270425643110157</v>
      </c>
      <c r="P23" s="88">
        <f t="shared" si="12"/>
        <v>1.0096904869525449</v>
      </c>
      <c r="Q23" s="89">
        <f t="shared" si="13"/>
        <v>5.5258467023172907E-2</v>
      </c>
      <c r="R23" s="90">
        <f t="shared" si="14"/>
        <v>5.47281248434403E-2</v>
      </c>
      <c r="S23" s="91">
        <f t="shared" si="15"/>
        <v>0.11936339522546419</v>
      </c>
      <c r="T23" s="92">
        <f>5*R23/(1+5*(1-O23)*R23)</f>
        <v>0.24228412377466257</v>
      </c>
      <c r="U23" s="93">
        <f t="shared" si="20"/>
        <v>62368.209198675162</v>
      </c>
      <c r="V23" s="93">
        <f>5*U23*((1-T23)+O23*T23)</f>
        <v>276107.15624412714</v>
      </c>
      <c r="W23" s="94">
        <f>SUM(V23:V$24)</f>
        <v>605741.58504551591</v>
      </c>
      <c r="X23" s="95">
        <f t="shared" si="0"/>
        <v>243150.06862878037</v>
      </c>
      <c r="Y23" s="93">
        <f>SUM(X23:X$24)</f>
        <v>499953.87564666325</v>
      </c>
      <c r="Z23" s="93">
        <f t="shared" si="1"/>
        <v>32957.08761534674</v>
      </c>
      <c r="AA23" s="94">
        <f>SUM(Z23:Z$24)</f>
        <v>105787.70939885266</v>
      </c>
      <c r="AB23" s="87">
        <f t="shared" si="2"/>
        <v>9.7123453250984664</v>
      </c>
      <c r="AC23" s="88">
        <f t="shared" si="3"/>
        <v>8.0161653199637382</v>
      </c>
      <c r="AD23" s="96">
        <f t="shared" si="16"/>
        <v>82.535835080415737</v>
      </c>
      <c r="AE23" s="88">
        <f t="shared" si="4"/>
        <v>1.6961800051347287</v>
      </c>
      <c r="AF23" s="97">
        <f t="shared" si="17"/>
        <v>17.464164919584267</v>
      </c>
      <c r="AH23" s="98">
        <f>IF(D23=0,0,T23*T23*(1-T23)/D23)</f>
        <v>2.3913511682147257E-4</v>
      </c>
      <c r="AI23" s="99">
        <f t="shared" si="18"/>
        <v>9.294056154351354E-5</v>
      </c>
      <c r="AJ23" s="99">
        <f t="shared" si="22"/>
        <v>81146872.216696486</v>
      </c>
      <c r="AK23" s="99">
        <f>SUM(AJ23:AJ$24)/U23/U23</f>
        <v>2.0861485790347443E-2</v>
      </c>
      <c r="AL23" s="99">
        <f t="shared" si="23"/>
        <v>59641170.25310652</v>
      </c>
      <c r="AM23" s="99">
        <f>SUM(AL23:AL$24)/U23/U23</f>
        <v>2.086584227870799E-2</v>
      </c>
      <c r="AN23" s="99">
        <f t="shared" si="24"/>
        <v>10178068.210594034</v>
      </c>
      <c r="AO23" s="100">
        <f>SUM(AN23:AN$24)/U23/U23</f>
        <v>8.1497169097493449E-3</v>
      </c>
      <c r="AP23" s="87">
        <f t="shared" si="5"/>
        <v>9.4292526127016281</v>
      </c>
      <c r="AQ23" s="88">
        <f t="shared" si="6"/>
        <v>9.9954380374953047</v>
      </c>
      <c r="AR23" s="88">
        <f t="shared" si="7"/>
        <v>7.7330430500910126</v>
      </c>
      <c r="AS23" s="88">
        <f t="shared" si="8"/>
        <v>8.2992875898364638</v>
      </c>
      <c r="AT23" s="88">
        <f t="shared" si="9"/>
        <v>1.5192394713938895</v>
      </c>
      <c r="AU23" s="101">
        <f t="shared" si="10"/>
        <v>1.8731205388755678</v>
      </c>
    </row>
    <row r="24" spans="1:47" ht="14.45" customHeight="1" x14ac:dyDescent="0.15">
      <c r="A24" s="44"/>
      <c r="B24" s="102" t="s">
        <v>237</v>
      </c>
      <c r="C24" s="13">
        <v>2634</v>
      </c>
      <c r="D24" s="13">
        <v>336</v>
      </c>
      <c r="E24" s="13">
        <v>869</v>
      </c>
      <c r="F24" s="14">
        <v>192</v>
      </c>
      <c r="G24" s="23" t="s">
        <v>91</v>
      </c>
      <c r="H24" s="5">
        <v>1472880</v>
      </c>
      <c r="I24" s="5">
        <v>209063</v>
      </c>
      <c r="J24" s="19">
        <v>85</v>
      </c>
      <c r="K24" s="5">
        <v>46061</v>
      </c>
      <c r="L24" s="6">
        <v>288742</v>
      </c>
      <c r="M24" s="70"/>
      <c r="N24" s="70"/>
      <c r="O24" s="103">
        <v>1</v>
      </c>
      <c r="P24" s="104">
        <f>IF(H24&lt;0.5,1,(I24/H24)/(K24/L24))</f>
        <v>0.88978772677593732</v>
      </c>
      <c r="Q24" s="105">
        <f t="shared" si="13"/>
        <v>0.12756264236902051</v>
      </c>
      <c r="R24" s="106">
        <f t="shared" si="14"/>
        <v>0.14336300505203844</v>
      </c>
      <c r="S24" s="107">
        <f t="shared" si="15"/>
        <v>0.22094361334867663</v>
      </c>
      <c r="T24" s="103">
        <v>1</v>
      </c>
      <c r="U24" s="108">
        <f>U23*(1-T23)</f>
        <v>47257.382281579303</v>
      </c>
      <c r="V24" s="108">
        <f>U24/R24</f>
        <v>329634.42880138877</v>
      </c>
      <c r="W24" s="109">
        <f>SUM(V24:V$24)</f>
        <v>329634.42880138877</v>
      </c>
      <c r="X24" s="103">
        <f t="shared" si="0"/>
        <v>256803.80701788285</v>
      </c>
      <c r="Y24" s="108">
        <f>SUM(X24:X$24)</f>
        <v>256803.80701788285</v>
      </c>
      <c r="Z24" s="108">
        <f t="shared" si="1"/>
        <v>72830.621783505921</v>
      </c>
      <c r="AA24" s="109">
        <f>SUM(Z24:Z$24)</f>
        <v>72830.621783505921</v>
      </c>
      <c r="AB24" s="110">
        <f t="shared" si="2"/>
        <v>6.9753002152613659</v>
      </c>
      <c r="AC24" s="104">
        <f t="shared" si="3"/>
        <v>5.4341521815097176</v>
      </c>
      <c r="AD24" s="111">
        <f t="shared" si="16"/>
        <v>77.905638665132344</v>
      </c>
      <c r="AE24" s="104">
        <f t="shared" si="4"/>
        <v>1.5411480337516481</v>
      </c>
      <c r="AF24" s="112">
        <f t="shared" si="17"/>
        <v>22.094361334867664</v>
      </c>
      <c r="AH24" s="113">
        <f>0</f>
        <v>0</v>
      </c>
      <c r="AI24" s="114">
        <f t="shared" si="18"/>
        <v>1.9807541204730391E-4</v>
      </c>
      <c r="AJ24" s="114">
        <v>0</v>
      </c>
      <c r="AK24" s="114">
        <f>(1-R24)/R24/R24/D24</f>
        <v>0.12404616927905918</v>
      </c>
      <c r="AL24" s="114">
        <f>V24*V24*AI24</f>
        <v>21522647.803778905</v>
      </c>
      <c r="AM24" s="114">
        <f>(1-S24)*(1-S24)*(1-R24)/R24/R24/D24+AI24/R24/R24</f>
        <v>8.4924521463290464E-2</v>
      </c>
      <c r="AN24" s="114">
        <f>V24*V24*AI24</f>
        <v>21522647.803778905</v>
      </c>
      <c r="AO24" s="115">
        <f>S24*S24*(1-R24)/R24/R24/D24+AI24/R24/R24</f>
        <v>1.569276990938516E-2</v>
      </c>
      <c r="AP24" s="110">
        <f t="shared" si="5"/>
        <v>6.2849845165390832</v>
      </c>
      <c r="AQ24" s="104">
        <f t="shared" si="6"/>
        <v>7.6656159139836486</v>
      </c>
      <c r="AR24" s="104">
        <f t="shared" si="7"/>
        <v>4.8629726636229353</v>
      </c>
      <c r="AS24" s="104">
        <f t="shared" si="8"/>
        <v>6.0053316993964998</v>
      </c>
      <c r="AT24" s="104">
        <f t="shared" si="9"/>
        <v>1.2956172925319507</v>
      </c>
      <c r="AU24" s="116">
        <f t="shared" si="10"/>
        <v>1.7866787749713455</v>
      </c>
    </row>
    <row r="25" spans="1:47" ht="14.45" customHeight="1" x14ac:dyDescent="0.15">
      <c r="A25" s="68" t="s">
        <v>6</v>
      </c>
      <c r="B25" s="69" t="s">
        <v>59</v>
      </c>
      <c r="C25" s="9">
        <v>4024</v>
      </c>
      <c r="D25" s="9">
        <v>5</v>
      </c>
      <c r="E25" s="9">
        <v>1338</v>
      </c>
      <c r="F25" s="10">
        <v>0</v>
      </c>
      <c r="G25" s="21" t="s">
        <v>59</v>
      </c>
      <c r="H25" s="1">
        <v>2414909</v>
      </c>
      <c r="I25" s="1">
        <v>1219</v>
      </c>
      <c r="J25" s="17">
        <v>0</v>
      </c>
      <c r="K25" s="1">
        <v>100000</v>
      </c>
      <c r="L25" s="2">
        <v>8713724</v>
      </c>
      <c r="M25" s="70"/>
      <c r="N25" s="70"/>
      <c r="O25" s="117">
        <f t="shared" ref="O25:O40" si="26">IF(K25&lt;0.5,0.5,((L25-L26)-5*K26)/5/(K25-K26))</f>
        <v>0.16090225563909774</v>
      </c>
      <c r="P25" s="118">
        <f t="shared" ref="P25:P40" si="27">IF(H25&lt;0.5,1,(I25/H25)/((K25-K26)/(L25-L26)))</f>
        <v>0.94671852343370566</v>
      </c>
      <c r="Q25" s="73">
        <f t="shared" si="13"/>
        <v>1.242544731610338E-3</v>
      </c>
      <c r="R25" s="119">
        <f t="shared" si="14"/>
        <v>1.3124753565649946E-3</v>
      </c>
      <c r="S25" s="120">
        <f t="shared" si="15"/>
        <v>0</v>
      </c>
      <c r="T25" s="121">
        <f>5*R25/(1+5*(1-O25)*R25)</f>
        <v>6.526439105422493E-3</v>
      </c>
      <c r="U25" s="122">
        <v>100000</v>
      </c>
      <c r="V25" s="122">
        <f>5*U25*((1-T25)+O25*T25)</f>
        <v>497261.83983396558</v>
      </c>
      <c r="W25" s="123">
        <f>SUM(V25:V$42)</f>
        <v>8766045.6815517154</v>
      </c>
      <c r="X25" s="124">
        <f t="shared" si="0"/>
        <v>497261.83983396558</v>
      </c>
      <c r="Y25" s="122">
        <f>SUM(X25:X$42)</f>
        <v>8452937.4922342543</v>
      </c>
      <c r="Z25" s="122">
        <f t="shared" si="1"/>
        <v>0</v>
      </c>
      <c r="AA25" s="123">
        <f>SUM(Z25:Z$42)</f>
        <v>313108.18931746064</v>
      </c>
      <c r="AB25" s="117">
        <f t="shared" si="2"/>
        <v>87.660456815517151</v>
      </c>
      <c r="AC25" s="118">
        <f t="shared" si="3"/>
        <v>84.529374922342541</v>
      </c>
      <c r="AD25" s="80">
        <f t="shared" si="16"/>
        <v>96.428170686169224</v>
      </c>
      <c r="AE25" s="118">
        <f t="shared" si="4"/>
        <v>3.1310818931746063</v>
      </c>
      <c r="AF25" s="81">
        <f t="shared" si="17"/>
        <v>3.5718293138307717</v>
      </c>
      <c r="AH25" s="82">
        <f>IF(D25=0,0,T25*T25*(1-T25)/D25)</f>
        <v>8.46328351813625E-6</v>
      </c>
      <c r="AI25" s="83">
        <f t="shared" si="18"/>
        <v>0</v>
      </c>
      <c r="AJ25" s="83">
        <f>U25*U25*((1-O25)*5+AB26)^2*AH25</f>
        <v>646882447.65147913</v>
      </c>
      <c r="AK25" s="83">
        <f>SUM(AJ25:AJ$42)/U25/U25</f>
        <v>0.17637528752652704</v>
      </c>
      <c r="AL25" s="83">
        <f>U25*U25*((1-O25)*5*(1-S25)+AC26)^2*AH25+V25*V25*AI25</f>
        <v>601083989.30101633</v>
      </c>
      <c r="AM25" s="83">
        <f>SUM(AL25:AL$42)/U25/U25</f>
        <v>0.15363679380233991</v>
      </c>
      <c r="AN25" s="83">
        <f>U25*U25*((1-O25)*5*S25+AE26)^2*AH25+V25*V25*AI25</f>
        <v>840649.80324893119</v>
      </c>
      <c r="AO25" s="84">
        <f>SUM(AN25:AN$42)/U25/U25</f>
        <v>8.775865737024293E-3</v>
      </c>
      <c r="AP25" s="117">
        <f t="shared" si="5"/>
        <v>86.837314479974921</v>
      </c>
      <c r="AQ25" s="118">
        <f t="shared" si="6"/>
        <v>88.48359915105938</v>
      </c>
      <c r="AR25" s="118">
        <f t="shared" si="7"/>
        <v>83.761122940847486</v>
      </c>
      <c r="AS25" s="118">
        <f t="shared" si="8"/>
        <v>85.297626903837596</v>
      </c>
      <c r="AT25" s="118">
        <f t="shared" si="9"/>
        <v>2.9474698951588105</v>
      </c>
      <c r="AU25" s="125">
        <f t="shared" si="10"/>
        <v>3.314693891190402</v>
      </c>
    </row>
    <row r="26" spans="1:47" ht="14.45" customHeight="1" x14ac:dyDescent="0.15">
      <c r="A26" s="126"/>
      <c r="B26" s="86" t="s">
        <v>61</v>
      </c>
      <c r="C26" s="11">
        <v>4228</v>
      </c>
      <c r="D26" s="11">
        <v>0</v>
      </c>
      <c r="E26" s="11">
        <v>1432</v>
      </c>
      <c r="F26" s="12">
        <v>0</v>
      </c>
      <c r="G26" s="22" t="s">
        <v>61</v>
      </c>
      <c r="H26" s="3">
        <v>2569226</v>
      </c>
      <c r="I26" s="3">
        <v>199</v>
      </c>
      <c r="J26" s="18">
        <v>5</v>
      </c>
      <c r="K26" s="3">
        <v>99734</v>
      </c>
      <c r="L26" s="4">
        <v>8214840</v>
      </c>
      <c r="M26" s="70"/>
      <c r="N26" s="70"/>
      <c r="O26" s="87">
        <f t="shared" si="26"/>
        <v>0.45806451612903226</v>
      </c>
      <c r="P26" s="88">
        <f t="shared" si="27"/>
        <v>1.2457450032083215</v>
      </c>
      <c r="Q26" s="89">
        <f t="shared" si="13"/>
        <v>0</v>
      </c>
      <c r="R26" s="90">
        <f t="shared" si="14"/>
        <v>0</v>
      </c>
      <c r="S26" s="91">
        <f t="shared" si="15"/>
        <v>0</v>
      </c>
      <c r="T26" s="92">
        <f>5*R26/(1+5*(1-O26)*R26)</f>
        <v>0</v>
      </c>
      <c r="U26" s="93">
        <f>U25*(1-T25)</f>
        <v>99347.356089457753</v>
      </c>
      <c r="V26" s="93">
        <f>5*U26*((1-T26)+O26*T26)</f>
        <v>496736.78044728877</v>
      </c>
      <c r="W26" s="94">
        <f>SUM(V26:V$42)</f>
        <v>8268783.8417177498</v>
      </c>
      <c r="X26" s="95">
        <f t="shared" si="0"/>
        <v>496736.78044728877</v>
      </c>
      <c r="Y26" s="93">
        <f>SUM(X26:X$42)</f>
        <v>7955675.6524002887</v>
      </c>
      <c r="Z26" s="93">
        <f t="shared" si="1"/>
        <v>0</v>
      </c>
      <c r="AA26" s="94">
        <f>SUM(Z26:Z$42)</f>
        <v>313108.18931746064</v>
      </c>
      <c r="AB26" s="87">
        <f t="shared" si="2"/>
        <v>83.231040736223392</v>
      </c>
      <c r="AC26" s="88">
        <f t="shared" si="3"/>
        <v>80.079389785034309</v>
      </c>
      <c r="AD26" s="96">
        <f t="shared" si="16"/>
        <v>96.21337072886385</v>
      </c>
      <c r="AE26" s="88">
        <f t="shared" si="4"/>
        <v>3.1516509511890889</v>
      </c>
      <c r="AF26" s="97">
        <f t="shared" si="17"/>
        <v>3.7866292711361513</v>
      </c>
      <c r="AH26" s="98">
        <f>IF(D26=0,0,T26*T26*(1-T26)/D26)</f>
        <v>0</v>
      </c>
      <c r="AI26" s="99">
        <f t="shared" si="18"/>
        <v>0</v>
      </c>
      <c r="AJ26" s="99">
        <f>U26*U26*((1-O26)*5+AB27)^2*AH26</f>
        <v>0</v>
      </c>
      <c r="AK26" s="99">
        <f>SUM(AJ26:AJ$42)/U26/U26</f>
        <v>0.11315927707106672</v>
      </c>
      <c r="AL26" s="99">
        <f>U26*U26*((1-O26)*5*(1-S26)+AC27)^2*AH26+V26*V26*AI26</f>
        <v>0</v>
      </c>
      <c r="AM26" s="99">
        <f>SUM(AL26:AL$42)/U26/U26</f>
        <v>9.4761265834316724E-2</v>
      </c>
      <c r="AN26" s="99">
        <f>U26*U26*((1-O26)*5*S26+AE27)^2*AH26+V26*V26*AI26</f>
        <v>0</v>
      </c>
      <c r="AO26" s="100">
        <f>SUM(AN26:AN$42)/U26/U26</f>
        <v>8.8063741841140838E-3</v>
      </c>
      <c r="AP26" s="87">
        <f t="shared" si="5"/>
        <v>82.571713291931701</v>
      </c>
      <c r="AQ26" s="88">
        <f t="shared" si="6"/>
        <v>83.890368180515082</v>
      </c>
      <c r="AR26" s="88">
        <f t="shared" si="7"/>
        <v>79.476036755018626</v>
      </c>
      <c r="AS26" s="88">
        <f t="shared" si="8"/>
        <v>80.682742815049991</v>
      </c>
      <c r="AT26" s="88">
        <f t="shared" si="9"/>
        <v>2.9677200754077435</v>
      </c>
      <c r="AU26" s="101">
        <f t="shared" si="10"/>
        <v>3.3355818269704343</v>
      </c>
    </row>
    <row r="27" spans="1:47" ht="14.45" customHeight="1" x14ac:dyDescent="0.15">
      <c r="A27" s="126"/>
      <c r="B27" s="86" t="s">
        <v>63</v>
      </c>
      <c r="C27" s="11">
        <v>4357</v>
      </c>
      <c r="D27" s="11">
        <v>0</v>
      </c>
      <c r="E27" s="11">
        <v>1452</v>
      </c>
      <c r="F27" s="12">
        <v>0</v>
      </c>
      <c r="G27" s="22" t="s">
        <v>63</v>
      </c>
      <c r="H27" s="3">
        <v>2718493</v>
      </c>
      <c r="I27" s="3">
        <v>203</v>
      </c>
      <c r="J27" s="18">
        <v>10</v>
      </c>
      <c r="K27" s="3">
        <v>99703</v>
      </c>
      <c r="L27" s="4">
        <v>7716254</v>
      </c>
      <c r="M27" s="70"/>
      <c r="N27" s="70"/>
      <c r="O27" s="87">
        <f t="shared" si="26"/>
        <v>0.52</v>
      </c>
      <c r="P27" s="88">
        <f t="shared" si="27"/>
        <v>1.0634199904138066</v>
      </c>
      <c r="Q27" s="89">
        <f t="shared" si="13"/>
        <v>0</v>
      </c>
      <c r="R27" s="90">
        <f t="shared" si="14"/>
        <v>0</v>
      </c>
      <c r="S27" s="91">
        <f t="shared" si="15"/>
        <v>0</v>
      </c>
      <c r="T27" s="92">
        <f t="shared" ref="T27:T40" si="28">5*R27/(1+5*(1-O27)*R27)</f>
        <v>0</v>
      </c>
      <c r="U27" s="93">
        <f t="shared" ref="U27:U41" si="29">U26*(1-T26)</f>
        <v>99347.356089457753</v>
      </c>
      <c r="V27" s="93">
        <f t="shared" ref="V27:V40" si="30">5*U27*((1-T27)+O27*T27)</f>
        <v>496736.78044728877</v>
      </c>
      <c r="W27" s="94">
        <f>SUM(V27:V$42)</f>
        <v>7772047.0612704605</v>
      </c>
      <c r="X27" s="95">
        <f t="shared" si="0"/>
        <v>496736.78044728877</v>
      </c>
      <c r="Y27" s="93">
        <f>SUM(X27:X$42)</f>
        <v>7458938.8719530003</v>
      </c>
      <c r="Z27" s="93">
        <f t="shared" si="1"/>
        <v>0</v>
      </c>
      <c r="AA27" s="94">
        <f>SUM(Z27:Z$42)</f>
        <v>313108.18931746064</v>
      </c>
      <c r="AB27" s="87">
        <f t="shared" si="2"/>
        <v>78.231040736223392</v>
      </c>
      <c r="AC27" s="88">
        <f t="shared" si="3"/>
        <v>75.079389785034309</v>
      </c>
      <c r="AD27" s="96">
        <f t="shared" si="16"/>
        <v>95.971354948714406</v>
      </c>
      <c r="AE27" s="88">
        <f t="shared" si="4"/>
        <v>3.1516509511890889</v>
      </c>
      <c r="AF27" s="97">
        <f t="shared" si="17"/>
        <v>4.0286450512856042</v>
      </c>
      <c r="AH27" s="98">
        <f t="shared" ref="AH27:AH40" si="31">IF(D27=0,0,T27*T27*(1-T27)/D27)</f>
        <v>0</v>
      </c>
      <c r="AI27" s="99">
        <f t="shared" si="18"/>
        <v>0</v>
      </c>
      <c r="AJ27" s="99">
        <f t="shared" ref="AJ27:AJ40" si="32">U27*U27*((1-O27)*5+AB28)^2*AH27</f>
        <v>0</v>
      </c>
      <c r="AK27" s="99">
        <f>SUM(AJ27:AJ$42)/U27/U27</f>
        <v>0.11315927707106672</v>
      </c>
      <c r="AL27" s="99">
        <f t="shared" ref="AL27:AL40" si="33">U27*U27*((1-O27)*5*(1-S27)+AC28)^2*AH27+V27*V27*AI27</f>
        <v>0</v>
      </c>
      <c r="AM27" s="99">
        <f>SUM(AL27:AL$42)/U27/U27</f>
        <v>9.4761265834316724E-2</v>
      </c>
      <c r="AN27" s="99">
        <f t="shared" ref="AN27:AN40" si="34">U27*U27*((1-O27)*5*S27+AE28)^2*AH27+V27*V27*AI27</f>
        <v>0</v>
      </c>
      <c r="AO27" s="100">
        <f>SUM(AN27:AN$42)/U27/U27</f>
        <v>8.8063741841140838E-3</v>
      </c>
      <c r="AP27" s="87">
        <f t="shared" si="5"/>
        <v>77.571713291931701</v>
      </c>
      <c r="AQ27" s="88">
        <f t="shared" si="6"/>
        <v>78.890368180515082</v>
      </c>
      <c r="AR27" s="88">
        <f t="shared" si="7"/>
        <v>74.476036755018626</v>
      </c>
      <c r="AS27" s="88">
        <f t="shared" si="8"/>
        <v>75.682742815049991</v>
      </c>
      <c r="AT27" s="88">
        <f t="shared" si="9"/>
        <v>2.9677200754077435</v>
      </c>
      <c r="AU27" s="101">
        <f t="shared" si="10"/>
        <v>3.3355818269704343</v>
      </c>
    </row>
    <row r="28" spans="1:47" ht="14.45" customHeight="1" x14ac:dyDescent="0.15">
      <c r="A28" s="126"/>
      <c r="B28" s="86" t="s">
        <v>65</v>
      </c>
      <c r="C28" s="11">
        <v>4326</v>
      </c>
      <c r="D28" s="11">
        <v>2</v>
      </c>
      <c r="E28" s="11">
        <v>1377</v>
      </c>
      <c r="F28" s="12">
        <v>0</v>
      </c>
      <c r="G28" s="22" t="s">
        <v>65</v>
      </c>
      <c r="H28" s="3">
        <v>2904186</v>
      </c>
      <c r="I28" s="3">
        <v>384</v>
      </c>
      <c r="J28" s="18">
        <v>15</v>
      </c>
      <c r="K28" s="3">
        <v>99668</v>
      </c>
      <c r="L28" s="4">
        <v>7217823</v>
      </c>
      <c r="M28" s="70"/>
      <c r="N28" s="70"/>
      <c r="O28" s="87">
        <f t="shared" si="26"/>
        <v>0.53898305084745768</v>
      </c>
      <c r="P28" s="88">
        <f t="shared" si="27"/>
        <v>1.1165084012513697</v>
      </c>
      <c r="Q28" s="89">
        <f t="shared" si="13"/>
        <v>4.6232085067036521E-4</v>
      </c>
      <c r="R28" s="90">
        <f t="shared" si="14"/>
        <v>4.1407735951847863E-4</v>
      </c>
      <c r="S28" s="91">
        <f t="shared" si="15"/>
        <v>0</v>
      </c>
      <c r="T28" s="92">
        <f t="shared" si="28"/>
        <v>2.0684125321557738E-3</v>
      </c>
      <c r="U28" s="93">
        <f t="shared" si="29"/>
        <v>99347.356089457753</v>
      </c>
      <c r="V28" s="93">
        <f t="shared" si="30"/>
        <v>496263.10554853303</v>
      </c>
      <c r="W28" s="94">
        <f>SUM(V28:V$42)</f>
        <v>7275310.2808231711</v>
      </c>
      <c r="X28" s="95">
        <f t="shared" si="0"/>
        <v>496263.10554853303</v>
      </c>
      <c r="Y28" s="93">
        <f>SUM(X28:X$42)</f>
        <v>6962202.0915057119</v>
      </c>
      <c r="Z28" s="93">
        <f t="shared" si="1"/>
        <v>0</v>
      </c>
      <c r="AA28" s="94">
        <f>SUM(Z28:Z$42)</f>
        <v>313108.18931746064</v>
      </c>
      <c r="AB28" s="87">
        <f t="shared" si="2"/>
        <v>73.231040736223392</v>
      </c>
      <c r="AC28" s="88">
        <f t="shared" si="3"/>
        <v>70.079389785034309</v>
      </c>
      <c r="AD28" s="96">
        <f t="shared" si="16"/>
        <v>95.696290917752677</v>
      </c>
      <c r="AE28" s="88">
        <f t="shared" si="4"/>
        <v>3.1516509511890889</v>
      </c>
      <c r="AF28" s="97">
        <f t="shared" si="17"/>
        <v>4.3037090822473312</v>
      </c>
      <c r="AH28" s="98">
        <f t="shared" si="31"/>
        <v>2.1347405254782107E-6</v>
      </c>
      <c r="AI28" s="99">
        <f t="shared" si="18"/>
        <v>0</v>
      </c>
      <c r="AJ28" s="99">
        <f t="shared" si="32"/>
        <v>105263882.44102554</v>
      </c>
      <c r="AK28" s="99">
        <f>SUM(AJ28:AJ$42)/U28/U28</f>
        <v>0.11315927707106672</v>
      </c>
      <c r="AL28" s="99">
        <f t="shared" si="33"/>
        <v>96067364.254881158</v>
      </c>
      <c r="AM28" s="99">
        <f>SUM(AL28:AL$42)/U28/U28</f>
        <v>9.4761265834316724E-2</v>
      </c>
      <c r="AN28" s="99">
        <f t="shared" si="34"/>
        <v>210151.45878355674</v>
      </c>
      <c r="AO28" s="100">
        <f>SUM(AN28:AN$42)/U28/U28</f>
        <v>8.8063741841140838E-3</v>
      </c>
      <c r="AP28" s="87">
        <f t="shared" si="5"/>
        <v>72.571713291931701</v>
      </c>
      <c r="AQ28" s="88">
        <f t="shared" si="6"/>
        <v>73.890368180515082</v>
      </c>
      <c r="AR28" s="88">
        <f t="shared" si="7"/>
        <v>69.476036755018626</v>
      </c>
      <c r="AS28" s="88">
        <f t="shared" si="8"/>
        <v>70.682742815049991</v>
      </c>
      <c r="AT28" s="88">
        <f t="shared" si="9"/>
        <v>2.9677200754077435</v>
      </c>
      <c r="AU28" s="101">
        <f t="shared" si="10"/>
        <v>3.3355818269704343</v>
      </c>
    </row>
    <row r="29" spans="1:47" ht="14.45" customHeight="1" x14ac:dyDescent="0.15">
      <c r="A29" s="126"/>
      <c r="B29" s="86" t="s">
        <v>67</v>
      </c>
      <c r="C29" s="11">
        <v>2869</v>
      </c>
      <c r="D29" s="11">
        <v>1</v>
      </c>
      <c r="E29" s="11">
        <v>956</v>
      </c>
      <c r="F29" s="12">
        <v>0</v>
      </c>
      <c r="G29" s="22" t="s">
        <v>67</v>
      </c>
      <c r="H29" s="3">
        <v>2868752</v>
      </c>
      <c r="I29" s="3">
        <v>586</v>
      </c>
      <c r="J29" s="18">
        <v>20</v>
      </c>
      <c r="K29" s="3">
        <v>99609</v>
      </c>
      <c r="L29" s="4">
        <v>6719619</v>
      </c>
      <c r="M29" s="70"/>
      <c r="N29" s="70"/>
      <c r="O29" s="87">
        <f t="shared" si="26"/>
        <v>0.54579439252336448</v>
      </c>
      <c r="P29" s="88">
        <f t="shared" si="27"/>
        <v>0.950336631451423</v>
      </c>
      <c r="Q29" s="89">
        <f t="shared" si="13"/>
        <v>3.4855350296270478E-4</v>
      </c>
      <c r="R29" s="90">
        <f t="shared" si="14"/>
        <v>3.6676846017223247E-4</v>
      </c>
      <c r="S29" s="91">
        <f t="shared" si="15"/>
        <v>0</v>
      </c>
      <c r="T29" s="92">
        <f t="shared" si="28"/>
        <v>1.8323160888297689E-3</v>
      </c>
      <c r="U29" s="93">
        <f t="shared" si="29"/>
        <v>99141.864773085777</v>
      </c>
      <c r="V29" s="93">
        <f t="shared" si="30"/>
        <v>495296.77065199183</v>
      </c>
      <c r="W29" s="94">
        <f>SUM(V29:V$42)</f>
        <v>6779047.1752746385</v>
      </c>
      <c r="X29" s="95">
        <f t="shared" si="0"/>
        <v>495296.77065199183</v>
      </c>
      <c r="Y29" s="93">
        <f>SUM(X29:X$42)</f>
        <v>6465938.9859571783</v>
      </c>
      <c r="Z29" s="93">
        <f t="shared" si="1"/>
        <v>0</v>
      </c>
      <c r="AA29" s="94">
        <f>SUM(Z29:Z$42)</f>
        <v>313108.18931746064</v>
      </c>
      <c r="AB29" s="87">
        <f t="shared" si="2"/>
        <v>68.377240944483006</v>
      </c>
      <c r="AC29" s="88">
        <f t="shared" si="3"/>
        <v>65.219057567217547</v>
      </c>
      <c r="AD29" s="96">
        <f t="shared" si="16"/>
        <v>95.381236017069398</v>
      </c>
      <c r="AE29" s="88">
        <f t="shared" si="4"/>
        <v>3.1581833772654706</v>
      </c>
      <c r="AF29" s="97">
        <f t="shared" si="17"/>
        <v>4.6187639829306208</v>
      </c>
      <c r="AH29" s="98">
        <f t="shared" si="31"/>
        <v>3.3512304638725234E-6</v>
      </c>
      <c r="AI29" s="99">
        <f t="shared" si="18"/>
        <v>0</v>
      </c>
      <c r="AJ29" s="99">
        <f t="shared" si="32"/>
        <v>142481346.10566741</v>
      </c>
      <c r="AK29" s="99">
        <f>SUM(AJ29:AJ$42)/U29/U29</f>
        <v>0.10291945171026953</v>
      </c>
      <c r="AL29" s="99">
        <f t="shared" si="33"/>
        <v>129102214.1327863</v>
      </c>
      <c r="AM29" s="99">
        <f>SUM(AL29:AL$42)/U29/U29</f>
        <v>8.5380735377517253E-2</v>
      </c>
      <c r="AN29" s="99">
        <f t="shared" si="34"/>
        <v>329751.01276551309</v>
      </c>
      <c r="AO29" s="100">
        <f>SUM(AN29:AN$42)/U29/U29</f>
        <v>8.8215374368756233E-3</v>
      </c>
      <c r="AP29" s="87">
        <f t="shared" si="5"/>
        <v>67.748452135986724</v>
      </c>
      <c r="AQ29" s="88">
        <f t="shared" si="6"/>
        <v>69.006029752979288</v>
      </c>
      <c r="AR29" s="88">
        <f t="shared" si="7"/>
        <v>64.646345918107571</v>
      </c>
      <c r="AS29" s="88">
        <f t="shared" si="8"/>
        <v>65.791769216327523</v>
      </c>
      <c r="AT29" s="88">
        <f t="shared" si="9"/>
        <v>2.97409421892772</v>
      </c>
      <c r="AU29" s="101">
        <f t="shared" si="10"/>
        <v>3.3422725356032212</v>
      </c>
    </row>
    <row r="30" spans="1:47" ht="14.45" customHeight="1" x14ac:dyDescent="0.15">
      <c r="A30" s="126"/>
      <c r="B30" s="86" t="s">
        <v>69</v>
      </c>
      <c r="C30" s="11">
        <v>3680</v>
      </c>
      <c r="D30" s="11">
        <v>0</v>
      </c>
      <c r="E30" s="11">
        <v>1274</v>
      </c>
      <c r="F30" s="12">
        <v>0</v>
      </c>
      <c r="G30" s="22" t="s">
        <v>69</v>
      </c>
      <c r="H30" s="3">
        <v>3082677</v>
      </c>
      <c r="I30" s="3">
        <v>830</v>
      </c>
      <c r="J30" s="18">
        <v>25</v>
      </c>
      <c r="K30" s="3">
        <v>99502</v>
      </c>
      <c r="L30" s="4">
        <v>6221817</v>
      </c>
      <c r="M30" s="70"/>
      <c r="N30" s="70"/>
      <c r="O30" s="87">
        <f t="shared" si="26"/>
        <v>0.50317460317460316</v>
      </c>
      <c r="P30" s="88">
        <f t="shared" si="27"/>
        <v>1.0624488349903631</v>
      </c>
      <c r="Q30" s="89">
        <f t="shared" si="13"/>
        <v>0</v>
      </c>
      <c r="R30" s="90">
        <f t="shared" si="14"/>
        <v>0</v>
      </c>
      <c r="S30" s="91">
        <f t="shared" si="15"/>
        <v>0</v>
      </c>
      <c r="T30" s="92">
        <f t="shared" si="28"/>
        <v>0</v>
      </c>
      <c r="U30" s="93">
        <f t="shared" si="29"/>
        <v>98960.205539185466</v>
      </c>
      <c r="V30" s="93">
        <f t="shared" si="30"/>
        <v>494801.0276959273</v>
      </c>
      <c r="W30" s="94">
        <f>SUM(V30:V$42)</f>
        <v>6283750.4046226479</v>
      </c>
      <c r="X30" s="95">
        <f t="shared" si="0"/>
        <v>494801.0276959273</v>
      </c>
      <c r="Y30" s="93">
        <f>SUM(X30:X$42)</f>
        <v>5970642.2153051868</v>
      </c>
      <c r="Z30" s="93">
        <f t="shared" si="1"/>
        <v>0</v>
      </c>
      <c r="AA30" s="94">
        <f>SUM(Z30:Z$42)</f>
        <v>313108.18931746064</v>
      </c>
      <c r="AB30" s="87">
        <f t="shared" si="2"/>
        <v>63.497750134870721</v>
      </c>
      <c r="AC30" s="88">
        <f t="shared" si="3"/>
        <v>60.333769344698659</v>
      </c>
      <c r="AD30" s="96">
        <f t="shared" si="16"/>
        <v>95.017176540189709</v>
      </c>
      <c r="AE30" s="88">
        <f t="shared" si="4"/>
        <v>3.1639807901720514</v>
      </c>
      <c r="AF30" s="97">
        <f t="shared" si="17"/>
        <v>4.9828234598102785</v>
      </c>
      <c r="AH30" s="98">
        <f t="shared" si="31"/>
        <v>0</v>
      </c>
      <c r="AI30" s="99">
        <f t="shared" si="18"/>
        <v>0</v>
      </c>
      <c r="AJ30" s="99">
        <f t="shared" si="32"/>
        <v>0</v>
      </c>
      <c r="AK30" s="99">
        <f>SUM(AJ30:AJ$42)/U30/U30</f>
        <v>8.8748529241824303E-2</v>
      </c>
      <c r="AL30" s="99">
        <f t="shared" si="33"/>
        <v>0</v>
      </c>
      <c r="AM30" s="99">
        <f>SUM(AL30:AL$42)/U30/U30</f>
        <v>7.2511539221663646E-2</v>
      </c>
      <c r="AN30" s="99">
        <f t="shared" si="34"/>
        <v>0</v>
      </c>
      <c r="AO30" s="100">
        <f>SUM(AN30:AN$42)/U30/U30</f>
        <v>8.8202825026186364E-3</v>
      </c>
      <c r="AP30" s="87">
        <f t="shared" si="5"/>
        <v>62.913852583980677</v>
      </c>
      <c r="AQ30" s="88">
        <f t="shared" si="6"/>
        <v>64.081647685760771</v>
      </c>
      <c r="AR30" s="88">
        <f t="shared" si="7"/>
        <v>59.80598119678897</v>
      </c>
      <c r="AS30" s="88">
        <f t="shared" si="8"/>
        <v>60.861557492608348</v>
      </c>
      <c r="AT30" s="88">
        <f t="shared" si="9"/>
        <v>2.979904726377598</v>
      </c>
      <c r="AU30" s="101">
        <f t="shared" si="10"/>
        <v>3.3480568539665048</v>
      </c>
    </row>
    <row r="31" spans="1:47" ht="14.45" customHeight="1" x14ac:dyDescent="0.15">
      <c r="A31" s="126"/>
      <c r="B31" s="86" t="s">
        <v>71</v>
      </c>
      <c r="C31" s="11">
        <v>4815</v>
      </c>
      <c r="D31" s="11">
        <v>1</v>
      </c>
      <c r="E31" s="11">
        <v>1585</v>
      </c>
      <c r="F31" s="12">
        <v>0</v>
      </c>
      <c r="G31" s="22" t="s">
        <v>71</v>
      </c>
      <c r="H31" s="3">
        <v>3531534</v>
      </c>
      <c r="I31" s="3">
        <v>1224</v>
      </c>
      <c r="J31" s="18">
        <v>30</v>
      </c>
      <c r="K31" s="3">
        <v>99376</v>
      </c>
      <c r="L31" s="4">
        <v>5724620</v>
      </c>
      <c r="M31" s="70"/>
      <c r="N31" s="70"/>
      <c r="O31" s="87">
        <f t="shared" si="26"/>
        <v>0.52874999999999994</v>
      </c>
      <c r="P31" s="88">
        <f t="shared" si="27"/>
        <v>1.0755235401952805</v>
      </c>
      <c r="Q31" s="89">
        <f t="shared" si="13"/>
        <v>2.0768431983385254E-4</v>
      </c>
      <c r="R31" s="90">
        <f t="shared" si="14"/>
        <v>1.9310067336707827E-4</v>
      </c>
      <c r="S31" s="91">
        <f t="shared" si="15"/>
        <v>0</v>
      </c>
      <c r="T31" s="92">
        <f t="shared" si="28"/>
        <v>9.650642689029964E-4</v>
      </c>
      <c r="U31" s="93">
        <f t="shared" si="29"/>
        <v>98960.205539185466</v>
      </c>
      <c r="V31" s="93">
        <f t="shared" si="30"/>
        <v>494575.99885017576</v>
      </c>
      <c r="W31" s="94">
        <f>SUM(V31:V$42)</f>
        <v>5788949.3769267201</v>
      </c>
      <c r="X31" s="95">
        <f t="shared" si="0"/>
        <v>494575.99885017576</v>
      </c>
      <c r="Y31" s="93">
        <f>SUM(X31:X$42)</f>
        <v>5475841.187609259</v>
      </c>
      <c r="Z31" s="93">
        <f t="shared" si="1"/>
        <v>0</v>
      </c>
      <c r="AA31" s="94">
        <f>SUM(Z31:Z$42)</f>
        <v>313108.18931746064</v>
      </c>
      <c r="AB31" s="87">
        <f t="shared" si="2"/>
        <v>58.497750134870714</v>
      </c>
      <c r="AC31" s="88">
        <f t="shared" si="3"/>
        <v>55.333769344698659</v>
      </c>
      <c r="AD31" s="96">
        <f t="shared" si="16"/>
        <v>94.59127781345903</v>
      </c>
      <c r="AE31" s="88">
        <f t="shared" si="4"/>
        <v>3.1639807901720514</v>
      </c>
      <c r="AF31" s="97">
        <f t="shared" si="17"/>
        <v>5.4087221865409676</v>
      </c>
      <c r="AH31" s="98">
        <f t="shared" si="31"/>
        <v>9.3045023142988935E-7</v>
      </c>
      <c r="AI31" s="99">
        <f t="shared" si="18"/>
        <v>0</v>
      </c>
      <c r="AJ31" s="99">
        <f t="shared" si="32"/>
        <v>28481413.426728517</v>
      </c>
      <c r="AK31" s="99">
        <f>SUM(AJ31:AJ$42)/U31/U31</f>
        <v>8.8748529241824303E-2</v>
      </c>
      <c r="AL31" s="99">
        <f t="shared" si="33"/>
        <v>25346015.171396717</v>
      </c>
      <c r="AM31" s="99">
        <f>SUM(AL31:AL$42)/U31/U31</f>
        <v>7.2511539221663646E-2</v>
      </c>
      <c r="AN31" s="99">
        <f t="shared" si="34"/>
        <v>91394.624014969813</v>
      </c>
      <c r="AO31" s="100">
        <f>SUM(AN31:AN$42)/U31/U31</f>
        <v>8.8202825026186364E-3</v>
      </c>
      <c r="AP31" s="87">
        <f t="shared" si="5"/>
        <v>57.91385258398067</v>
      </c>
      <c r="AQ31" s="88">
        <f t="shared" si="6"/>
        <v>59.081647685760757</v>
      </c>
      <c r="AR31" s="88">
        <f t="shared" si="7"/>
        <v>54.80598119678897</v>
      </c>
      <c r="AS31" s="88">
        <f t="shared" si="8"/>
        <v>55.861557492608348</v>
      </c>
      <c r="AT31" s="88">
        <f t="shared" si="9"/>
        <v>2.979904726377598</v>
      </c>
      <c r="AU31" s="101">
        <f t="shared" si="10"/>
        <v>3.3480568539665048</v>
      </c>
    </row>
    <row r="32" spans="1:47" ht="14.45" customHeight="1" x14ac:dyDescent="0.15">
      <c r="A32" s="126"/>
      <c r="B32" s="86" t="s">
        <v>73</v>
      </c>
      <c r="C32" s="11">
        <v>5847</v>
      </c>
      <c r="D32" s="11">
        <v>3</v>
      </c>
      <c r="E32" s="11">
        <v>1981</v>
      </c>
      <c r="F32" s="12">
        <v>0</v>
      </c>
      <c r="G32" s="22" t="s">
        <v>73</v>
      </c>
      <c r="H32" s="3">
        <v>4046870</v>
      </c>
      <c r="I32" s="3">
        <v>1947</v>
      </c>
      <c r="J32" s="18">
        <v>35</v>
      </c>
      <c r="K32" s="3">
        <v>99216</v>
      </c>
      <c r="L32" s="4">
        <v>5228117</v>
      </c>
      <c r="M32" s="70"/>
      <c r="N32" s="70"/>
      <c r="O32" s="87">
        <f t="shared" si="26"/>
        <v>0.52719665271966532</v>
      </c>
      <c r="P32" s="88">
        <f t="shared" si="27"/>
        <v>0.99748322979463022</v>
      </c>
      <c r="Q32" s="89">
        <f t="shared" si="13"/>
        <v>5.1308363263211901E-4</v>
      </c>
      <c r="R32" s="90">
        <f t="shared" si="14"/>
        <v>5.1437820437117202E-4</v>
      </c>
      <c r="S32" s="91">
        <f t="shared" si="15"/>
        <v>0</v>
      </c>
      <c r="T32" s="92">
        <f t="shared" si="28"/>
        <v>2.5687674040730728E-3</v>
      </c>
      <c r="U32" s="93">
        <f t="shared" si="29"/>
        <v>98864.702580776298</v>
      </c>
      <c r="V32" s="93">
        <f t="shared" si="30"/>
        <v>493723.14620784536</v>
      </c>
      <c r="W32" s="94">
        <f>SUM(V32:V$42)</f>
        <v>5294373.378076544</v>
      </c>
      <c r="X32" s="95">
        <f t="shared" si="0"/>
        <v>493723.14620784536</v>
      </c>
      <c r="Y32" s="93">
        <f>SUM(X32:X$42)</f>
        <v>4981265.1887590839</v>
      </c>
      <c r="Z32" s="93">
        <f t="shared" si="1"/>
        <v>0</v>
      </c>
      <c r="AA32" s="94">
        <f>SUM(Z32:Z$42)</f>
        <v>313108.18931746064</v>
      </c>
      <c r="AB32" s="87">
        <f t="shared" si="2"/>
        <v>53.551704904496482</v>
      </c>
      <c r="AC32" s="88">
        <f t="shared" si="3"/>
        <v>50.384667719899291</v>
      </c>
      <c r="AD32" s="96">
        <f t="shared" si="16"/>
        <v>94.08601987509968</v>
      </c>
      <c r="AE32" s="88">
        <f t="shared" si="4"/>
        <v>3.1670371845971932</v>
      </c>
      <c r="AF32" s="97">
        <f t="shared" si="17"/>
        <v>5.9139801249003225</v>
      </c>
      <c r="AH32" s="98">
        <f t="shared" si="31"/>
        <v>2.1938719316783173E-6</v>
      </c>
      <c r="AI32" s="99">
        <f t="shared" si="18"/>
        <v>0</v>
      </c>
      <c r="AJ32" s="99">
        <f t="shared" si="32"/>
        <v>55876819.849017337</v>
      </c>
      <c r="AK32" s="99">
        <f>SUM(AJ32:AJ$42)/U32/U32</f>
        <v>8.6006144303419824E-2</v>
      </c>
      <c r="AL32" s="99">
        <f t="shared" si="33"/>
        <v>49141758.711211435</v>
      </c>
      <c r="AM32" s="99">
        <f>SUM(AL32:AL$42)/U32/U32</f>
        <v>7.0058551522781343E-2</v>
      </c>
      <c r="AN32" s="99">
        <f t="shared" si="34"/>
        <v>216189.30177265129</v>
      </c>
      <c r="AO32" s="100">
        <f>SUM(AN32:AN$42)/U32/U32</f>
        <v>8.8279808868390545E-3</v>
      </c>
      <c r="AP32" s="87">
        <f t="shared" si="5"/>
        <v>52.976899542694753</v>
      </c>
      <c r="AQ32" s="88">
        <f t="shared" si="6"/>
        <v>54.126510266298212</v>
      </c>
      <c r="AR32" s="88">
        <f t="shared" si="7"/>
        <v>49.86588363038814</v>
      </c>
      <c r="AS32" s="88">
        <f t="shared" si="8"/>
        <v>50.903451809410441</v>
      </c>
      <c r="AT32" s="88">
        <f t="shared" si="9"/>
        <v>2.9828808070945909</v>
      </c>
      <c r="AU32" s="101">
        <f t="shared" si="10"/>
        <v>3.3511935620997955</v>
      </c>
    </row>
    <row r="33" spans="1:47" ht="14.45" customHeight="1" x14ac:dyDescent="0.15">
      <c r="A33" s="126"/>
      <c r="B33" s="86" t="s">
        <v>75</v>
      </c>
      <c r="C33" s="11">
        <v>6151</v>
      </c>
      <c r="D33" s="11">
        <v>6</v>
      </c>
      <c r="E33" s="11">
        <v>2043</v>
      </c>
      <c r="F33" s="12">
        <v>0</v>
      </c>
      <c r="G33" s="22" t="s">
        <v>75</v>
      </c>
      <c r="H33" s="3">
        <v>4763673</v>
      </c>
      <c r="I33" s="3">
        <v>3556</v>
      </c>
      <c r="J33" s="18">
        <v>40</v>
      </c>
      <c r="K33" s="3">
        <v>98977</v>
      </c>
      <c r="L33" s="4">
        <v>4732602</v>
      </c>
      <c r="M33" s="70"/>
      <c r="N33" s="70"/>
      <c r="O33" s="87">
        <f t="shared" si="26"/>
        <v>0.53649025069637879</v>
      </c>
      <c r="P33" s="88">
        <f t="shared" si="27"/>
        <v>1.0273038189609276</v>
      </c>
      <c r="Q33" s="89">
        <f t="shared" si="13"/>
        <v>9.7545114615509671E-4</v>
      </c>
      <c r="R33" s="90">
        <f t="shared" si="14"/>
        <v>9.4952547450054498E-4</v>
      </c>
      <c r="S33" s="91">
        <f t="shared" si="15"/>
        <v>0</v>
      </c>
      <c r="T33" s="92">
        <f t="shared" si="28"/>
        <v>4.7372028186434597E-3</v>
      </c>
      <c r="U33" s="93">
        <f t="shared" si="29"/>
        <v>98610.742155373417</v>
      </c>
      <c r="V33" s="93">
        <f t="shared" si="30"/>
        <v>491971.09317438368</v>
      </c>
      <c r="W33" s="94">
        <f>SUM(V33:V$42)</f>
        <v>4800650.2318686983</v>
      </c>
      <c r="X33" s="95">
        <f t="shared" si="0"/>
        <v>491971.09317438368</v>
      </c>
      <c r="Y33" s="93">
        <f>SUM(X33:X$42)</f>
        <v>4487542.0425512381</v>
      </c>
      <c r="Z33" s="93">
        <f t="shared" si="1"/>
        <v>0</v>
      </c>
      <c r="AA33" s="94">
        <f>SUM(Z33:Z$42)</f>
        <v>313108.18931746064</v>
      </c>
      <c r="AB33" s="87">
        <f t="shared" si="2"/>
        <v>48.682832386604296</v>
      </c>
      <c r="AC33" s="88">
        <f t="shared" si="3"/>
        <v>45.507638868395908</v>
      </c>
      <c r="AD33" s="96">
        <f t="shared" si="16"/>
        <v>93.477796252705119</v>
      </c>
      <c r="AE33" s="88">
        <f t="shared" si="4"/>
        <v>3.1751935182083915</v>
      </c>
      <c r="AF33" s="97">
        <f t="shared" si="17"/>
        <v>6.5222037472948813</v>
      </c>
      <c r="AH33" s="98">
        <f t="shared" si="31"/>
        <v>3.7224637579300846E-6</v>
      </c>
      <c r="AI33" s="99">
        <f t="shared" si="18"/>
        <v>0</v>
      </c>
      <c r="AJ33" s="99">
        <f t="shared" si="32"/>
        <v>77326125.843068257</v>
      </c>
      <c r="AK33" s="99">
        <f>SUM(AJ33:AJ$42)/U33/U33</f>
        <v>8.0703479341397308E-2</v>
      </c>
      <c r="AL33" s="99">
        <f t="shared" si="33"/>
        <v>67019616.811623774</v>
      </c>
      <c r="AM33" s="99">
        <f>SUM(AL33:AL$42)/U33/U33</f>
        <v>6.5366255374788282E-2</v>
      </c>
      <c r="AN33" s="99">
        <f t="shared" si="34"/>
        <v>368420.50248873036</v>
      </c>
      <c r="AO33" s="100">
        <f>SUM(AN33:AN$42)/U33/U33</f>
        <v>8.8512779333343328E-3</v>
      </c>
      <c r="AP33" s="87">
        <f t="shared" si="5"/>
        <v>48.126028573544517</v>
      </c>
      <c r="AQ33" s="88">
        <f t="shared" si="6"/>
        <v>49.239636199664076</v>
      </c>
      <c r="AR33" s="88">
        <f t="shared" si="7"/>
        <v>45.006529093348774</v>
      </c>
      <c r="AS33" s="88">
        <f t="shared" si="8"/>
        <v>46.008748643443042</v>
      </c>
      <c r="AT33" s="88">
        <f t="shared" si="9"/>
        <v>2.9907943064185978</v>
      </c>
      <c r="AU33" s="101">
        <f t="shared" si="10"/>
        <v>3.3595927299981851</v>
      </c>
    </row>
    <row r="34" spans="1:47" ht="14.45" customHeight="1" x14ac:dyDescent="0.15">
      <c r="A34" s="126"/>
      <c r="B34" s="86" t="s">
        <v>77</v>
      </c>
      <c r="C34" s="11">
        <v>5515</v>
      </c>
      <c r="D34" s="11">
        <v>7</v>
      </c>
      <c r="E34" s="11">
        <v>1819</v>
      </c>
      <c r="F34" s="12">
        <v>1.6</v>
      </c>
      <c r="G34" s="22" t="s">
        <v>77</v>
      </c>
      <c r="H34" s="3">
        <v>4254117</v>
      </c>
      <c r="I34" s="3">
        <v>4884</v>
      </c>
      <c r="J34" s="18">
        <v>45</v>
      </c>
      <c r="K34" s="3">
        <v>98618</v>
      </c>
      <c r="L34" s="4">
        <v>4238549</v>
      </c>
      <c r="M34" s="70"/>
      <c r="N34" s="70"/>
      <c r="O34" s="87">
        <f t="shared" si="26"/>
        <v>0.54067495559502665</v>
      </c>
      <c r="P34" s="88">
        <f t="shared" si="27"/>
        <v>1.0028678423201143</v>
      </c>
      <c r="Q34" s="89">
        <f t="shared" si="13"/>
        <v>1.2692656391659111E-3</v>
      </c>
      <c r="R34" s="90">
        <f t="shared" si="14"/>
        <v>1.2656359946984549E-3</v>
      </c>
      <c r="S34" s="91">
        <f t="shared" si="15"/>
        <v>8.7960417811984611E-4</v>
      </c>
      <c r="T34" s="92">
        <f t="shared" si="28"/>
        <v>6.3098392171747203E-3</v>
      </c>
      <c r="U34" s="93">
        <f t="shared" si="29"/>
        <v>98143.603069686462</v>
      </c>
      <c r="V34" s="93">
        <f t="shared" si="30"/>
        <v>489295.78343059181</v>
      </c>
      <c r="W34" s="94">
        <f>SUM(V34:V$42)</f>
        <v>4308679.1386943143</v>
      </c>
      <c r="X34" s="95">
        <f t="shared" si="0"/>
        <v>488865.39681514987</v>
      </c>
      <c r="Y34" s="93">
        <f>SUM(X34:X$42)</f>
        <v>3995570.9493768541</v>
      </c>
      <c r="Z34" s="93">
        <f t="shared" si="1"/>
        <v>430.38661544197191</v>
      </c>
      <c r="AA34" s="94">
        <f>SUM(Z34:Z$42)</f>
        <v>313108.18931746064</v>
      </c>
      <c r="AB34" s="87">
        <f t="shared" si="2"/>
        <v>43.901782733969469</v>
      </c>
      <c r="AC34" s="88">
        <f t="shared" si="3"/>
        <v>40.711476086116541</v>
      </c>
      <c r="AD34" s="96">
        <f t="shared" si="16"/>
        <v>92.733081781245303</v>
      </c>
      <c r="AE34" s="88">
        <f t="shared" si="4"/>
        <v>3.1903066478529372</v>
      </c>
      <c r="AF34" s="97">
        <f t="shared" si="17"/>
        <v>7.2669182187547099</v>
      </c>
      <c r="AH34" s="98">
        <f t="shared" si="31"/>
        <v>5.6518357943345542E-6</v>
      </c>
      <c r="AI34" s="99">
        <f t="shared" si="18"/>
        <v>4.8313934832857624E-7</v>
      </c>
      <c r="AJ34" s="99">
        <f t="shared" si="32"/>
        <v>93577711.412751377</v>
      </c>
      <c r="AK34" s="99">
        <f>SUM(AJ34:AJ$42)/U34/U34</f>
        <v>7.3445658999831576E-2</v>
      </c>
      <c r="AL34" s="99">
        <f t="shared" si="33"/>
        <v>79771622.307429507</v>
      </c>
      <c r="AM34" s="99">
        <f>SUM(AL34:AL$42)/U34/U34</f>
        <v>5.9032094237946427E-2</v>
      </c>
      <c r="AN34" s="99">
        <f t="shared" si="34"/>
        <v>675979.07134465128</v>
      </c>
      <c r="AO34" s="100">
        <f>SUM(AN34:AN$42)/U34/U34</f>
        <v>8.8974892397083553E-3</v>
      </c>
      <c r="AP34" s="87">
        <f t="shared" si="5"/>
        <v>43.37060588619299</v>
      </c>
      <c r="AQ34" s="88">
        <f t="shared" si="6"/>
        <v>44.432959581745948</v>
      </c>
      <c r="AR34" s="88">
        <f t="shared" si="7"/>
        <v>40.235264270613719</v>
      </c>
      <c r="AS34" s="88">
        <f t="shared" si="8"/>
        <v>41.187687901619363</v>
      </c>
      <c r="AT34" s="88">
        <f t="shared" si="9"/>
        <v>3.0054267012300988</v>
      </c>
      <c r="AU34" s="101">
        <f t="shared" si="10"/>
        <v>3.3751865944757755</v>
      </c>
    </row>
    <row r="35" spans="1:47" ht="14.45" customHeight="1" x14ac:dyDescent="0.15">
      <c r="A35" s="126"/>
      <c r="B35" s="86" t="s">
        <v>79</v>
      </c>
      <c r="C35" s="11">
        <v>5590</v>
      </c>
      <c r="D35" s="11">
        <v>7</v>
      </c>
      <c r="E35" s="11">
        <v>1875</v>
      </c>
      <c r="F35" s="12">
        <v>1.6</v>
      </c>
      <c r="G35" s="22" t="s">
        <v>79</v>
      </c>
      <c r="H35" s="3">
        <v>3926558</v>
      </c>
      <c r="I35" s="3">
        <v>6879</v>
      </c>
      <c r="J35" s="18">
        <v>50</v>
      </c>
      <c r="K35" s="3">
        <v>98055</v>
      </c>
      <c r="L35" s="4">
        <v>3746752</v>
      </c>
      <c r="M35" s="70"/>
      <c r="N35" s="70"/>
      <c r="O35" s="87">
        <f t="shared" si="26"/>
        <v>0.52857142857142858</v>
      </c>
      <c r="P35" s="88">
        <f t="shared" si="27"/>
        <v>0.98541039571569933</v>
      </c>
      <c r="Q35" s="89">
        <f t="shared" si="13"/>
        <v>1.2522361359570662E-3</v>
      </c>
      <c r="R35" s="90">
        <f t="shared" si="14"/>
        <v>1.270776258705463E-3</v>
      </c>
      <c r="S35" s="91">
        <f t="shared" si="15"/>
        <v>8.5333333333333333E-4</v>
      </c>
      <c r="T35" s="92">
        <f t="shared" si="28"/>
        <v>6.3349057094821241E-3</v>
      </c>
      <c r="U35" s="93">
        <f t="shared" si="29"/>
        <v>97524.332714122516</v>
      </c>
      <c r="V35" s="93">
        <f t="shared" si="30"/>
        <v>486165.40314774856</v>
      </c>
      <c r="W35" s="94">
        <f>SUM(V35:V$42)</f>
        <v>3819383.3552637231</v>
      </c>
      <c r="X35" s="95">
        <f t="shared" si="0"/>
        <v>485750.54200372915</v>
      </c>
      <c r="Y35" s="93">
        <f>SUM(X35:X$42)</f>
        <v>3506705.5525617045</v>
      </c>
      <c r="Z35" s="93">
        <f t="shared" si="1"/>
        <v>414.86114401941211</v>
      </c>
      <c r="AA35" s="94">
        <f>SUM(Z35:Z$42)</f>
        <v>312677.80270201864</v>
      </c>
      <c r="AB35" s="87">
        <f t="shared" si="2"/>
        <v>39.163388756113349</v>
      </c>
      <c r="AC35" s="88">
        <f t="shared" si="3"/>
        <v>35.957237080935165</v>
      </c>
      <c r="AD35" s="96">
        <f t="shared" si="16"/>
        <v>91.813395681501873</v>
      </c>
      <c r="AE35" s="88">
        <f t="shared" si="4"/>
        <v>3.2061516751781856</v>
      </c>
      <c r="AF35" s="97">
        <f t="shared" si="17"/>
        <v>8.1866043184981283</v>
      </c>
      <c r="AH35" s="98">
        <f t="shared" si="31"/>
        <v>5.6966862935357265E-6</v>
      </c>
      <c r="AI35" s="99">
        <f t="shared" si="18"/>
        <v>4.5472274962962961E-7</v>
      </c>
      <c r="AJ35" s="99">
        <f t="shared" si="32"/>
        <v>73188423.508667096</v>
      </c>
      <c r="AK35" s="99">
        <f>SUM(AJ35:AJ$42)/U35/U35</f>
        <v>6.4542468807355799E-2</v>
      </c>
      <c r="AL35" s="99">
        <f t="shared" si="33"/>
        <v>61017740.202549867</v>
      </c>
      <c r="AM35" s="99">
        <f>SUM(AL35:AL$42)/U35/U35</f>
        <v>5.1396865744111814E-2</v>
      </c>
      <c r="AN35" s="99">
        <f t="shared" si="34"/>
        <v>670757.87542469474</v>
      </c>
      <c r="AO35" s="100">
        <f>SUM(AN35:AN$42)/U35/U35</f>
        <v>8.9397710105197335E-3</v>
      </c>
      <c r="AP35" s="87">
        <f t="shared" si="5"/>
        <v>38.665446642840791</v>
      </c>
      <c r="AQ35" s="88">
        <f t="shared" si="6"/>
        <v>39.661330869385907</v>
      </c>
      <c r="AR35" s="88">
        <f t="shared" si="7"/>
        <v>35.512887894548399</v>
      </c>
      <c r="AS35" s="88">
        <f t="shared" si="8"/>
        <v>36.401586267321932</v>
      </c>
      <c r="AT35" s="88">
        <f t="shared" si="9"/>
        <v>3.0208329650757983</v>
      </c>
      <c r="AU35" s="101">
        <f t="shared" si="10"/>
        <v>3.3914703852805728</v>
      </c>
    </row>
    <row r="36" spans="1:47" ht="14.45" customHeight="1" x14ac:dyDescent="0.15">
      <c r="A36" s="126"/>
      <c r="B36" s="86" t="s">
        <v>81</v>
      </c>
      <c r="C36" s="11">
        <v>6666</v>
      </c>
      <c r="D36" s="11">
        <v>14</v>
      </c>
      <c r="E36" s="11">
        <v>2235</v>
      </c>
      <c r="F36" s="12">
        <v>3.2</v>
      </c>
      <c r="G36" s="22" t="s">
        <v>81</v>
      </c>
      <c r="H36" s="3">
        <v>3770396</v>
      </c>
      <c r="I36" s="3">
        <v>9275</v>
      </c>
      <c r="J36" s="18">
        <v>55</v>
      </c>
      <c r="K36" s="3">
        <v>97187</v>
      </c>
      <c r="L36" s="4">
        <v>3258523</v>
      </c>
      <c r="M36" s="70"/>
      <c r="N36" s="70"/>
      <c r="O36" s="87">
        <f t="shared" si="26"/>
        <v>0.52993311036789292</v>
      </c>
      <c r="P36" s="88">
        <f t="shared" si="27"/>
        <v>0.99369792960650705</v>
      </c>
      <c r="Q36" s="89">
        <f t="shared" si="13"/>
        <v>2.1002100210021002E-3</v>
      </c>
      <c r="R36" s="90">
        <f t="shared" si="14"/>
        <v>2.1135296335313479E-3</v>
      </c>
      <c r="S36" s="91">
        <f t="shared" si="15"/>
        <v>1.4317673378076063E-3</v>
      </c>
      <c r="T36" s="92">
        <f t="shared" si="28"/>
        <v>1.0515412838556597E-2</v>
      </c>
      <c r="U36" s="93">
        <f t="shared" si="29"/>
        <v>96906.52526199838</v>
      </c>
      <c r="V36" s="93">
        <f t="shared" si="30"/>
        <v>482137.60702154506</v>
      </c>
      <c r="W36" s="94">
        <f>SUM(V36:V$42)</f>
        <v>3333217.9521159744</v>
      </c>
      <c r="X36" s="95">
        <f t="shared" si="0"/>
        <v>481447.29814348288</v>
      </c>
      <c r="Y36" s="93">
        <f>SUM(X36:X$42)</f>
        <v>3020955.0105579752</v>
      </c>
      <c r="Z36" s="93">
        <f t="shared" si="1"/>
        <v>690.30887806216742</v>
      </c>
      <c r="AA36" s="94">
        <f>SUM(Z36:Z$42)</f>
        <v>312262.94155799923</v>
      </c>
      <c r="AB36" s="87">
        <f t="shared" si="2"/>
        <v>34.396217830576639</v>
      </c>
      <c r="AC36" s="88">
        <f t="shared" si="3"/>
        <v>31.173907044860623</v>
      </c>
      <c r="AD36" s="96">
        <f t="shared" si="16"/>
        <v>90.63178747853047</v>
      </c>
      <c r="AE36" s="88">
        <f t="shared" si="4"/>
        <v>3.2223107857160187</v>
      </c>
      <c r="AF36" s="97">
        <f t="shared" si="17"/>
        <v>9.3682125214695393</v>
      </c>
      <c r="AH36" s="98">
        <f t="shared" si="31"/>
        <v>7.815084063018984E-6</v>
      </c>
      <c r="AI36" s="99">
        <f t="shared" si="18"/>
        <v>6.3969457722505307E-7</v>
      </c>
      <c r="AJ36" s="99">
        <f t="shared" si="32"/>
        <v>75546572.211203575</v>
      </c>
      <c r="AK36" s="99">
        <f>SUM(AJ36:AJ$42)/U36/U36</f>
        <v>5.7574477974462065E-2</v>
      </c>
      <c r="AL36" s="99">
        <f t="shared" si="33"/>
        <v>61153690.216298223</v>
      </c>
      <c r="AM36" s="99">
        <f>SUM(AL36:AL$42)/U36/U36</f>
        <v>4.5556738174653687E-2</v>
      </c>
      <c r="AN36" s="99">
        <f t="shared" si="34"/>
        <v>925186.62225827668</v>
      </c>
      <c r="AO36" s="100">
        <f>SUM(AN36:AN$42)/U36/U36</f>
        <v>8.9826951129635974E-3</v>
      </c>
      <c r="AP36" s="87">
        <f t="shared" si="5"/>
        <v>33.92592205706098</v>
      </c>
      <c r="AQ36" s="88">
        <f t="shared" si="6"/>
        <v>34.866513604092297</v>
      </c>
      <c r="AR36" s="88">
        <f t="shared" si="7"/>
        <v>30.75556416471116</v>
      </c>
      <c r="AS36" s="88">
        <f t="shared" si="8"/>
        <v>31.592249925010087</v>
      </c>
      <c r="AT36" s="88">
        <f t="shared" si="9"/>
        <v>3.0365477066449587</v>
      </c>
      <c r="AU36" s="101">
        <f t="shared" si="10"/>
        <v>3.4080738647870787</v>
      </c>
    </row>
    <row r="37" spans="1:47" ht="14.45" customHeight="1" x14ac:dyDescent="0.15">
      <c r="A37" s="126"/>
      <c r="B37" s="86" t="s">
        <v>83</v>
      </c>
      <c r="C37" s="11">
        <v>7500</v>
      </c>
      <c r="D37" s="11">
        <v>34</v>
      </c>
      <c r="E37" s="11">
        <v>2476</v>
      </c>
      <c r="F37" s="12">
        <v>9.6</v>
      </c>
      <c r="G37" s="22" t="s">
        <v>83</v>
      </c>
      <c r="H37" s="3">
        <v>4308137</v>
      </c>
      <c r="I37" s="3">
        <v>16076</v>
      </c>
      <c r="J37" s="18">
        <v>60</v>
      </c>
      <c r="K37" s="3">
        <v>95991</v>
      </c>
      <c r="L37" s="4">
        <v>2775399</v>
      </c>
      <c r="M37" s="70"/>
      <c r="N37" s="70"/>
      <c r="O37" s="87">
        <f t="shared" si="26"/>
        <v>0.52923076923076917</v>
      </c>
      <c r="P37" s="88">
        <f t="shared" si="27"/>
        <v>1.0509637941181051</v>
      </c>
      <c r="Q37" s="89">
        <f t="shared" si="13"/>
        <v>4.5333333333333337E-3</v>
      </c>
      <c r="R37" s="90">
        <f t="shared" si="14"/>
        <v>4.3135009585533709E-3</v>
      </c>
      <c r="S37" s="91">
        <f t="shared" si="15"/>
        <v>3.8772213247172858E-3</v>
      </c>
      <c r="T37" s="92">
        <f t="shared" si="28"/>
        <v>2.1350724109024648E-2</v>
      </c>
      <c r="U37" s="93">
        <f t="shared" si="29"/>
        <v>95887.513142118449</v>
      </c>
      <c r="V37" s="93">
        <f t="shared" si="30"/>
        <v>474618.61218281585</v>
      </c>
      <c r="W37" s="94">
        <f>SUM(V37:V$42)</f>
        <v>2851080.3450944293</v>
      </c>
      <c r="X37" s="95">
        <f t="shared" si="0"/>
        <v>472778.41077855293</v>
      </c>
      <c r="Y37" s="93">
        <f>SUM(X37:X$42)</f>
        <v>2539507.7124144924</v>
      </c>
      <c r="Z37" s="93">
        <f t="shared" si="1"/>
        <v>1840.2014042629369</v>
      </c>
      <c r="AA37" s="94">
        <f>SUM(Z37:Z$42)</f>
        <v>311572.63267993706</v>
      </c>
      <c r="AB37" s="87">
        <f t="shared" si="2"/>
        <v>29.733593579267584</v>
      </c>
      <c r="AC37" s="88">
        <f t="shared" si="3"/>
        <v>26.484237928358759</v>
      </c>
      <c r="AD37" s="96">
        <f t="shared" si="16"/>
        <v>89.071769470964611</v>
      </c>
      <c r="AE37" s="88">
        <f t="shared" si="4"/>
        <v>3.2493556509088277</v>
      </c>
      <c r="AF37" s="97">
        <f t="shared" si="17"/>
        <v>10.928230529035392</v>
      </c>
      <c r="AH37" s="98">
        <f t="shared" si="31"/>
        <v>1.3121194687516022E-5</v>
      </c>
      <c r="AI37" s="99">
        <f t="shared" si="18"/>
        <v>1.5598499513394359E-6</v>
      </c>
      <c r="AJ37" s="99">
        <f t="shared" si="32"/>
        <v>92422826.889749825</v>
      </c>
      <c r="AK37" s="99">
        <f>SUM(AJ37:AJ$42)/U37/U37</f>
        <v>5.0588115054934546E-2</v>
      </c>
      <c r="AL37" s="99">
        <f t="shared" si="33"/>
        <v>71992069.470547855</v>
      </c>
      <c r="AM37" s="99">
        <f>SUM(AL37:AL$42)/U37/U37</f>
        <v>3.9878983042681594E-2</v>
      </c>
      <c r="AN37" s="99">
        <f t="shared" si="34"/>
        <v>1672948.584053562</v>
      </c>
      <c r="AO37" s="100">
        <f>SUM(AN37:AN$42)/U37/U37</f>
        <v>9.0740058498396652E-3</v>
      </c>
      <c r="AP37" s="87">
        <f t="shared" si="5"/>
        <v>29.292754262968508</v>
      </c>
      <c r="AQ37" s="88">
        <f t="shared" si="6"/>
        <v>30.17443289556666</v>
      </c>
      <c r="AR37" s="88">
        <f t="shared" si="7"/>
        <v>26.092831360635675</v>
      </c>
      <c r="AS37" s="88">
        <f t="shared" si="8"/>
        <v>26.875644496081843</v>
      </c>
      <c r="AT37" s="88">
        <f t="shared" si="9"/>
        <v>3.0626508012858356</v>
      </c>
      <c r="AU37" s="101">
        <f t="shared" si="10"/>
        <v>3.4360605005318199</v>
      </c>
    </row>
    <row r="38" spans="1:47" ht="14.45" customHeight="1" x14ac:dyDescent="0.15">
      <c r="A38" s="126"/>
      <c r="B38" s="86" t="s">
        <v>85</v>
      </c>
      <c r="C38" s="11">
        <v>8085</v>
      </c>
      <c r="D38" s="11">
        <v>45</v>
      </c>
      <c r="E38" s="11">
        <v>2716</v>
      </c>
      <c r="F38" s="12">
        <v>27</v>
      </c>
      <c r="G38" s="22" t="s">
        <v>85</v>
      </c>
      <c r="H38" s="3">
        <v>5011036</v>
      </c>
      <c r="I38" s="3">
        <v>26863</v>
      </c>
      <c r="J38" s="18">
        <v>65</v>
      </c>
      <c r="K38" s="3">
        <v>94301</v>
      </c>
      <c r="L38" s="4">
        <v>2299422</v>
      </c>
      <c r="M38" s="70"/>
      <c r="N38" s="70"/>
      <c r="O38" s="87">
        <f t="shared" si="26"/>
        <v>0.53530805687203797</v>
      </c>
      <c r="P38" s="88">
        <f t="shared" si="27"/>
        <v>0.98581808226563206</v>
      </c>
      <c r="Q38" s="89">
        <f t="shared" si="13"/>
        <v>5.5658627087198514E-3</v>
      </c>
      <c r="R38" s="90">
        <f t="shared" si="14"/>
        <v>5.6459328641327465E-3</v>
      </c>
      <c r="S38" s="91">
        <f t="shared" si="15"/>
        <v>9.9410898379970539E-3</v>
      </c>
      <c r="T38" s="92">
        <f t="shared" si="28"/>
        <v>2.7864139815937203E-2</v>
      </c>
      <c r="U38" s="93">
        <f t="shared" si="29"/>
        <v>93840.245303520613</v>
      </c>
      <c r="V38" s="93">
        <f t="shared" si="30"/>
        <v>463125.89583028812</v>
      </c>
      <c r="W38" s="94">
        <f>SUM(V38:V$42)</f>
        <v>2376461.7329116133</v>
      </c>
      <c r="X38" s="95">
        <f t="shared" si="0"/>
        <v>458521.91969353636</v>
      </c>
      <c r="Y38" s="93">
        <f>SUM(X38:X$42)</f>
        <v>2066729.3016359392</v>
      </c>
      <c r="Z38" s="93">
        <f t="shared" si="1"/>
        <v>4603.9761367517594</v>
      </c>
      <c r="AA38" s="94">
        <f>SUM(Z38:Z$42)</f>
        <v>309732.43127567414</v>
      </c>
      <c r="AB38" s="87">
        <f t="shared" si="2"/>
        <v>25.324547322154704</v>
      </c>
      <c r="AC38" s="88">
        <f t="shared" si="3"/>
        <v>22.023911968167049</v>
      </c>
      <c r="AD38" s="96">
        <f t="shared" si="16"/>
        <v>86.966656059039764</v>
      </c>
      <c r="AE38" s="88">
        <f t="shared" si="4"/>
        <v>3.300635353987655</v>
      </c>
      <c r="AF38" s="97">
        <f t="shared" si="17"/>
        <v>13.033343940960224</v>
      </c>
      <c r="AH38" s="98">
        <f t="shared" si="31"/>
        <v>1.6772806286035355E-5</v>
      </c>
      <c r="AI38" s="99">
        <f t="shared" si="18"/>
        <v>3.6238087521465121E-6</v>
      </c>
      <c r="AJ38" s="99">
        <f t="shared" si="32"/>
        <v>80165970.618060648</v>
      </c>
      <c r="AK38" s="99">
        <f>SUM(AJ38:AJ$42)/U38/U38</f>
        <v>4.2324058575203383E-2</v>
      </c>
      <c r="AL38" s="99">
        <f t="shared" si="33"/>
        <v>59440723.696267694</v>
      </c>
      <c r="AM38" s="99">
        <f>SUM(AL38:AL$42)/U38/U38</f>
        <v>3.3462654694238557E-2</v>
      </c>
      <c r="AN38" s="99">
        <f t="shared" si="34"/>
        <v>2452563.1235674648</v>
      </c>
      <c r="AO38" s="100">
        <f>SUM(AN38:AN$42)/U38/U38</f>
        <v>9.284272784848337E-3</v>
      </c>
      <c r="AP38" s="87">
        <f t="shared" si="5"/>
        <v>24.921320210687107</v>
      </c>
      <c r="AQ38" s="88">
        <f t="shared" si="6"/>
        <v>25.727774433622301</v>
      </c>
      <c r="AR38" s="88">
        <f t="shared" si="7"/>
        <v>21.66537308007625</v>
      </c>
      <c r="AS38" s="88">
        <f t="shared" si="8"/>
        <v>22.382450856257847</v>
      </c>
      <c r="AT38" s="88">
        <f t="shared" si="9"/>
        <v>3.1117796886496158</v>
      </c>
      <c r="AU38" s="101">
        <f t="shared" si="10"/>
        <v>3.4894910193256941</v>
      </c>
    </row>
    <row r="39" spans="1:47" ht="14.45" customHeight="1" x14ac:dyDescent="0.15">
      <c r="A39" s="126"/>
      <c r="B39" s="86" t="s">
        <v>87</v>
      </c>
      <c r="C39" s="11">
        <v>6023</v>
      </c>
      <c r="D39" s="11">
        <v>55</v>
      </c>
      <c r="E39" s="11">
        <v>2016</v>
      </c>
      <c r="F39" s="12">
        <v>49</v>
      </c>
      <c r="G39" s="22" t="s">
        <v>87</v>
      </c>
      <c r="H39" s="3">
        <v>4142913</v>
      </c>
      <c r="I39" s="3">
        <v>37407</v>
      </c>
      <c r="J39" s="18">
        <v>70</v>
      </c>
      <c r="K39" s="3">
        <v>91769</v>
      </c>
      <c r="L39" s="4">
        <v>1833800</v>
      </c>
      <c r="M39" s="70"/>
      <c r="N39" s="70"/>
      <c r="O39" s="87">
        <f t="shared" si="26"/>
        <v>0.53873185637891519</v>
      </c>
      <c r="P39" s="88">
        <f t="shared" si="27"/>
        <v>1.0341749873183577</v>
      </c>
      <c r="Q39" s="89">
        <f t="shared" si="13"/>
        <v>9.1316619624771701E-3</v>
      </c>
      <c r="R39" s="90">
        <f t="shared" si="14"/>
        <v>8.8299002339592494E-3</v>
      </c>
      <c r="S39" s="91">
        <f t="shared" si="15"/>
        <v>2.4305555555555556E-2</v>
      </c>
      <c r="T39" s="92">
        <f t="shared" si="28"/>
        <v>4.3268351640268758E-2</v>
      </c>
      <c r="U39" s="93">
        <f t="shared" si="29"/>
        <v>91225.467588021478</v>
      </c>
      <c r="V39" s="93">
        <f t="shared" si="30"/>
        <v>447023.80610891402</v>
      </c>
      <c r="W39" s="94">
        <f>SUM(V39:V$42)</f>
        <v>1913335.8370813252</v>
      </c>
      <c r="X39" s="95">
        <f t="shared" si="0"/>
        <v>436158.64415487793</v>
      </c>
      <c r="Y39" s="93">
        <f>SUM(X39:X$42)</f>
        <v>1608207.381942403</v>
      </c>
      <c r="Z39" s="93">
        <f t="shared" si="1"/>
        <v>10865.161954036104</v>
      </c>
      <c r="AA39" s="94">
        <f>SUM(Z39:Z$42)</f>
        <v>305128.45513892238</v>
      </c>
      <c r="AB39" s="87">
        <f t="shared" si="2"/>
        <v>20.973702713391837</v>
      </c>
      <c r="AC39" s="88">
        <f t="shared" si="3"/>
        <v>17.628929995789591</v>
      </c>
      <c r="AD39" s="96">
        <f t="shared" si="16"/>
        <v>84.052540634770281</v>
      </c>
      <c r="AE39" s="88">
        <f t="shared" si="4"/>
        <v>3.3447727176022477</v>
      </c>
      <c r="AF39" s="97">
        <f t="shared" si="17"/>
        <v>15.947459365229728</v>
      </c>
      <c r="AH39" s="98">
        <f t="shared" si="31"/>
        <v>3.2566279966671123E-5</v>
      </c>
      <c r="AI39" s="99">
        <f t="shared" si="18"/>
        <v>1.1763291430898491E-5</v>
      </c>
      <c r="AJ39" s="99">
        <f t="shared" si="32"/>
        <v>98940594.077379018</v>
      </c>
      <c r="AK39" s="99">
        <f>SUM(AJ39:AJ$42)/U39/U39</f>
        <v>3.5152164677777958E-2</v>
      </c>
      <c r="AL39" s="99">
        <f t="shared" si="33"/>
        <v>68976935.975093782</v>
      </c>
      <c r="AM39" s="99">
        <f>SUM(AL39:AL$42)/U39/U39</f>
        <v>2.8265886165793612E-2</v>
      </c>
      <c r="AN39" s="99">
        <f t="shared" si="34"/>
        <v>5534733.6450356189</v>
      </c>
      <c r="AO39" s="100">
        <f>SUM(AN39:AN$42)/U39/U39</f>
        <v>9.5294215890317276E-3</v>
      </c>
      <c r="AP39" s="87">
        <f t="shared" si="5"/>
        <v>20.606224066629672</v>
      </c>
      <c r="AQ39" s="88">
        <f t="shared" si="6"/>
        <v>21.341181360154003</v>
      </c>
      <c r="AR39" s="88">
        <f t="shared" si="7"/>
        <v>17.299405750407686</v>
      </c>
      <c r="AS39" s="88">
        <f t="shared" si="8"/>
        <v>17.958454241171495</v>
      </c>
      <c r="AT39" s="88">
        <f t="shared" si="9"/>
        <v>3.1534399551792265</v>
      </c>
      <c r="AU39" s="101">
        <f t="shared" si="10"/>
        <v>3.5361054800252689</v>
      </c>
    </row>
    <row r="40" spans="1:47" ht="14.45" customHeight="1" x14ac:dyDescent="0.15">
      <c r="A40" s="126"/>
      <c r="B40" s="86" t="s">
        <v>89</v>
      </c>
      <c r="C40" s="11">
        <v>5659</v>
      </c>
      <c r="D40" s="11">
        <v>85</v>
      </c>
      <c r="E40" s="11">
        <v>1866</v>
      </c>
      <c r="F40" s="12">
        <v>115</v>
      </c>
      <c r="G40" s="22" t="s">
        <v>89</v>
      </c>
      <c r="H40" s="3">
        <v>3522767</v>
      </c>
      <c r="I40" s="3">
        <v>56501</v>
      </c>
      <c r="J40" s="18">
        <v>75</v>
      </c>
      <c r="K40" s="3">
        <v>87842</v>
      </c>
      <c r="L40" s="4">
        <v>1384012</v>
      </c>
      <c r="M40" s="70"/>
      <c r="N40" s="70"/>
      <c r="O40" s="87">
        <f t="shared" si="26"/>
        <v>0.54889656207776605</v>
      </c>
      <c r="P40" s="88">
        <f t="shared" si="27"/>
        <v>1.021384145334415</v>
      </c>
      <c r="Q40" s="89">
        <f t="shared" si="13"/>
        <v>1.5020321611592153E-2</v>
      </c>
      <c r="R40" s="90">
        <f t="shared" si="14"/>
        <v>1.4705849586762772E-2</v>
      </c>
      <c r="S40" s="91">
        <f t="shared" si="15"/>
        <v>6.1629153269024649E-2</v>
      </c>
      <c r="T40" s="92">
        <f t="shared" si="28"/>
        <v>7.1168634395847349E-2</v>
      </c>
      <c r="U40" s="93">
        <f t="shared" si="29"/>
        <v>87278.291977875022</v>
      </c>
      <c r="V40" s="93">
        <f t="shared" si="30"/>
        <v>422381.36707576306</v>
      </c>
      <c r="W40" s="94">
        <f>SUM(V40:V$42)</f>
        <v>1466312.0309724114</v>
      </c>
      <c r="X40" s="95">
        <f t="shared" si="0"/>
        <v>396350.36106627068</v>
      </c>
      <c r="Y40" s="93">
        <f>SUM(X40:X$42)</f>
        <v>1172048.7377875252</v>
      </c>
      <c r="Z40" s="93">
        <f t="shared" si="1"/>
        <v>26031.006009492365</v>
      </c>
      <c r="AA40" s="94">
        <f>SUM(Z40:Z$42)</f>
        <v>294263.29318488628</v>
      </c>
      <c r="AB40" s="87">
        <f t="shared" si="2"/>
        <v>16.800420788987488</v>
      </c>
      <c r="AC40" s="88">
        <f t="shared" si="3"/>
        <v>13.428868865635438</v>
      </c>
      <c r="AD40" s="96">
        <f t="shared" si="16"/>
        <v>79.93174120042238</v>
      </c>
      <c r="AE40" s="88">
        <f t="shared" si="4"/>
        <v>3.3715519233520497</v>
      </c>
      <c r="AF40" s="97">
        <f t="shared" si="17"/>
        <v>20.068258799577624</v>
      </c>
      <c r="AH40" s="98">
        <f t="shared" si="31"/>
        <v>5.5347143550654948E-5</v>
      </c>
      <c r="AI40" s="99">
        <f t="shared" si="18"/>
        <v>3.0991961809414639E-5</v>
      </c>
      <c r="AJ40" s="99">
        <f t="shared" si="32"/>
        <v>96550295.716754407</v>
      </c>
      <c r="AK40" s="99">
        <f>SUM(AJ40:AJ$42)/U40/U40</f>
        <v>2.5414996371789286E-2</v>
      </c>
      <c r="AL40" s="99">
        <f t="shared" si="33"/>
        <v>63096426.235287629</v>
      </c>
      <c r="AM40" s="99">
        <f>SUM(AL40:AL$42)/U40/U40</f>
        <v>2.1825296003074274E-2</v>
      </c>
      <c r="AN40" s="99">
        <f t="shared" si="34"/>
        <v>10540889.747587178</v>
      </c>
      <c r="AO40" s="100">
        <f>SUM(AN40:AN$42)/U40/U40</f>
        <v>9.684270340511494E-3</v>
      </c>
      <c r="AP40" s="87">
        <f t="shared" si="5"/>
        <v>16.487955990871178</v>
      </c>
      <c r="AQ40" s="88">
        <f t="shared" si="6"/>
        <v>17.112885587103797</v>
      </c>
      <c r="AR40" s="88">
        <f t="shared" si="7"/>
        <v>13.139310482704794</v>
      </c>
      <c r="AS40" s="88">
        <f t="shared" si="8"/>
        <v>13.718427248566083</v>
      </c>
      <c r="AT40" s="88">
        <f t="shared" si="9"/>
        <v>3.1786708902251273</v>
      </c>
      <c r="AU40" s="101">
        <f t="shared" si="10"/>
        <v>3.5644329564789721</v>
      </c>
    </row>
    <row r="41" spans="1:47" ht="14.45" customHeight="1" x14ac:dyDescent="0.15">
      <c r="A41" s="126"/>
      <c r="B41" s="86" t="s">
        <v>90</v>
      </c>
      <c r="C41" s="11">
        <v>5172</v>
      </c>
      <c r="D41" s="11">
        <v>154</v>
      </c>
      <c r="E41" s="11">
        <v>1746</v>
      </c>
      <c r="F41" s="12">
        <v>207</v>
      </c>
      <c r="G41" s="22" t="s">
        <v>90</v>
      </c>
      <c r="H41" s="3">
        <v>3002215</v>
      </c>
      <c r="I41" s="3">
        <v>95693</v>
      </c>
      <c r="J41" s="18">
        <v>80</v>
      </c>
      <c r="K41" s="3">
        <v>81181</v>
      </c>
      <c r="L41" s="4">
        <v>959826</v>
      </c>
      <c r="M41" s="70"/>
      <c r="N41" s="70"/>
      <c r="O41" s="87">
        <f>IF(K41&lt;0.5,0.5,((L41-L42)-5*K42)/5/(K41-K42))</f>
        <v>0.54725826705734615</v>
      </c>
      <c r="P41" s="88">
        <f>IF(H41&lt;0.5,1,(I41/H41)/((K41-K42)/(L41-L42)))</f>
        <v>1.0109663769967436</v>
      </c>
      <c r="Q41" s="89">
        <f t="shared" si="13"/>
        <v>2.9775715390564578E-2</v>
      </c>
      <c r="R41" s="90">
        <f t="shared" si="14"/>
        <v>2.9452725696989712E-2</v>
      </c>
      <c r="S41" s="91">
        <f t="shared" si="15"/>
        <v>0.11855670103092783</v>
      </c>
      <c r="T41" s="92">
        <f>5*R41/(1+5*(1-O41)*R41)</f>
        <v>0.13805891088573966</v>
      </c>
      <c r="U41" s="93">
        <f t="shared" si="29"/>
        <v>81066.815125407622</v>
      </c>
      <c r="V41" s="93">
        <f>5*U41*((1-T41)+O41*T41)</f>
        <v>379998.65684191289</v>
      </c>
      <c r="W41" s="94">
        <f>SUM(V41:V$42)</f>
        <v>1043930.6638966483</v>
      </c>
      <c r="X41" s="95">
        <f t="shared" si="0"/>
        <v>334947.26969055209</v>
      </c>
      <c r="Y41" s="93">
        <f>SUM(X41:X$42)</f>
        <v>775698.37672125443</v>
      </c>
      <c r="Z41" s="93">
        <f t="shared" si="1"/>
        <v>45051.387151360803</v>
      </c>
      <c r="AA41" s="94">
        <f>SUM(Z41:Z$42)</f>
        <v>268232.2871753939</v>
      </c>
      <c r="AB41" s="87">
        <f t="shared" si="2"/>
        <v>12.877410593739533</v>
      </c>
      <c r="AC41" s="88">
        <f t="shared" si="3"/>
        <v>9.5686302159678434</v>
      </c>
      <c r="AD41" s="96">
        <f t="shared" si="16"/>
        <v>74.305545717550686</v>
      </c>
      <c r="AE41" s="88">
        <f t="shared" si="4"/>
        <v>3.3087803777716891</v>
      </c>
      <c r="AF41" s="97">
        <f t="shared" si="17"/>
        <v>25.694454282449314</v>
      </c>
      <c r="AH41" s="98">
        <f>IF(D41=0,0,T41*T41*(1-T41)/D41)</f>
        <v>1.0668067364444286E-4</v>
      </c>
      <c r="AI41" s="99">
        <f t="shared" si="18"/>
        <v>5.9851666478574471E-5</v>
      </c>
      <c r="AJ41" s="99">
        <f>U41*U41*((1-O41)*5+AB42)^2*AH41</f>
        <v>97048445.513718367</v>
      </c>
      <c r="AK41" s="99">
        <f>SUM(AJ41:AJ$42)/U41/U41</f>
        <v>1.4767342954621312E-2</v>
      </c>
      <c r="AL41" s="99">
        <f>U41*U41*((1-O41)*5*(1-S41)+AC42)^2*AH41+V41*V41*AI41</f>
        <v>56975974.000059769</v>
      </c>
      <c r="AM41" s="99">
        <f>SUM(AL41:AL$42)/U41/U41</f>
        <v>1.5696966423909827E-2</v>
      </c>
      <c r="AN41" s="99">
        <f>U41*U41*((1-O41)*5*S41+AE42)^2*AH41+V41*V41*AI41</f>
        <v>17047244.460948251</v>
      </c>
      <c r="AO41" s="100">
        <f>SUM(AN41:AN$42)/U41/U41</f>
        <v>9.6212251822530605E-3</v>
      </c>
      <c r="AP41" s="87">
        <f t="shared" si="5"/>
        <v>12.639229518306422</v>
      </c>
      <c r="AQ41" s="88">
        <f t="shared" si="6"/>
        <v>13.115591669172645</v>
      </c>
      <c r="AR41" s="88">
        <f t="shared" si="7"/>
        <v>9.3230666473871349</v>
      </c>
      <c r="AS41" s="88">
        <f t="shared" si="8"/>
        <v>9.8141937845485518</v>
      </c>
      <c r="AT41" s="88">
        <f t="shared" si="9"/>
        <v>3.1165282031152151</v>
      </c>
      <c r="AU41" s="101">
        <f t="shared" si="10"/>
        <v>3.5010325524281631</v>
      </c>
    </row>
    <row r="42" spans="1:47" ht="14.45" customHeight="1" thickBot="1" x14ac:dyDescent="0.2">
      <c r="A42" s="127"/>
      <c r="B42" s="128" t="s">
        <v>91</v>
      </c>
      <c r="C42" s="15">
        <v>6430</v>
      </c>
      <c r="D42" s="15">
        <v>591</v>
      </c>
      <c r="E42" s="15">
        <v>2130</v>
      </c>
      <c r="F42" s="16">
        <v>716</v>
      </c>
      <c r="G42" s="24" t="s">
        <v>91</v>
      </c>
      <c r="H42" s="7">
        <v>3458084</v>
      </c>
      <c r="I42" s="7">
        <v>359915</v>
      </c>
      <c r="J42" s="20">
        <v>85</v>
      </c>
      <c r="K42" s="7">
        <v>69236</v>
      </c>
      <c r="L42" s="8">
        <v>580961</v>
      </c>
      <c r="M42" s="70"/>
      <c r="N42" s="70"/>
      <c r="O42" s="129">
        <v>1</v>
      </c>
      <c r="P42" s="130">
        <f>IF(H42&lt;0.5,1,(I42/H42)/(K42/L42))</f>
        <v>0.87333208996837031</v>
      </c>
      <c r="Q42" s="131">
        <f t="shared" si="13"/>
        <v>9.1912908242612751E-2</v>
      </c>
      <c r="R42" s="132">
        <f t="shared" si="14"/>
        <v>0.10524393789989051</v>
      </c>
      <c r="S42" s="133">
        <f t="shared" si="15"/>
        <v>0.33615023474178402</v>
      </c>
      <c r="T42" s="129">
        <v>1</v>
      </c>
      <c r="U42" s="134">
        <f>U41*(1-T41)</f>
        <v>69874.81892021824</v>
      </c>
      <c r="V42" s="134">
        <f>U42/R42</f>
        <v>663932.00705473544</v>
      </c>
      <c r="W42" s="135">
        <f>SUM(V42:V$42)</f>
        <v>663932.00705473544</v>
      </c>
      <c r="X42" s="129">
        <f t="shared" si="0"/>
        <v>440751.10703070235</v>
      </c>
      <c r="Y42" s="134">
        <f>SUM(X42:X$42)</f>
        <v>440751.10703070235</v>
      </c>
      <c r="Z42" s="134">
        <f t="shared" si="1"/>
        <v>223180.90002403312</v>
      </c>
      <c r="AA42" s="135">
        <f>SUM(Z42:Z$42)</f>
        <v>223180.90002403312</v>
      </c>
      <c r="AB42" s="136">
        <f t="shared" si="2"/>
        <v>9.50173492131408</v>
      </c>
      <c r="AC42" s="130">
        <f t="shared" si="3"/>
        <v>6.3077244970601454</v>
      </c>
      <c r="AD42" s="137">
        <f t="shared" si="16"/>
        <v>66.3849765258216</v>
      </c>
      <c r="AE42" s="130">
        <f t="shared" si="4"/>
        <v>3.1940104242539347</v>
      </c>
      <c r="AF42" s="138">
        <f t="shared" si="17"/>
        <v>33.6150234741784</v>
      </c>
      <c r="AH42" s="139">
        <f>0</f>
        <v>0</v>
      </c>
      <c r="AI42" s="140">
        <f t="shared" si="18"/>
        <v>1.047667861149425E-4</v>
      </c>
      <c r="AJ42" s="140">
        <v>0</v>
      </c>
      <c r="AK42" s="140">
        <f>(1-R42)/R42/R42/D42</f>
        <v>0.13668567105516988</v>
      </c>
      <c r="AL42" s="140">
        <f>V42*V42*AI42</f>
        <v>46181797.536948875</v>
      </c>
      <c r="AM42" s="140">
        <f>(1-S42)*(1-S42)*(1-R42)/R42/R42/D42+AI42/R42/R42</f>
        <v>6.9695554557624745E-2</v>
      </c>
      <c r="AN42" s="140">
        <f>V42*V42*AI42</f>
        <v>46181797.536948875</v>
      </c>
      <c r="AO42" s="141">
        <f>S42*S42*(1-R42)/R42/R42/D42+AI42/R42/R42</f>
        <v>2.4903724324522106E-2</v>
      </c>
      <c r="AP42" s="136">
        <f t="shared" si="5"/>
        <v>8.7771028257472743</v>
      </c>
      <c r="AQ42" s="130">
        <f t="shared" si="6"/>
        <v>10.226367016880886</v>
      </c>
      <c r="AR42" s="130">
        <f t="shared" si="7"/>
        <v>5.7902861505988774</v>
      </c>
      <c r="AS42" s="130">
        <f t="shared" si="8"/>
        <v>6.8251628435214133</v>
      </c>
      <c r="AT42" s="130">
        <f t="shared" si="9"/>
        <v>2.8847045119840846</v>
      </c>
      <c r="AU42" s="142">
        <f t="shared" si="10"/>
        <v>3.5033163365237847</v>
      </c>
    </row>
    <row r="43" spans="1:47" ht="14.45" customHeight="1" thickTop="1" x14ac:dyDescent="0.15">
      <c r="G43" s="143"/>
      <c r="H43" s="143"/>
      <c r="I43" s="143"/>
      <c r="J43" s="143"/>
      <c r="K43" s="143"/>
      <c r="L43" s="143"/>
    </row>
    <row r="44" spans="1:47" ht="14.45" customHeight="1" thickBot="1" x14ac:dyDescent="0.2">
      <c r="A44" s="25" t="s">
        <v>36</v>
      </c>
      <c r="G44" s="143"/>
      <c r="H44" s="143"/>
      <c r="I44" s="143"/>
      <c r="J44" s="183" t="s">
        <v>32</v>
      </c>
      <c r="K44" s="184"/>
      <c r="L44" s="184"/>
      <c r="M44" s="184"/>
    </row>
    <row r="45" spans="1:47" ht="14.45" customHeight="1" thickTop="1" x14ac:dyDescent="0.15">
      <c r="A45" s="195" t="s">
        <v>11</v>
      </c>
      <c r="B45" s="197" t="s">
        <v>53</v>
      </c>
      <c r="C45" s="179" t="s">
        <v>5</v>
      </c>
      <c r="D45" s="180"/>
      <c r="E45" s="180"/>
      <c r="F45" s="181" t="s">
        <v>96</v>
      </c>
      <c r="G45" s="180"/>
      <c r="H45" s="180"/>
      <c r="I45" s="180"/>
      <c r="J45" s="181" t="s">
        <v>97</v>
      </c>
      <c r="K45" s="180"/>
      <c r="L45" s="180"/>
      <c r="M45" s="182"/>
    </row>
    <row r="46" spans="1:47" ht="14.45" customHeight="1" x14ac:dyDescent="0.15">
      <c r="A46" s="196"/>
      <c r="B46" s="198"/>
      <c r="C46" s="42" t="s">
        <v>23</v>
      </c>
      <c r="D46" s="204" t="s">
        <v>28</v>
      </c>
      <c r="E46" s="205"/>
      <c r="F46" s="44" t="s">
        <v>23</v>
      </c>
      <c r="G46" s="204" t="s">
        <v>28</v>
      </c>
      <c r="H46" s="206"/>
      <c r="I46" s="144" t="s">
        <v>191</v>
      </c>
      <c r="J46" s="44" t="s">
        <v>23</v>
      </c>
      <c r="K46" s="204" t="s">
        <v>28</v>
      </c>
      <c r="L46" s="206"/>
      <c r="M46" s="145" t="s">
        <v>191</v>
      </c>
    </row>
    <row r="47" spans="1:47" ht="14.45" customHeight="1" x14ac:dyDescent="0.15">
      <c r="A47" s="68" t="s">
        <v>1</v>
      </c>
      <c r="B47" s="69">
        <v>0</v>
      </c>
      <c r="C47" s="146">
        <f>AB7</f>
        <v>80.610368461222762</v>
      </c>
      <c r="D47" s="146">
        <f t="shared" ref="D47:E82" si="35">AP7</f>
        <v>79.72717910809358</v>
      </c>
      <c r="E47" s="147">
        <f t="shared" si="35"/>
        <v>81.493557814351945</v>
      </c>
      <c r="F47" s="148">
        <f>AC7</f>
        <v>79.117260575524966</v>
      </c>
      <c r="G47" s="146">
        <f t="shared" ref="G47:H82" si="36">AR7</f>
        <v>78.274238586998109</v>
      </c>
      <c r="H47" s="146">
        <f t="shared" si="36"/>
        <v>79.960282564051823</v>
      </c>
      <c r="I47" s="149">
        <f t="shared" ref="I47:J82" si="37">AD7</f>
        <v>98.147747102265086</v>
      </c>
      <c r="J47" s="148">
        <f t="shared" si="37"/>
        <v>1.4931078856978039</v>
      </c>
      <c r="K47" s="146">
        <f t="shared" ref="K47:L82" si="38">AT7</f>
        <v>1.3566040572933677</v>
      </c>
      <c r="L47" s="146">
        <f t="shared" si="38"/>
        <v>1.6296117141022401</v>
      </c>
      <c r="M47" s="150">
        <f>AF7</f>
        <v>1.8522528977349315</v>
      </c>
    </row>
    <row r="48" spans="1:47" ht="14.45" customHeight="1" x14ac:dyDescent="0.15">
      <c r="A48" s="68"/>
      <c r="B48" s="86">
        <v>5</v>
      </c>
      <c r="C48" s="151">
        <f>AB8</f>
        <v>75.87496065899424</v>
      </c>
      <c r="D48" s="151">
        <f t="shared" si="35"/>
        <v>75.04113655665968</v>
      </c>
      <c r="E48" s="152">
        <f t="shared" si="35"/>
        <v>76.708784761328801</v>
      </c>
      <c r="F48" s="153">
        <f>AC8</f>
        <v>74.376897902350947</v>
      </c>
      <c r="G48" s="151">
        <f t="shared" si="36"/>
        <v>73.583927834620184</v>
      </c>
      <c r="H48" s="151">
        <f t="shared" si="36"/>
        <v>75.169867970081711</v>
      </c>
      <c r="I48" s="154">
        <f t="shared" si="37"/>
        <v>98.025616430463728</v>
      </c>
      <c r="J48" s="153">
        <f t="shared" si="37"/>
        <v>1.498062756643302</v>
      </c>
      <c r="K48" s="151">
        <f t="shared" si="38"/>
        <v>1.3612211438867377</v>
      </c>
      <c r="L48" s="151">
        <f t="shared" si="38"/>
        <v>1.6349043693998664</v>
      </c>
      <c r="M48" s="155">
        <f>AF8</f>
        <v>1.9743835695362846</v>
      </c>
    </row>
    <row r="49" spans="1:13" ht="14.45" customHeight="1" x14ac:dyDescent="0.15">
      <c r="A49" s="68"/>
      <c r="B49" s="86">
        <v>10</v>
      </c>
      <c r="C49" s="151">
        <f t="shared" ref="C49:C62" si="39">AB9</f>
        <v>70.87496065899424</v>
      </c>
      <c r="D49" s="151">
        <f t="shared" si="35"/>
        <v>70.04113655665968</v>
      </c>
      <c r="E49" s="152">
        <f t="shared" si="35"/>
        <v>71.708784761328801</v>
      </c>
      <c r="F49" s="153">
        <f t="shared" ref="F49:F62" si="40">AC9</f>
        <v>69.376897902350947</v>
      </c>
      <c r="G49" s="151">
        <f t="shared" si="36"/>
        <v>68.583927834620184</v>
      </c>
      <c r="H49" s="151">
        <f t="shared" si="36"/>
        <v>70.169867970081711</v>
      </c>
      <c r="I49" s="154">
        <f t="shared" si="37"/>
        <v>97.88633003431066</v>
      </c>
      <c r="J49" s="153">
        <f t="shared" si="37"/>
        <v>1.498062756643302</v>
      </c>
      <c r="K49" s="151">
        <f t="shared" si="38"/>
        <v>1.3612211438867377</v>
      </c>
      <c r="L49" s="151">
        <f t="shared" si="38"/>
        <v>1.6349043693998664</v>
      </c>
      <c r="M49" s="155">
        <f t="shared" ref="M49:M62" si="41">AF9</f>
        <v>2.1136699656893474</v>
      </c>
    </row>
    <row r="50" spans="1:13" ht="14.45" customHeight="1" x14ac:dyDescent="0.15">
      <c r="A50" s="68"/>
      <c r="B50" s="86">
        <v>15</v>
      </c>
      <c r="C50" s="151">
        <f t="shared" si="39"/>
        <v>66.015348395790667</v>
      </c>
      <c r="D50" s="151">
        <f t="shared" si="35"/>
        <v>65.202820066039436</v>
      </c>
      <c r="E50" s="152">
        <f t="shared" si="35"/>
        <v>66.827876725541898</v>
      </c>
      <c r="F50" s="153">
        <f t="shared" si="40"/>
        <v>64.514192216707926</v>
      </c>
      <c r="G50" s="151">
        <f t="shared" si="36"/>
        <v>63.742752153316289</v>
      </c>
      <c r="H50" s="151">
        <f t="shared" si="36"/>
        <v>65.285632280099563</v>
      </c>
      <c r="I50" s="154">
        <f t="shared" si="37"/>
        <v>97.726049751214433</v>
      </c>
      <c r="J50" s="153">
        <f t="shared" si="37"/>
        <v>1.5011561790827592</v>
      </c>
      <c r="K50" s="151">
        <f t="shared" si="38"/>
        <v>1.3640991721678364</v>
      </c>
      <c r="L50" s="151">
        <f t="shared" si="38"/>
        <v>1.6382131859976821</v>
      </c>
      <c r="M50" s="155">
        <f t="shared" si="41"/>
        <v>2.2739502487855954</v>
      </c>
    </row>
    <row r="51" spans="1:13" ht="14.45" customHeight="1" x14ac:dyDescent="0.15">
      <c r="A51" s="68"/>
      <c r="B51" s="86">
        <v>20</v>
      </c>
      <c r="C51" s="151">
        <f t="shared" si="39"/>
        <v>61.151982465816047</v>
      </c>
      <c r="D51" s="151">
        <f t="shared" si="35"/>
        <v>60.360068258532934</v>
      </c>
      <c r="E51" s="152">
        <f t="shared" si="35"/>
        <v>61.943896673099161</v>
      </c>
      <c r="F51" s="153">
        <f t="shared" si="40"/>
        <v>59.647575288429586</v>
      </c>
      <c r="G51" s="151">
        <f t="shared" si="36"/>
        <v>58.896940106740843</v>
      </c>
      <c r="H51" s="151">
        <f t="shared" si="36"/>
        <v>60.398210470118329</v>
      </c>
      <c r="I51" s="154">
        <f t="shared" si="37"/>
        <v>97.539888133263005</v>
      </c>
      <c r="J51" s="153">
        <f t="shared" si="37"/>
        <v>1.5044071773864554</v>
      </c>
      <c r="K51" s="151">
        <f t="shared" si="38"/>
        <v>1.367127431285128</v>
      </c>
      <c r="L51" s="151">
        <f t="shared" si="38"/>
        <v>1.6416869234877827</v>
      </c>
      <c r="M51" s="155">
        <f t="shared" si="41"/>
        <v>2.4601118667369759</v>
      </c>
    </row>
    <row r="52" spans="1:13" ht="14.45" customHeight="1" x14ac:dyDescent="0.15">
      <c r="A52" s="68"/>
      <c r="B52" s="86">
        <v>25</v>
      </c>
      <c r="C52" s="151">
        <f t="shared" si="39"/>
        <v>56.428103637975603</v>
      </c>
      <c r="D52" s="151">
        <f t="shared" si="35"/>
        <v>55.696692874722928</v>
      </c>
      <c r="E52" s="152">
        <f t="shared" si="35"/>
        <v>57.159514401228279</v>
      </c>
      <c r="F52" s="153">
        <f t="shared" si="40"/>
        <v>54.91660610153702</v>
      </c>
      <c r="G52" s="151">
        <f t="shared" si="36"/>
        <v>54.226926356619991</v>
      </c>
      <c r="H52" s="151">
        <f t="shared" si="36"/>
        <v>55.60628584645405</v>
      </c>
      <c r="I52" s="154">
        <f t="shared" si="37"/>
        <v>97.321374565170828</v>
      </c>
      <c r="J52" s="153">
        <f t="shared" si="37"/>
        <v>1.5114975364385943</v>
      </c>
      <c r="K52" s="151">
        <f t="shared" si="38"/>
        <v>1.3738054544416336</v>
      </c>
      <c r="L52" s="151">
        <f t="shared" si="38"/>
        <v>1.649189618435555</v>
      </c>
      <c r="M52" s="155">
        <f t="shared" si="41"/>
        <v>2.6786254348291978</v>
      </c>
    </row>
    <row r="53" spans="1:13" ht="14.45" customHeight="1" x14ac:dyDescent="0.15">
      <c r="A53" s="68"/>
      <c r="B53" s="86">
        <v>30</v>
      </c>
      <c r="C53" s="151">
        <f t="shared" si="39"/>
        <v>51.710324850392126</v>
      </c>
      <c r="D53" s="151">
        <f t="shared" si="35"/>
        <v>51.029381009022863</v>
      </c>
      <c r="E53" s="152">
        <f t="shared" si="35"/>
        <v>52.39126869176139</v>
      </c>
      <c r="F53" s="153">
        <f t="shared" si="40"/>
        <v>50.190911189445956</v>
      </c>
      <c r="G53" s="151">
        <f t="shared" si="36"/>
        <v>49.552153498003278</v>
      </c>
      <c r="H53" s="151">
        <f t="shared" si="36"/>
        <v>50.829668880888633</v>
      </c>
      <c r="I53" s="154">
        <f t="shared" si="37"/>
        <v>97.061682235912997</v>
      </c>
      <c r="J53" s="153">
        <f t="shared" si="37"/>
        <v>1.5194136609461846</v>
      </c>
      <c r="K53" s="151">
        <f t="shared" si="38"/>
        <v>1.3812191645625789</v>
      </c>
      <c r="L53" s="151">
        <f t="shared" si="38"/>
        <v>1.6576081573297903</v>
      </c>
      <c r="M53" s="155">
        <f t="shared" si="41"/>
        <v>2.9383177640870355</v>
      </c>
    </row>
    <row r="54" spans="1:13" ht="14.45" customHeight="1" x14ac:dyDescent="0.15">
      <c r="A54" s="68"/>
      <c r="B54" s="86">
        <v>35</v>
      </c>
      <c r="C54" s="151">
        <f t="shared" si="39"/>
        <v>46.809210245437832</v>
      </c>
      <c r="D54" s="151">
        <f t="shared" si="35"/>
        <v>46.140829454340214</v>
      </c>
      <c r="E54" s="152">
        <f t="shared" si="35"/>
        <v>47.477591036535451</v>
      </c>
      <c r="F54" s="153">
        <f t="shared" si="40"/>
        <v>45.286738501698125</v>
      </c>
      <c r="G54" s="151">
        <f t="shared" si="36"/>
        <v>44.660654271145447</v>
      </c>
      <c r="H54" s="151">
        <f t="shared" si="36"/>
        <v>45.912822732250802</v>
      </c>
      <c r="I54" s="154">
        <f t="shared" si="37"/>
        <v>96.747495341714099</v>
      </c>
      <c r="J54" s="153">
        <f t="shared" si="37"/>
        <v>1.5224717437397239</v>
      </c>
      <c r="K54" s="151">
        <f t="shared" si="38"/>
        <v>1.384064114285952</v>
      </c>
      <c r="L54" s="151">
        <f t="shared" si="38"/>
        <v>1.6608793731934959</v>
      </c>
      <c r="M54" s="155">
        <f t="shared" si="41"/>
        <v>3.2525046582859383</v>
      </c>
    </row>
    <row r="55" spans="1:13" ht="14.45" customHeight="1" x14ac:dyDescent="0.15">
      <c r="A55" s="68"/>
      <c r="B55" s="86">
        <v>40</v>
      </c>
      <c r="C55" s="151">
        <f t="shared" si="39"/>
        <v>41.998973364858784</v>
      </c>
      <c r="D55" s="151">
        <f t="shared" si="35"/>
        <v>41.348748449596037</v>
      </c>
      <c r="E55" s="152">
        <f t="shared" si="35"/>
        <v>42.649198280121531</v>
      </c>
      <c r="F55" s="153">
        <f t="shared" si="40"/>
        <v>40.469962695970551</v>
      </c>
      <c r="G55" s="151">
        <f t="shared" si="36"/>
        <v>39.862137362689744</v>
      </c>
      <c r="H55" s="151">
        <f t="shared" si="36"/>
        <v>41.077788029251359</v>
      </c>
      <c r="I55" s="154">
        <f t="shared" si="37"/>
        <v>96.359409417927395</v>
      </c>
      <c r="J55" s="153">
        <f t="shared" si="37"/>
        <v>1.5290106688882334</v>
      </c>
      <c r="K55" s="151">
        <f t="shared" si="38"/>
        <v>1.3901273141740829</v>
      </c>
      <c r="L55" s="151">
        <f t="shared" si="38"/>
        <v>1.667894023602384</v>
      </c>
      <c r="M55" s="155">
        <f t="shared" si="41"/>
        <v>3.6405905820726114</v>
      </c>
    </row>
    <row r="56" spans="1:13" ht="14.45" customHeight="1" x14ac:dyDescent="0.15">
      <c r="A56" s="68"/>
      <c r="B56" s="86">
        <v>45</v>
      </c>
      <c r="C56" s="151">
        <f t="shared" si="39"/>
        <v>37.368263583118839</v>
      </c>
      <c r="D56" s="151">
        <f t="shared" si="35"/>
        <v>36.746407131380835</v>
      </c>
      <c r="E56" s="152">
        <f t="shared" si="35"/>
        <v>37.990120034856844</v>
      </c>
      <c r="F56" s="153">
        <f t="shared" si="40"/>
        <v>35.824888131483426</v>
      </c>
      <c r="G56" s="151">
        <f t="shared" si="36"/>
        <v>35.24547517072849</v>
      </c>
      <c r="H56" s="151">
        <f t="shared" si="36"/>
        <v>36.404301092238363</v>
      </c>
      <c r="I56" s="154">
        <f t="shared" si="37"/>
        <v>95.869822936239842</v>
      </c>
      <c r="J56" s="153">
        <f t="shared" si="37"/>
        <v>1.5433754516354226</v>
      </c>
      <c r="K56" s="151">
        <f t="shared" si="38"/>
        <v>1.4034253348683059</v>
      </c>
      <c r="L56" s="151">
        <f t="shared" si="38"/>
        <v>1.6833255684025392</v>
      </c>
      <c r="M56" s="155">
        <f t="shared" si="41"/>
        <v>4.1301770637601809</v>
      </c>
    </row>
    <row r="57" spans="1:13" ht="14.45" customHeight="1" x14ac:dyDescent="0.15">
      <c r="A57" s="68"/>
      <c r="B57" s="86">
        <v>50</v>
      </c>
      <c r="C57" s="151">
        <f t="shared" si="39"/>
        <v>32.703778704089359</v>
      </c>
      <c r="D57" s="151">
        <f t="shared" si="35"/>
        <v>32.111693037562823</v>
      </c>
      <c r="E57" s="152">
        <f t="shared" si="35"/>
        <v>33.295864370615895</v>
      </c>
      <c r="F57" s="153">
        <f t="shared" si="40"/>
        <v>31.157555395630823</v>
      </c>
      <c r="G57" s="151">
        <f t="shared" si="36"/>
        <v>30.607794229384233</v>
      </c>
      <c r="H57" s="151">
        <f t="shared" si="36"/>
        <v>31.707316561877413</v>
      </c>
      <c r="I57" s="154">
        <f t="shared" si="37"/>
        <v>95.272034701405346</v>
      </c>
      <c r="J57" s="153">
        <f t="shared" si="37"/>
        <v>1.5462233084585448</v>
      </c>
      <c r="K57" s="151">
        <f t="shared" si="38"/>
        <v>1.4057080927837526</v>
      </c>
      <c r="L57" s="151">
        <f t="shared" si="38"/>
        <v>1.686738524133337</v>
      </c>
      <c r="M57" s="155">
        <f t="shared" si="41"/>
        <v>4.7279652985946896</v>
      </c>
    </row>
    <row r="58" spans="1:13" ht="14.45" customHeight="1" x14ac:dyDescent="0.15">
      <c r="A58" s="68"/>
      <c r="B58" s="86">
        <v>55</v>
      </c>
      <c r="C58" s="151">
        <f t="shared" si="39"/>
        <v>28.207043906802074</v>
      </c>
      <c r="D58" s="151">
        <f t="shared" si="35"/>
        <v>27.652557992760883</v>
      </c>
      <c r="E58" s="152">
        <f t="shared" si="35"/>
        <v>28.761529820843265</v>
      </c>
      <c r="F58" s="153">
        <f t="shared" si="40"/>
        <v>26.646402391440407</v>
      </c>
      <c r="G58" s="151">
        <f t="shared" si="36"/>
        <v>26.13370087972552</v>
      </c>
      <c r="H58" s="151">
        <f t="shared" si="36"/>
        <v>27.159103903155295</v>
      </c>
      <c r="I58" s="154">
        <f t="shared" si="37"/>
        <v>94.467192235676549</v>
      </c>
      <c r="J58" s="153">
        <f t="shared" si="37"/>
        <v>1.5606415153616695</v>
      </c>
      <c r="K58" s="151">
        <f t="shared" si="38"/>
        <v>1.418712794304311</v>
      </c>
      <c r="L58" s="151">
        <f t="shared" si="38"/>
        <v>1.702570236419028</v>
      </c>
      <c r="M58" s="155">
        <f t="shared" si="41"/>
        <v>5.532807764323449</v>
      </c>
    </row>
    <row r="59" spans="1:13" ht="14.45" customHeight="1" x14ac:dyDescent="0.15">
      <c r="A59" s="68"/>
      <c r="B59" s="86">
        <v>60</v>
      </c>
      <c r="C59" s="151">
        <f t="shared" si="39"/>
        <v>24.112254925311074</v>
      </c>
      <c r="D59" s="151">
        <f t="shared" si="35"/>
        <v>23.608414070058959</v>
      </c>
      <c r="E59" s="152">
        <f t="shared" si="35"/>
        <v>24.616095780563189</v>
      </c>
      <c r="F59" s="153">
        <f t="shared" si="40"/>
        <v>22.516927541123156</v>
      </c>
      <c r="G59" s="151">
        <f t="shared" si="36"/>
        <v>22.05349170726199</v>
      </c>
      <c r="H59" s="151">
        <f t="shared" si="36"/>
        <v>22.980363374984321</v>
      </c>
      <c r="I59" s="154">
        <f t="shared" si="37"/>
        <v>93.383748682445813</v>
      </c>
      <c r="J59" s="153">
        <f t="shared" si="37"/>
        <v>1.5953273841879103</v>
      </c>
      <c r="K59" s="151">
        <f t="shared" si="38"/>
        <v>1.4500029278188633</v>
      </c>
      <c r="L59" s="151">
        <f t="shared" si="38"/>
        <v>1.7406518405569573</v>
      </c>
      <c r="M59" s="155">
        <f t="shared" si="41"/>
        <v>6.6162513175541546</v>
      </c>
    </row>
    <row r="60" spans="1:13" ht="14.45" customHeight="1" x14ac:dyDescent="0.15">
      <c r="A60" s="68"/>
      <c r="B60" s="86">
        <v>65</v>
      </c>
      <c r="C60" s="151">
        <f t="shared" si="39"/>
        <v>20.173564102240842</v>
      </c>
      <c r="D60" s="151">
        <f t="shared" si="35"/>
        <v>19.706384539064967</v>
      </c>
      <c r="E60" s="152">
        <f t="shared" si="35"/>
        <v>20.640743665416718</v>
      </c>
      <c r="F60" s="153">
        <f t="shared" si="40"/>
        <v>18.551392992252815</v>
      </c>
      <c r="G60" s="151">
        <f t="shared" si="36"/>
        <v>18.123094919045393</v>
      </c>
      <c r="H60" s="151">
        <f t="shared" si="36"/>
        <v>18.979691065460237</v>
      </c>
      <c r="I60" s="154">
        <f t="shared" si="37"/>
        <v>91.958926534910901</v>
      </c>
      <c r="J60" s="153">
        <f t="shared" si="37"/>
        <v>1.6221711099880285</v>
      </c>
      <c r="K60" s="151">
        <f t="shared" si="38"/>
        <v>1.4721254345947514</v>
      </c>
      <c r="L60" s="151">
        <f t="shared" si="38"/>
        <v>1.7722167853813056</v>
      </c>
      <c r="M60" s="155">
        <f t="shared" si="41"/>
        <v>8.0410734650891005</v>
      </c>
    </row>
    <row r="61" spans="1:13" ht="14.45" customHeight="1" x14ac:dyDescent="0.15">
      <c r="A61" s="68"/>
      <c r="B61" s="86">
        <v>70</v>
      </c>
      <c r="C61" s="151">
        <f t="shared" si="39"/>
        <v>16.547041567968858</v>
      </c>
      <c r="D61" s="151">
        <f t="shared" si="35"/>
        <v>16.124333172571927</v>
      </c>
      <c r="E61" s="152">
        <f t="shared" si="35"/>
        <v>16.969749963365789</v>
      </c>
      <c r="F61" s="153">
        <f t="shared" si="40"/>
        <v>14.875970979419515</v>
      </c>
      <c r="G61" s="151">
        <f t="shared" si="36"/>
        <v>14.48803977080145</v>
      </c>
      <c r="H61" s="151">
        <f t="shared" si="36"/>
        <v>15.26390218803758</v>
      </c>
      <c r="I61" s="154">
        <f t="shared" si="37"/>
        <v>89.901091493091201</v>
      </c>
      <c r="J61" s="153">
        <f t="shared" si="37"/>
        <v>1.6710705885493431</v>
      </c>
      <c r="K61" s="151">
        <f t="shared" si="38"/>
        <v>1.5132512855993132</v>
      </c>
      <c r="L61" s="151">
        <f t="shared" si="38"/>
        <v>1.828889891499373</v>
      </c>
      <c r="M61" s="155">
        <f t="shared" si="41"/>
        <v>10.098908506908804</v>
      </c>
    </row>
    <row r="62" spans="1:13" ht="14.45" customHeight="1" x14ac:dyDescent="0.15">
      <c r="A62" s="68"/>
      <c r="B62" s="86">
        <v>75</v>
      </c>
      <c r="C62" s="151">
        <f t="shared" si="39"/>
        <v>12.957987360625342</v>
      </c>
      <c r="D62" s="151">
        <f t="shared" si="35"/>
        <v>12.595078187140999</v>
      </c>
      <c r="E62" s="152">
        <f t="shared" si="35"/>
        <v>13.320896534109686</v>
      </c>
      <c r="F62" s="153">
        <f t="shared" si="40"/>
        <v>11.27015858920487</v>
      </c>
      <c r="G62" s="151">
        <f t="shared" si="36"/>
        <v>10.932345175368862</v>
      </c>
      <c r="H62" s="151">
        <f t="shared" si="36"/>
        <v>11.607972003040878</v>
      </c>
      <c r="I62" s="154">
        <f t="shared" si="37"/>
        <v>86.974607055497088</v>
      </c>
      <c r="J62" s="153">
        <f t="shared" si="37"/>
        <v>1.6878287714204703</v>
      </c>
      <c r="K62" s="151">
        <f t="shared" si="38"/>
        <v>1.5225359502475893</v>
      </c>
      <c r="L62" s="151">
        <f t="shared" si="38"/>
        <v>1.8531215925933513</v>
      </c>
      <c r="M62" s="155">
        <f t="shared" si="41"/>
        <v>13.025392944502896</v>
      </c>
    </row>
    <row r="63" spans="1:13" ht="14.45" customHeight="1" x14ac:dyDescent="0.15">
      <c r="A63" s="68"/>
      <c r="B63" s="86">
        <v>80</v>
      </c>
      <c r="C63" s="151">
        <f>AB23</f>
        <v>9.7123453250984664</v>
      </c>
      <c r="D63" s="151">
        <f t="shared" si="35"/>
        <v>9.4292526127016281</v>
      </c>
      <c r="E63" s="152">
        <f t="shared" si="35"/>
        <v>9.9954380374953047</v>
      </c>
      <c r="F63" s="153">
        <f>AC23</f>
        <v>8.0161653199637382</v>
      </c>
      <c r="G63" s="151">
        <f t="shared" si="36"/>
        <v>7.7330430500910126</v>
      </c>
      <c r="H63" s="151">
        <f t="shared" si="36"/>
        <v>8.2992875898364638</v>
      </c>
      <c r="I63" s="154">
        <f t="shared" si="37"/>
        <v>82.535835080415737</v>
      </c>
      <c r="J63" s="153">
        <f t="shared" si="37"/>
        <v>1.6961800051347287</v>
      </c>
      <c r="K63" s="151">
        <f t="shared" si="38"/>
        <v>1.5192394713938895</v>
      </c>
      <c r="L63" s="151">
        <f t="shared" si="38"/>
        <v>1.8731205388755678</v>
      </c>
      <c r="M63" s="155">
        <f>AF23</f>
        <v>17.464164919584267</v>
      </c>
    </row>
    <row r="64" spans="1:13" ht="14.45" customHeight="1" x14ac:dyDescent="0.15">
      <c r="A64" s="44"/>
      <c r="B64" s="102">
        <v>85</v>
      </c>
      <c r="C64" s="156">
        <f>AB24</f>
        <v>6.9753002152613659</v>
      </c>
      <c r="D64" s="156">
        <f t="shared" si="35"/>
        <v>6.2849845165390832</v>
      </c>
      <c r="E64" s="157">
        <f t="shared" si="35"/>
        <v>7.6656159139836486</v>
      </c>
      <c r="F64" s="158">
        <f>AC24</f>
        <v>5.4341521815097176</v>
      </c>
      <c r="G64" s="156">
        <f t="shared" si="36"/>
        <v>4.8629726636229353</v>
      </c>
      <c r="H64" s="156">
        <f t="shared" si="36"/>
        <v>6.0053316993964998</v>
      </c>
      <c r="I64" s="159">
        <f t="shared" si="37"/>
        <v>77.905638665132344</v>
      </c>
      <c r="J64" s="158">
        <f t="shared" si="37"/>
        <v>1.5411480337516481</v>
      </c>
      <c r="K64" s="156">
        <f t="shared" si="38"/>
        <v>1.2956172925319507</v>
      </c>
      <c r="L64" s="156">
        <f t="shared" si="38"/>
        <v>1.7866787749713455</v>
      </c>
      <c r="M64" s="160">
        <f>AF24</f>
        <v>22.094361334867664</v>
      </c>
    </row>
    <row r="65" spans="1:13" ht="14.45" customHeight="1" x14ac:dyDescent="0.15">
      <c r="A65" s="68" t="s">
        <v>6</v>
      </c>
      <c r="B65" s="161">
        <v>0</v>
      </c>
      <c r="C65" s="162">
        <f>AB25</f>
        <v>87.660456815517151</v>
      </c>
      <c r="D65" s="162">
        <f t="shared" si="35"/>
        <v>86.837314479974921</v>
      </c>
      <c r="E65" s="163">
        <f t="shared" si="35"/>
        <v>88.48359915105938</v>
      </c>
      <c r="F65" s="164">
        <f>AC25</f>
        <v>84.529374922342541</v>
      </c>
      <c r="G65" s="162">
        <f t="shared" si="36"/>
        <v>83.761122940847486</v>
      </c>
      <c r="H65" s="162">
        <f t="shared" si="36"/>
        <v>85.297626903837596</v>
      </c>
      <c r="I65" s="165">
        <f t="shared" si="37"/>
        <v>96.428170686169224</v>
      </c>
      <c r="J65" s="164">
        <f t="shared" si="37"/>
        <v>3.1310818931746063</v>
      </c>
      <c r="K65" s="162">
        <f t="shared" si="38"/>
        <v>2.9474698951588105</v>
      </c>
      <c r="L65" s="162">
        <f t="shared" si="38"/>
        <v>3.314693891190402</v>
      </c>
      <c r="M65" s="166">
        <f>AF25</f>
        <v>3.5718293138307717</v>
      </c>
    </row>
    <row r="66" spans="1:13" ht="14.45" customHeight="1" x14ac:dyDescent="0.15">
      <c r="A66" s="126"/>
      <c r="B66" s="86">
        <v>5</v>
      </c>
      <c r="C66" s="151">
        <f>AB26</f>
        <v>83.231040736223392</v>
      </c>
      <c r="D66" s="151">
        <f t="shared" si="35"/>
        <v>82.571713291931701</v>
      </c>
      <c r="E66" s="152">
        <f t="shared" si="35"/>
        <v>83.890368180515082</v>
      </c>
      <c r="F66" s="153">
        <f>AC26</f>
        <v>80.079389785034309</v>
      </c>
      <c r="G66" s="151">
        <f t="shared" si="36"/>
        <v>79.476036755018626</v>
      </c>
      <c r="H66" s="151">
        <f t="shared" si="36"/>
        <v>80.682742815049991</v>
      </c>
      <c r="I66" s="154">
        <f t="shared" si="37"/>
        <v>96.21337072886385</v>
      </c>
      <c r="J66" s="153">
        <f t="shared" si="37"/>
        <v>3.1516509511890889</v>
      </c>
      <c r="K66" s="151">
        <f t="shared" si="38"/>
        <v>2.9677200754077435</v>
      </c>
      <c r="L66" s="151">
        <f t="shared" si="38"/>
        <v>3.3355818269704343</v>
      </c>
      <c r="M66" s="155">
        <f>AF26</f>
        <v>3.7866292711361513</v>
      </c>
    </row>
    <row r="67" spans="1:13" ht="14.45" customHeight="1" x14ac:dyDescent="0.15">
      <c r="A67" s="126"/>
      <c r="B67" s="86">
        <v>10</v>
      </c>
      <c r="C67" s="151">
        <f t="shared" ref="C67:C80" si="42">AB27</f>
        <v>78.231040736223392</v>
      </c>
      <c r="D67" s="151">
        <f t="shared" si="35"/>
        <v>77.571713291931701</v>
      </c>
      <c r="E67" s="152">
        <f t="shared" si="35"/>
        <v>78.890368180515082</v>
      </c>
      <c r="F67" s="153">
        <f t="shared" ref="F67:F80" si="43">AC27</f>
        <v>75.079389785034309</v>
      </c>
      <c r="G67" s="151">
        <f t="shared" si="36"/>
        <v>74.476036755018626</v>
      </c>
      <c r="H67" s="151">
        <f t="shared" si="36"/>
        <v>75.682742815049991</v>
      </c>
      <c r="I67" s="154">
        <f t="shared" si="37"/>
        <v>95.971354948714406</v>
      </c>
      <c r="J67" s="153">
        <f t="shared" si="37"/>
        <v>3.1516509511890889</v>
      </c>
      <c r="K67" s="151">
        <f t="shared" si="38"/>
        <v>2.9677200754077435</v>
      </c>
      <c r="L67" s="151">
        <f t="shared" si="38"/>
        <v>3.3355818269704343</v>
      </c>
      <c r="M67" s="155">
        <f t="shared" ref="M67:M80" si="44">AF27</f>
        <v>4.0286450512856042</v>
      </c>
    </row>
    <row r="68" spans="1:13" ht="14.45" customHeight="1" x14ac:dyDescent="0.15">
      <c r="A68" s="126"/>
      <c r="B68" s="86">
        <v>15</v>
      </c>
      <c r="C68" s="151">
        <f t="shared" si="42"/>
        <v>73.231040736223392</v>
      </c>
      <c r="D68" s="151">
        <f t="shared" si="35"/>
        <v>72.571713291931701</v>
      </c>
      <c r="E68" s="152">
        <f t="shared" si="35"/>
        <v>73.890368180515082</v>
      </c>
      <c r="F68" s="153">
        <f t="shared" si="43"/>
        <v>70.079389785034309</v>
      </c>
      <c r="G68" s="151">
        <f t="shared" si="36"/>
        <v>69.476036755018626</v>
      </c>
      <c r="H68" s="151">
        <f t="shared" si="36"/>
        <v>70.682742815049991</v>
      </c>
      <c r="I68" s="154">
        <f t="shared" si="37"/>
        <v>95.696290917752677</v>
      </c>
      <c r="J68" s="153">
        <f t="shared" si="37"/>
        <v>3.1516509511890889</v>
      </c>
      <c r="K68" s="151">
        <f t="shared" si="38"/>
        <v>2.9677200754077435</v>
      </c>
      <c r="L68" s="151">
        <f t="shared" si="38"/>
        <v>3.3355818269704343</v>
      </c>
      <c r="M68" s="155">
        <f t="shared" si="44"/>
        <v>4.3037090822473312</v>
      </c>
    </row>
    <row r="69" spans="1:13" ht="14.45" customHeight="1" x14ac:dyDescent="0.15">
      <c r="A69" s="126"/>
      <c r="B69" s="86">
        <v>20</v>
      </c>
      <c r="C69" s="151">
        <f t="shared" si="42"/>
        <v>68.377240944483006</v>
      </c>
      <c r="D69" s="151">
        <f t="shared" si="35"/>
        <v>67.748452135986724</v>
      </c>
      <c r="E69" s="152">
        <f t="shared" si="35"/>
        <v>69.006029752979288</v>
      </c>
      <c r="F69" s="153">
        <f t="shared" si="43"/>
        <v>65.219057567217547</v>
      </c>
      <c r="G69" s="151">
        <f t="shared" si="36"/>
        <v>64.646345918107571</v>
      </c>
      <c r="H69" s="151">
        <f t="shared" si="36"/>
        <v>65.791769216327523</v>
      </c>
      <c r="I69" s="154">
        <f t="shared" si="37"/>
        <v>95.381236017069398</v>
      </c>
      <c r="J69" s="153">
        <f t="shared" si="37"/>
        <v>3.1581833772654706</v>
      </c>
      <c r="K69" s="151">
        <f t="shared" si="38"/>
        <v>2.97409421892772</v>
      </c>
      <c r="L69" s="151">
        <f t="shared" si="38"/>
        <v>3.3422725356032212</v>
      </c>
      <c r="M69" s="155">
        <f t="shared" si="44"/>
        <v>4.6187639829306208</v>
      </c>
    </row>
    <row r="70" spans="1:13" ht="14.45" customHeight="1" x14ac:dyDescent="0.15">
      <c r="A70" s="126"/>
      <c r="B70" s="86">
        <v>25</v>
      </c>
      <c r="C70" s="151">
        <f t="shared" si="42"/>
        <v>63.497750134870721</v>
      </c>
      <c r="D70" s="151">
        <f t="shared" si="35"/>
        <v>62.913852583980677</v>
      </c>
      <c r="E70" s="152">
        <f t="shared" si="35"/>
        <v>64.081647685760771</v>
      </c>
      <c r="F70" s="153">
        <f t="shared" si="43"/>
        <v>60.333769344698659</v>
      </c>
      <c r="G70" s="151">
        <f t="shared" si="36"/>
        <v>59.80598119678897</v>
      </c>
      <c r="H70" s="151">
        <f t="shared" si="36"/>
        <v>60.861557492608348</v>
      </c>
      <c r="I70" s="154">
        <f t="shared" si="37"/>
        <v>95.017176540189709</v>
      </c>
      <c r="J70" s="153">
        <f t="shared" si="37"/>
        <v>3.1639807901720514</v>
      </c>
      <c r="K70" s="151">
        <f t="shared" si="38"/>
        <v>2.979904726377598</v>
      </c>
      <c r="L70" s="151">
        <f t="shared" si="38"/>
        <v>3.3480568539665048</v>
      </c>
      <c r="M70" s="155">
        <f t="shared" si="44"/>
        <v>4.9828234598102785</v>
      </c>
    </row>
    <row r="71" spans="1:13" ht="14.45" customHeight="1" x14ac:dyDescent="0.15">
      <c r="A71" s="126"/>
      <c r="B71" s="86">
        <v>30</v>
      </c>
      <c r="C71" s="151">
        <f t="shared" si="42"/>
        <v>58.497750134870714</v>
      </c>
      <c r="D71" s="151">
        <f t="shared" si="35"/>
        <v>57.91385258398067</v>
      </c>
      <c r="E71" s="152">
        <f t="shared" si="35"/>
        <v>59.081647685760757</v>
      </c>
      <c r="F71" s="153">
        <f t="shared" si="43"/>
        <v>55.333769344698659</v>
      </c>
      <c r="G71" s="151">
        <f t="shared" si="36"/>
        <v>54.80598119678897</v>
      </c>
      <c r="H71" s="151">
        <f t="shared" si="36"/>
        <v>55.861557492608348</v>
      </c>
      <c r="I71" s="154">
        <f t="shared" si="37"/>
        <v>94.59127781345903</v>
      </c>
      <c r="J71" s="153">
        <f t="shared" si="37"/>
        <v>3.1639807901720514</v>
      </c>
      <c r="K71" s="151">
        <f t="shared" si="38"/>
        <v>2.979904726377598</v>
      </c>
      <c r="L71" s="151">
        <f t="shared" si="38"/>
        <v>3.3480568539665048</v>
      </c>
      <c r="M71" s="155">
        <f t="shared" si="44"/>
        <v>5.4087221865409676</v>
      </c>
    </row>
    <row r="72" spans="1:13" ht="14.45" customHeight="1" x14ac:dyDescent="0.15">
      <c r="A72" s="126"/>
      <c r="B72" s="86">
        <v>35</v>
      </c>
      <c r="C72" s="151">
        <f t="shared" si="42"/>
        <v>53.551704904496482</v>
      </c>
      <c r="D72" s="151">
        <f t="shared" si="35"/>
        <v>52.976899542694753</v>
      </c>
      <c r="E72" s="152">
        <f t="shared" si="35"/>
        <v>54.126510266298212</v>
      </c>
      <c r="F72" s="153">
        <f t="shared" si="43"/>
        <v>50.384667719899291</v>
      </c>
      <c r="G72" s="151">
        <f t="shared" si="36"/>
        <v>49.86588363038814</v>
      </c>
      <c r="H72" s="151">
        <f t="shared" si="36"/>
        <v>50.903451809410441</v>
      </c>
      <c r="I72" s="154">
        <f t="shared" si="37"/>
        <v>94.08601987509968</v>
      </c>
      <c r="J72" s="153">
        <f t="shared" si="37"/>
        <v>3.1670371845971932</v>
      </c>
      <c r="K72" s="151">
        <f t="shared" si="38"/>
        <v>2.9828808070945909</v>
      </c>
      <c r="L72" s="151">
        <f t="shared" si="38"/>
        <v>3.3511935620997955</v>
      </c>
      <c r="M72" s="155">
        <f t="shared" si="44"/>
        <v>5.9139801249003225</v>
      </c>
    </row>
    <row r="73" spans="1:13" ht="14.45" customHeight="1" x14ac:dyDescent="0.15">
      <c r="A73" s="126"/>
      <c r="B73" s="86">
        <v>40</v>
      </c>
      <c r="C73" s="151">
        <f t="shared" si="42"/>
        <v>48.682832386604296</v>
      </c>
      <c r="D73" s="151">
        <f t="shared" si="35"/>
        <v>48.126028573544517</v>
      </c>
      <c r="E73" s="152">
        <f t="shared" si="35"/>
        <v>49.239636199664076</v>
      </c>
      <c r="F73" s="153">
        <f t="shared" si="43"/>
        <v>45.507638868395908</v>
      </c>
      <c r="G73" s="151">
        <f t="shared" si="36"/>
        <v>45.006529093348774</v>
      </c>
      <c r="H73" s="151">
        <f t="shared" si="36"/>
        <v>46.008748643443042</v>
      </c>
      <c r="I73" s="154">
        <f t="shared" si="37"/>
        <v>93.477796252705119</v>
      </c>
      <c r="J73" s="153">
        <f t="shared" si="37"/>
        <v>3.1751935182083915</v>
      </c>
      <c r="K73" s="151">
        <f t="shared" si="38"/>
        <v>2.9907943064185978</v>
      </c>
      <c r="L73" s="151">
        <f t="shared" si="38"/>
        <v>3.3595927299981851</v>
      </c>
      <c r="M73" s="155">
        <f t="shared" si="44"/>
        <v>6.5222037472948813</v>
      </c>
    </row>
    <row r="74" spans="1:13" ht="14.45" customHeight="1" x14ac:dyDescent="0.15">
      <c r="A74" s="126"/>
      <c r="B74" s="86">
        <v>45</v>
      </c>
      <c r="C74" s="151">
        <f t="shared" si="42"/>
        <v>43.901782733969469</v>
      </c>
      <c r="D74" s="151">
        <f t="shared" si="35"/>
        <v>43.37060588619299</v>
      </c>
      <c r="E74" s="152">
        <f t="shared" si="35"/>
        <v>44.432959581745948</v>
      </c>
      <c r="F74" s="153">
        <f t="shared" si="43"/>
        <v>40.711476086116541</v>
      </c>
      <c r="G74" s="151">
        <f t="shared" si="36"/>
        <v>40.235264270613719</v>
      </c>
      <c r="H74" s="151">
        <f t="shared" si="36"/>
        <v>41.187687901619363</v>
      </c>
      <c r="I74" s="154">
        <f t="shared" si="37"/>
        <v>92.733081781245303</v>
      </c>
      <c r="J74" s="153">
        <f t="shared" si="37"/>
        <v>3.1903066478529372</v>
      </c>
      <c r="K74" s="151">
        <f t="shared" si="38"/>
        <v>3.0054267012300988</v>
      </c>
      <c r="L74" s="151">
        <f t="shared" si="38"/>
        <v>3.3751865944757755</v>
      </c>
      <c r="M74" s="155">
        <f t="shared" si="44"/>
        <v>7.2669182187547099</v>
      </c>
    </row>
    <row r="75" spans="1:13" ht="14.45" customHeight="1" x14ac:dyDescent="0.15">
      <c r="A75" s="126"/>
      <c r="B75" s="86">
        <v>50</v>
      </c>
      <c r="C75" s="151">
        <f t="shared" si="42"/>
        <v>39.163388756113349</v>
      </c>
      <c r="D75" s="151">
        <f t="shared" si="35"/>
        <v>38.665446642840791</v>
      </c>
      <c r="E75" s="152">
        <f t="shared" si="35"/>
        <v>39.661330869385907</v>
      </c>
      <c r="F75" s="153">
        <f t="shared" si="43"/>
        <v>35.957237080935165</v>
      </c>
      <c r="G75" s="151">
        <f t="shared" si="36"/>
        <v>35.512887894548399</v>
      </c>
      <c r="H75" s="151">
        <f t="shared" si="36"/>
        <v>36.401586267321932</v>
      </c>
      <c r="I75" s="154">
        <f t="shared" si="37"/>
        <v>91.813395681501873</v>
      </c>
      <c r="J75" s="153">
        <f t="shared" si="37"/>
        <v>3.2061516751781856</v>
      </c>
      <c r="K75" s="151">
        <f t="shared" si="38"/>
        <v>3.0208329650757983</v>
      </c>
      <c r="L75" s="151">
        <f t="shared" si="38"/>
        <v>3.3914703852805728</v>
      </c>
      <c r="M75" s="155">
        <f t="shared" si="44"/>
        <v>8.1866043184981283</v>
      </c>
    </row>
    <row r="76" spans="1:13" ht="14.45" customHeight="1" x14ac:dyDescent="0.15">
      <c r="A76" s="126"/>
      <c r="B76" s="86">
        <v>55</v>
      </c>
      <c r="C76" s="151">
        <f t="shared" si="42"/>
        <v>34.396217830576639</v>
      </c>
      <c r="D76" s="151">
        <f t="shared" si="35"/>
        <v>33.92592205706098</v>
      </c>
      <c r="E76" s="152">
        <f t="shared" si="35"/>
        <v>34.866513604092297</v>
      </c>
      <c r="F76" s="153">
        <f t="shared" si="43"/>
        <v>31.173907044860623</v>
      </c>
      <c r="G76" s="151">
        <f t="shared" si="36"/>
        <v>30.75556416471116</v>
      </c>
      <c r="H76" s="151">
        <f t="shared" si="36"/>
        <v>31.592249925010087</v>
      </c>
      <c r="I76" s="154">
        <f t="shared" si="37"/>
        <v>90.63178747853047</v>
      </c>
      <c r="J76" s="153">
        <f t="shared" si="37"/>
        <v>3.2223107857160187</v>
      </c>
      <c r="K76" s="151">
        <f t="shared" si="38"/>
        <v>3.0365477066449587</v>
      </c>
      <c r="L76" s="151">
        <f t="shared" si="38"/>
        <v>3.4080738647870787</v>
      </c>
      <c r="M76" s="155">
        <f t="shared" si="44"/>
        <v>9.3682125214695393</v>
      </c>
    </row>
    <row r="77" spans="1:13" ht="14.45" customHeight="1" x14ac:dyDescent="0.15">
      <c r="A77" s="126"/>
      <c r="B77" s="86">
        <v>60</v>
      </c>
      <c r="C77" s="151">
        <f t="shared" si="42"/>
        <v>29.733593579267584</v>
      </c>
      <c r="D77" s="151">
        <f t="shared" si="35"/>
        <v>29.292754262968508</v>
      </c>
      <c r="E77" s="152">
        <f t="shared" si="35"/>
        <v>30.17443289556666</v>
      </c>
      <c r="F77" s="153">
        <f t="shared" si="43"/>
        <v>26.484237928358759</v>
      </c>
      <c r="G77" s="151">
        <f t="shared" si="36"/>
        <v>26.092831360635675</v>
      </c>
      <c r="H77" s="151">
        <f t="shared" si="36"/>
        <v>26.875644496081843</v>
      </c>
      <c r="I77" s="154">
        <f t="shared" si="37"/>
        <v>89.071769470964611</v>
      </c>
      <c r="J77" s="153">
        <f t="shared" si="37"/>
        <v>3.2493556509088277</v>
      </c>
      <c r="K77" s="151">
        <f t="shared" si="38"/>
        <v>3.0626508012858356</v>
      </c>
      <c r="L77" s="151">
        <f t="shared" si="38"/>
        <v>3.4360605005318199</v>
      </c>
      <c r="M77" s="155">
        <f t="shared" si="44"/>
        <v>10.928230529035392</v>
      </c>
    </row>
    <row r="78" spans="1:13" ht="14.45" customHeight="1" x14ac:dyDescent="0.15">
      <c r="A78" s="126"/>
      <c r="B78" s="86">
        <v>65</v>
      </c>
      <c r="C78" s="151">
        <f t="shared" si="42"/>
        <v>25.324547322154704</v>
      </c>
      <c r="D78" s="151">
        <f t="shared" si="35"/>
        <v>24.921320210687107</v>
      </c>
      <c r="E78" s="152">
        <f t="shared" si="35"/>
        <v>25.727774433622301</v>
      </c>
      <c r="F78" s="153">
        <f t="shared" si="43"/>
        <v>22.023911968167049</v>
      </c>
      <c r="G78" s="151">
        <f t="shared" si="36"/>
        <v>21.66537308007625</v>
      </c>
      <c r="H78" s="151">
        <f t="shared" si="36"/>
        <v>22.382450856257847</v>
      </c>
      <c r="I78" s="154">
        <f t="shared" si="37"/>
        <v>86.966656059039764</v>
      </c>
      <c r="J78" s="153">
        <f t="shared" si="37"/>
        <v>3.300635353987655</v>
      </c>
      <c r="K78" s="151">
        <f t="shared" si="38"/>
        <v>3.1117796886496158</v>
      </c>
      <c r="L78" s="151">
        <f t="shared" si="38"/>
        <v>3.4894910193256941</v>
      </c>
      <c r="M78" s="155">
        <f t="shared" si="44"/>
        <v>13.033343940960224</v>
      </c>
    </row>
    <row r="79" spans="1:13" ht="14.45" customHeight="1" x14ac:dyDescent="0.15">
      <c r="A79" s="126"/>
      <c r="B79" s="86">
        <v>70</v>
      </c>
      <c r="C79" s="151">
        <f t="shared" si="42"/>
        <v>20.973702713391837</v>
      </c>
      <c r="D79" s="151">
        <f t="shared" si="35"/>
        <v>20.606224066629672</v>
      </c>
      <c r="E79" s="152">
        <f t="shared" si="35"/>
        <v>21.341181360154003</v>
      </c>
      <c r="F79" s="153">
        <f t="shared" si="43"/>
        <v>17.628929995789591</v>
      </c>
      <c r="G79" s="151">
        <f t="shared" si="36"/>
        <v>17.299405750407686</v>
      </c>
      <c r="H79" s="151">
        <f t="shared" si="36"/>
        <v>17.958454241171495</v>
      </c>
      <c r="I79" s="154">
        <f t="shared" si="37"/>
        <v>84.052540634770281</v>
      </c>
      <c r="J79" s="153">
        <f t="shared" si="37"/>
        <v>3.3447727176022477</v>
      </c>
      <c r="K79" s="151">
        <f t="shared" si="38"/>
        <v>3.1534399551792265</v>
      </c>
      <c r="L79" s="151">
        <f t="shared" si="38"/>
        <v>3.5361054800252689</v>
      </c>
      <c r="M79" s="155">
        <f t="shared" si="44"/>
        <v>15.947459365229728</v>
      </c>
    </row>
    <row r="80" spans="1:13" ht="14.45" customHeight="1" x14ac:dyDescent="0.15">
      <c r="A80" s="126"/>
      <c r="B80" s="86">
        <v>75</v>
      </c>
      <c r="C80" s="151">
        <f t="shared" si="42"/>
        <v>16.800420788987488</v>
      </c>
      <c r="D80" s="151">
        <f t="shared" si="35"/>
        <v>16.487955990871178</v>
      </c>
      <c r="E80" s="152">
        <f t="shared" si="35"/>
        <v>17.112885587103797</v>
      </c>
      <c r="F80" s="153">
        <f t="shared" si="43"/>
        <v>13.428868865635438</v>
      </c>
      <c r="G80" s="151">
        <f t="shared" si="36"/>
        <v>13.139310482704794</v>
      </c>
      <c r="H80" s="151">
        <f t="shared" si="36"/>
        <v>13.718427248566083</v>
      </c>
      <c r="I80" s="154">
        <f t="shared" si="37"/>
        <v>79.93174120042238</v>
      </c>
      <c r="J80" s="153">
        <f t="shared" si="37"/>
        <v>3.3715519233520497</v>
      </c>
      <c r="K80" s="151">
        <f t="shared" si="38"/>
        <v>3.1786708902251273</v>
      </c>
      <c r="L80" s="151">
        <f t="shared" si="38"/>
        <v>3.5644329564789721</v>
      </c>
      <c r="M80" s="155">
        <f t="shared" si="44"/>
        <v>20.068258799577624</v>
      </c>
    </row>
    <row r="81" spans="1:13" ht="14.45" customHeight="1" x14ac:dyDescent="0.15">
      <c r="A81" s="126"/>
      <c r="B81" s="86">
        <v>80</v>
      </c>
      <c r="C81" s="151">
        <f>AB41</f>
        <v>12.877410593739533</v>
      </c>
      <c r="D81" s="151">
        <f t="shared" si="35"/>
        <v>12.639229518306422</v>
      </c>
      <c r="E81" s="152">
        <f t="shared" si="35"/>
        <v>13.115591669172645</v>
      </c>
      <c r="F81" s="153">
        <f>AC41</f>
        <v>9.5686302159678434</v>
      </c>
      <c r="G81" s="151">
        <f t="shared" si="36"/>
        <v>9.3230666473871349</v>
      </c>
      <c r="H81" s="151">
        <f t="shared" si="36"/>
        <v>9.8141937845485518</v>
      </c>
      <c r="I81" s="154">
        <f t="shared" si="37"/>
        <v>74.305545717550686</v>
      </c>
      <c r="J81" s="153">
        <f t="shared" si="37"/>
        <v>3.3087803777716891</v>
      </c>
      <c r="K81" s="151">
        <f t="shared" si="38"/>
        <v>3.1165282031152151</v>
      </c>
      <c r="L81" s="151">
        <f t="shared" si="38"/>
        <v>3.5010325524281631</v>
      </c>
      <c r="M81" s="155">
        <f>AF41</f>
        <v>25.694454282449314</v>
      </c>
    </row>
    <row r="82" spans="1:13" ht="14.45" customHeight="1" thickBot="1" x14ac:dyDescent="0.2">
      <c r="A82" s="127"/>
      <c r="B82" s="128">
        <v>85</v>
      </c>
      <c r="C82" s="167">
        <f>AB42</f>
        <v>9.50173492131408</v>
      </c>
      <c r="D82" s="167">
        <f t="shared" si="35"/>
        <v>8.7771028257472743</v>
      </c>
      <c r="E82" s="168">
        <f t="shared" si="35"/>
        <v>10.226367016880886</v>
      </c>
      <c r="F82" s="169">
        <f>AC42</f>
        <v>6.3077244970601454</v>
      </c>
      <c r="G82" s="167">
        <f t="shared" si="36"/>
        <v>5.7902861505988774</v>
      </c>
      <c r="H82" s="167">
        <f t="shared" si="36"/>
        <v>6.8251628435214133</v>
      </c>
      <c r="I82" s="170">
        <f t="shared" si="37"/>
        <v>66.3849765258216</v>
      </c>
      <c r="J82" s="169">
        <f t="shared" si="37"/>
        <v>3.1940104242539347</v>
      </c>
      <c r="K82" s="167">
        <f t="shared" si="38"/>
        <v>2.8847045119840846</v>
      </c>
      <c r="L82" s="167">
        <f t="shared" si="38"/>
        <v>3.5033163365237847</v>
      </c>
      <c r="M82" s="171">
        <f>AF42</f>
        <v>33.6150234741784</v>
      </c>
    </row>
    <row r="83" spans="1:13" ht="14.45" customHeight="1" thickTop="1" x14ac:dyDescent="0.15"/>
    <row r="84" spans="1:13" ht="14.45" customHeight="1" x14ac:dyDescent="0.15"/>
  </sheetData>
  <protectedRanges>
    <protectedRange sqref="C7:F42" name="範囲1"/>
  </protectedRanges>
  <mergeCells count="30">
    <mergeCell ref="A45:A46"/>
    <mergeCell ref="B45:B46"/>
    <mergeCell ref="C45:E45"/>
    <mergeCell ref="F45:I45"/>
    <mergeCell ref="J45:M45"/>
    <mergeCell ref="D46:E46"/>
    <mergeCell ref="G46:H46"/>
    <mergeCell ref="K46:L46"/>
    <mergeCell ref="AL5:AM5"/>
    <mergeCell ref="AN5:AO5"/>
    <mergeCell ref="AP5:AQ5"/>
    <mergeCell ref="AR5:AS5"/>
    <mergeCell ref="AT5:AU5"/>
    <mergeCell ref="J44:M44"/>
    <mergeCell ref="X4:AA4"/>
    <mergeCell ref="AB4:AF4"/>
    <mergeCell ref="AH4:AO4"/>
    <mergeCell ref="AP4:AU4"/>
    <mergeCell ref="V5:W5"/>
    <mergeCell ref="X5:Y5"/>
    <mergeCell ref="Z5:AA5"/>
    <mergeCell ref="AC5:AD5"/>
    <mergeCell ref="AE5:AF5"/>
    <mergeCell ref="AJ5:AK5"/>
    <mergeCell ref="A1:M1"/>
    <mergeCell ref="B4:F4"/>
    <mergeCell ref="G4:L4"/>
    <mergeCell ref="O4:P4"/>
    <mergeCell ref="Q4:S4"/>
    <mergeCell ref="T4:W4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4"/>
  <sheetViews>
    <sheetView workbookViewId="0">
      <selection activeCell="A2" sqref="A2"/>
    </sheetView>
  </sheetViews>
  <sheetFormatPr defaultRowHeight="13.5" x14ac:dyDescent="0.15"/>
  <cols>
    <col min="1" max="1" width="4.625" style="25" customWidth="1"/>
    <col min="2" max="2" width="7.625" style="25" customWidth="1"/>
    <col min="3" max="14" width="9.625" style="25" customWidth="1"/>
    <col min="15" max="16" width="8.625" style="25" customWidth="1"/>
    <col min="17" max="22" width="9.625" style="25" customWidth="1"/>
    <col min="23" max="23" width="10.625" style="25" customWidth="1"/>
    <col min="24" max="24" width="9.625" style="25" customWidth="1"/>
    <col min="25" max="25" width="10.625" style="25" customWidth="1"/>
    <col min="26" max="26" width="9.625" style="25" customWidth="1"/>
    <col min="27" max="32" width="10.625" style="25" customWidth="1"/>
    <col min="33" max="33" width="6.625" style="25" customWidth="1"/>
    <col min="34" max="41" width="10.625" style="25" customWidth="1"/>
    <col min="42" max="47" width="9.625" style="25" customWidth="1"/>
    <col min="48" max="16384" width="9" style="25"/>
  </cols>
  <sheetData>
    <row r="1" spans="1:47" ht="30" customHeight="1" x14ac:dyDescent="0.15">
      <c r="A1" s="192" t="s">
        <v>104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47" ht="15" customHeight="1" x14ac:dyDescent="0.15">
      <c r="A2" s="25" t="s">
        <v>345</v>
      </c>
      <c r="M2" s="25" t="s">
        <v>110</v>
      </c>
    </row>
    <row r="3" spans="1:47" ht="15" customHeight="1" thickBot="1" x14ac:dyDescent="0.2">
      <c r="A3" s="25" t="s">
        <v>33</v>
      </c>
      <c r="G3" s="25" t="s">
        <v>24</v>
      </c>
      <c r="O3" s="25" t="s">
        <v>100</v>
      </c>
      <c r="T3" s="25" t="s">
        <v>25</v>
      </c>
      <c r="X3" s="25" t="s">
        <v>101</v>
      </c>
      <c r="AB3" s="25" t="s">
        <v>102</v>
      </c>
      <c r="AH3" s="25" t="s">
        <v>103</v>
      </c>
    </row>
    <row r="4" spans="1:47" ht="14.45" customHeight="1" thickTop="1" x14ac:dyDescent="0.15">
      <c r="A4" s="26"/>
      <c r="B4" s="201" t="s">
        <v>34</v>
      </c>
      <c r="C4" s="210"/>
      <c r="D4" s="210"/>
      <c r="E4" s="210"/>
      <c r="F4" s="211"/>
      <c r="G4" s="200" t="s">
        <v>35</v>
      </c>
      <c r="H4" s="201"/>
      <c r="I4" s="201"/>
      <c r="J4" s="201"/>
      <c r="K4" s="201"/>
      <c r="L4" s="212"/>
      <c r="M4" s="27"/>
      <c r="N4" s="27"/>
      <c r="O4" s="207" t="s">
        <v>16</v>
      </c>
      <c r="P4" s="175"/>
      <c r="Q4" s="174" t="s">
        <v>18</v>
      </c>
      <c r="R4" s="175"/>
      <c r="S4" s="176"/>
      <c r="T4" s="207" t="s">
        <v>19</v>
      </c>
      <c r="U4" s="208"/>
      <c r="V4" s="208"/>
      <c r="W4" s="209"/>
      <c r="X4" s="207" t="s">
        <v>95</v>
      </c>
      <c r="Y4" s="175"/>
      <c r="Z4" s="175"/>
      <c r="AA4" s="176"/>
      <c r="AB4" s="200" t="s">
        <v>22</v>
      </c>
      <c r="AC4" s="202"/>
      <c r="AD4" s="202"/>
      <c r="AE4" s="202"/>
      <c r="AF4" s="203"/>
      <c r="AH4" s="200" t="s">
        <v>27</v>
      </c>
      <c r="AI4" s="201"/>
      <c r="AJ4" s="201"/>
      <c r="AK4" s="201"/>
      <c r="AL4" s="201"/>
      <c r="AM4" s="201"/>
      <c r="AN4" s="202"/>
      <c r="AO4" s="203"/>
      <c r="AP4" s="200" t="s">
        <v>28</v>
      </c>
      <c r="AQ4" s="201"/>
      <c r="AR4" s="202"/>
      <c r="AS4" s="202"/>
      <c r="AT4" s="202"/>
      <c r="AU4" s="203"/>
    </row>
    <row r="5" spans="1:47" ht="39.950000000000003" customHeight="1" x14ac:dyDescent="0.15">
      <c r="A5" s="28" t="s">
        <v>11</v>
      </c>
      <c r="B5" s="29" t="s">
        <v>15</v>
      </c>
      <c r="C5" s="30" t="s">
        <v>9</v>
      </c>
      <c r="D5" s="30" t="s">
        <v>0</v>
      </c>
      <c r="E5" s="31" t="s">
        <v>92</v>
      </c>
      <c r="F5" s="32" t="s">
        <v>93</v>
      </c>
      <c r="G5" s="33" t="s">
        <v>15</v>
      </c>
      <c r="H5" s="34" t="s">
        <v>9</v>
      </c>
      <c r="I5" s="34" t="s">
        <v>0</v>
      </c>
      <c r="J5" s="34" t="s">
        <v>7</v>
      </c>
      <c r="K5" s="34" t="s">
        <v>3</v>
      </c>
      <c r="L5" s="35" t="s">
        <v>4</v>
      </c>
      <c r="M5" s="36"/>
      <c r="N5" s="36"/>
      <c r="O5" s="28" t="s">
        <v>20</v>
      </c>
      <c r="P5" s="37" t="s">
        <v>21</v>
      </c>
      <c r="Q5" s="38" t="s">
        <v>17</v>
      </c>
      <c r="R5" s="37" t="s">
        <v>26</v>
      </c>
      <c r="S5" s="39" t="s">
        <v>94</v>
      </c>
      <c r="T5" s="28" t="s">
        <v>2</v>
      </c>
      <c r="U5" s="37" t="s">
        <v>3</v>
      </c>
      <c r="V5" s="177" t="s">
        <v>4</v>
      </c>
      <c r="W5" s="188"/>
      <c r="X5" s="185" t="s">
        <v>107</v>
      </c>
      <c r="Y5" s="177"/>
      <c r="Z5" s="177" t="s">
        <v>108</v>
      </c>
      <c r="AA5" s="188"/>
      <c r="AB5" s="172" t="s">
        <v>5</v>
      </c>
      <c r="AC5" s="189" t="s">
        <v>98</v>
      </c>
      <c r="AD5" s="190"/>
      <c r="AE5" s="189" t="s">
        <v>99</v>
      </c>
      <c r="AF5" s="191"/>
      <c r="AH5" s="40" t="s">
        <v>2</v>
      </c>
      <c r="AI5" s="173" t="s">
        <v>94</v>
      </c>
      <c r="AJ5" s="186" t="s">
        <v>5</v>
      </c>
      <c r="AK5" s="187"/>
      <c r="AL5" s="186" t="s">
        <v>98</v>
      </c>
      <c r="AM5" s="186"/>
      <c r="AN5" s="177" t="s">
        <v>99</v>
      </c>
      <c r="AO5" s="188"/>
      <c r="AP5" s="185" t="s">
        <v>5</v>
      </c>
      <c r="AQ5" s="199"/>
      <c r="AR5" s="177" t="s">
        <v>98</v>
      </c>
      <c r="AS5" s="199"/>
      <c r="AT5" s="177" t="s">
        <v>99</v>
      </c>
      <c r="AU5" s="178"/>
    </row>
    <row r="6" spans="1:47" ht="14.45" customHeight="1" x14ac:dyDescent="0.15">
      <c r="A6" s="41"/>
      <c r="B6" s="42" t="s">
        <v>8</v>
      </c>
      <c r="C6" s="173" t="s">
        <v>10</v>
      </c>
      <c r="D6" s="173" t="s">
        <v>10</v>
      </c>
      <c r="E6" s="173" t="s">
        <v>10</v>
      </c>
      <c r="F6" s="43" t="s">
        <v>10</v>
      </c>
      <c r="G6" s="44" t="s">
        <v>8</v>
      </c>
      <c r="H6" s="45" t="s">
        <v>10</v>
      </c>
      <c r="I6" s="45" t="s">
        <v>10</v>
      </c>
      <c r="J6" s="46" t="s">
        <v>111</v>
      </c>
      <c r="K6" s="46" t="s">
        <v>105</v>
      </c>
      <c r="L6" s="47" t="s">
        <v>106</v>
      </c>
      <c r="M6" s="36"/>
      <c r="N6" s="36"/>
      <c r="O6" s="48" t="s">
        <v>112</v>
      </c>
      <c r="P6" s="49" t="s">
        <v>113</v>
      </c>
      <c r="Q6" s="50"/>
      <c r="R6" s="49" t="s">
        <v>114</v>
      </c>
      <c r="S6" s="51" t="s">
        <v>41</v>
      </c>
      <c r="T6" s="52" t="s">
        <v>42</v>
      </c>
      <c r="U6" s="46" t="s">
        <v>115</v>
      </c>
      <c r="V6" s="46" t="s">
        <v>116</v>
      </c>
      <c r="W6" s="53" t="s">
        <v>45</v>
      </c>
      <c r="X6" s="52" t="s">
        <v>117</v>
      </c>
      <c r="Y6" s="54" t="s">
        <v>45</v>
      </c>
      <c r="Z6" s="55" t="s">
        <v>118</v>
      </c>
      <c r="AA6" s="53" t="s">
        <v>45</v>
      </c>
      <c r="AB6" s="56" t="s">
        <v>119</v>
      </c>
      <c r="AC6" s="57" t="s">
        <v>54</v>
      </c>
      <c r="AD6" s="57" t="s">
        <v>58</v>
      </c>
      <c r="AE6" s="58" t="s">
        <v>55</v>
      </c>
      <c r="AF6" s="59" t="s">
        <v>57</v>
      </c>
      <c r="AH6" s="60" t="s">
        <v>121</v>
      </c>
      <c r="AI6" s="61" t="s">
        <v>49</v>
      </c>
      <c r="AJ6" s="62"/>
      <c r="AK6" s="63" t="s">
        <v>50</v>
      </c>
      <c r="AL6" s="62"/>
      <c r="AM6" s="63" t="s">
        <v>52</v>
      </c>
      <c r="AN6" s="62"/>
      <c r="AO6" s="64" t="s">
        <v>122</v>
      </c>
      <c r="AP6" s="65" t="s">
        <v>29</v>
      </c>
      <c r="AQ6" s="66" t="s">
        <v>30</v>
      </c>
      <c r="AR6" s="66" t="s">
        <v>29</v>
      </c>
      <c r="AS6" s="66" t="s">
        <v>30</v>
      </c>
      <c r="AT6" s="66" t="s">
        <v>29</v>
      </c>
      <c r="AU6" s="67" t="s">
        <v>30</v>
      </c>
    </row>
    <row r="7" spans="1:47" ht="14.45" customHeight="1" x14ac:dyDescent="0.15">
      <c r="A7" s="68" t="s">
        <v>1</v>
      </c>
      <c r="B7" s="69" t="s">
        <v>230</v>
      </c>
      <c r="C7" s="9">
        <v>1083</v>
      </c>
      <c r="D7" s="9">
        <v>0</v>
      </c>
      <c r="E7" s="9">
        <v>358</v>
      </c>
      <c r="F7" s="12">
        <v>0</v>
      </c>
      <c r="G7" s="21" t="s">
        <v>59</v>
      </c>
      <c r="H7" s="1">
        <v>2528080</v>
      </c>
      <c r="I7" s="1">
        <v>1473</v>
      </c>
      <c r="J7" s="17">
        <v>0</v>
      </c>
      <c r="K7" s="1">
        <v>100000</v>
      </c>
      <c r="L7" s="2">
        <v>8097832</v>
      </c>
      <c r="M7" s="70"/>
      <c r="N7" s="70"/>
      <c r="O7" s="71">
        <f>IF(K7&lt;0.5,0.5,((L7-L8)-5*K8)/5/(K7-K8))</f>
        <v>0.17555555555555555</v>
      </c>
      <c r="P7" s="72">
        <f>IF(H7&lt;0.5,1,(I7/H7)/((K7-K8)/(L7-L8)))</f>
        <v>1.0765900384657308</v>
      </c>
      <c r="Q7" s="73">
        <f>IF(C7&lt;0.5,0,D7/C7)</f>
        <v>0</v>
      </c>
      <c r="R7" s="74">
        <f>IF(P7=0,Q7,Q7/P7)</f>
        <v>0</v>
      </c>
      <c r="S7" s="75">
        <f>IF(E7&lt;0.5,0,F7/E7)</f>
        <v>0</v>
      </c>
      <c r="T7" s="76">
        <f>5*R7/(1+5*(1-O7)*R7)</f>
        <v>0</v>
      </c>
      <c r="U7" s="77">
        <v>100000</v>
      </c>
      <c r="V7" s="77">
        <f>5*U7*((1-T7)+O7*T7)</f>
        <v>500000</v>
      </c>
      <c r="W7" s="78">
        <f>SUM(V7:V$24)</f>
        <v>7978416.8459256468</v>
      </c>
      <c r="X7" s="79">
        <f t="shared" ref="X7:X42" si="0">V7*(1-S7)</f>
        <v>500000</v>
      </c>
      <c r="Y7" s="77">
        <f>SUM(X7:X$24)</f>
        <v>7809355.5617277995</v>
      </c>
      <c r="Z7" s="77">
        <f t="shared" ref="Z7:Z42" si="1">V7*S7</f>
        <v>0</v>
      </c>
      <c r="AA7" s="78">
        <f>SUM(Z7:Z$24)</f>
        <v>169061.28419784841</v>
      </c>
      <c r="AB7" s="71">
        <f t="shared" ref="AB7:AB42" si="2">W7/U7</f>
        <v>79.784168459256463</v>
      </c>
      <c r="AC7" s="72">
        <f t="shared" ref="AC7:AC42" si="3">Y7/U7</f>
        <v>78.093555617278</v>
      </c>
      <c r="AD7" s="80">
        <f>AC7/AB7*100</f>
        <v>97.881017155876222</v>
      </c>
      <c r="AE7" s="72">
        <f t="shared" ref="AE7:AE42" si="4">AA7/U7</f>
        <v>1.690612841978484</v>
      </c>
      <c r="AF7" s="81">
        <f>AE7/AB7*100</f>
        <v>2.1189828441238094</v>
      </c>
      <c r="AH7" s="82">
        <f>IF(D7=0,0,T7*T7*(1-T7)/D7)</f>
        <v>0</v>
      </c>
      <c r="AI7" s="83">
        <f>IF(E7&lt;0.5,0,S7*(1-S7)/E7)</f>
        <v>0</v>
      </c>
      <c r="AJ7" s="83">
        <f>U7*U7*((1-O7)*5+AB8)^2*AH7</f>
        <v>0</v>
      </c>
      <c r="AK7" s="83">
        <f>SUM(AJ7:AJ$24)/U7/U7</f>
        <v>0.50269194852176613</v>
      </c>
      <c r="AL7" s="83">
        <f>U7*U7*((1-O7)*5*(1-S7)+AC8)^2*AH7+V7*V7*AI7</f>
        <v>0</v>
      </c>
      <c r="AM7" s="83">
        <f>SUM(AL7:AL$24)/U7/U7</f>
        <v>0.44473100109506869</v>
      </c>
      <c r="AN7" s="83">
        <f>U7*U7*((1-O7)*5*S7+AE8)^2*AH7+V7*V7*AI7</f>
        <v>0</v>
      </c>
      <c r="AO7" s="84">
        <f>SUM(AN7:AN$24)/U7/U7</f>
        <v>1.1663213404311111E-2</v>
      </c>
      <c r="AP7" s="71">
        <f t="shared" ref="AP7:AP42" si="5">AB7-1.96*SQRT(AK7)</f>
        <v>78.394513325980142</v>
      </c>
      <c r="AQ7" s="72">
        <f t="shared" ref="AQ7:AQ42" si="6">AB7+1.96*SQRT(AK7)</f>
        <v>81.173823592532784</v>
      </c>
      <c r="AR7" s="72">
        <f t="shared" ref="AR7:AR42" si="7">AC7-1.96*SQRT(AM7)</f>
        <v>76.786467780211638</v>
      </c>
      <c r="AS7" s="72">
        <f t="shared" ref="AS7:AS42" si="8">AC7+1.96*SQRT(AM7)</f>
        <v>79.400643454344362</v>
      </c>
      <c r="AT7" s="72">
        <f t="shared" ref="AT7:AT42" si="9">AE7-1.96*SQRT(AO7)</f>
        <v>1.478939979726372</v>
      </c>
      <c r="AU7" s="85">
        <f t="shared" ref="AU7:AU42" si="10">AE7+1.96*SQRT(AO7)</f>
        <v>1.9022857042305961</v>
      </c>
    </row>
    <row r="8" spans="1:47" ht="14.45" customHeight="1" x14ac:dyDescent="0.15">
      <c r="A8" s="68"/>
      <c r="B8" s="86" t="s">
        <v>231</v>
      </c>
      <c r="C8" s="11">
        <v>1104</v>
      </c>
      <c r="D8" s="11">
        <v>0</v>
      </c>
      <c r="E8" s="11">
        <v>366</v>
      </c>
      <c r="F8" s="12">
        <v>0</v>
      </c>
      <c r="G8" s="22" t="s">
        <v>61</v>
      </c>
      <c r="H8" s="3">
        <v>2698523</v>
      </c>
      <c r="I8" s="3">
        <v>253</v>
      </c>
      <c r="J8" s="18">
        <v>5</v>
      </c>
      <c r="K8" s="3">
        <v>99730</v>
      </c>
      <c r="L8" s="4">
        <v>7598945</v>
      </c>
      <c r="M8" s="70"/>
      <c r="N8" s="70"/>
      <c r="O8" s="87">
        <f t="shared" ref="O8:O22" si="11">IF(K8&lt;0.5,0.5,((L8-L9)-5*K9)/5/(K8-K9))</f>
        <v>0.46829268292682924</v>
      </c>
      <c r="P8" s="88">
        <f t="shared" ref="P8:P23" si="12">IF(H8&lt;0.5,1,(I8/H8)/((K8-K9)/(L8-L9)))</f>
        <v>1.1400172450253567</v>
      </c>
      <c r="Q8" s="89">
        <f t="shared" ref="Q8:Q42" si="13">IF(C8&lt;0.5,0,D8/C8)</f>
        <v>0</v>
      </c>
      <c r="R8" s="90">
        <f t="shared" ref="R8:R42" si="14">IF(P8=0,Q8,Q8/P8)</f>
        <v>0</v>
      </c>
      <c r="S8" s="91">
        <f t="shared" ref="S8:S42" si="15">IF(E8&lt;0.5,0,F8/E8)</f>
        <v>0</v>
      </c>
      <c r="T8" s="92">
        <f>5*R8/(1+5*(1-O8)*R8)</f>
        <v>0</v>
      </c>
      <c r="U8" s="93">
        <f>U7*(1-T7)</f>
        <v>100000</v>
      </c>
      <c r="V8" s="93">
        <f>5*U8*((1-T8)+O8*T8)</f>
        <v>500000</v>
      </c>
      <c r="W8" s="94">
        <f>SUM(V8:V$24)</f>
        <v>7478416.8459256468</v>
      </c>
      <c r="X8" s="95">
        <f t="shared" si="0"/>
        <v>500000</v>
      </c>
      <c r="Y8" s="93">
        <f>SUM(X8:X$24)</f>
        <v>7309355.5617277995</v>
      </c>
      <c r="Z8" s="93">
        <f t="shared" si="1"/>
        <v>0</v>
      </c>
      <c r="AA8" s="94">
        <f>SUM(Z8:Z$24)</f>
        <v>169061.28419784841</v>
      </c>
      <c r="AB8" s="87">
        <f t="shared" si="2"/>
        <v>74.784168459256463</v>
      </c>
      <c r="AC8" s="88">
        <f t="shared" si="3"/>
        <v>73.093555617278</v>
      </c>
      <c r="AD8" s="96">
        <f t="shared" ref="AD8:AD42" si="16">AC8/AB8*100</f>
        <v>97.739343932266181</v>
      </c>
      <c r="AE8" s="88">
        <f t="shared" si="4"/>
        <v>1.690612841978484</v>
      </c>
      <c r="AF8" s="97">
        <f t="shared" ref="AF8:AF42" si="17">AE8/AB8*100</f>
        <v>2.2606560677338483</v>
      </c>
      <c r="AH8" s="98">
        <f>IF(D8=0,0,T8*T8*(1-T8)/D8)</f>
        <v>0</v>
      </c>
      <c r="AI8" s="99">
        <f t="shared" ref="AI8:AI42" si="18">IF(E8&lt;0.5,0,S8*(1-S8)/E8)</f>
        <v>0</v>
      </c>
      <c r="AJ8" s="99">
        <f>U8*U8*((1-O8)*5+AB9)^2*AH8</f>
        <v>0</v>
      </c>
      <c r="AK8" s="99">
        <f>SUM(AJ8:AJ$24)/U8/U8</f>
        <v>0.50269194852176613</v>
      </c>
      <c r="AL8" s="99">
        <f>U8*U8*((1-O8)*5*(1-S8)+AC9)^2*AH8+V8*V8*AI8</f>
        <v>0</v>
      </c>
      <c r="AM8" s="99">
        <f>SUM(AL8:AL$24)/U8/U8</f>
        <v>0.44473100109506869</v>
      </c>
      <c r="AN8" s="99">
        <f>U8*U8*((1-O8)*5*S8+AE9)^2*AH8+V8*V8*AI8</f>
        <v>0</v>
      </c>
      <c r="AO8" s="100">
        <f>SUM(AN8:AN$24)/U8/U8</f>
        <v>1.1663213404311111E-2</v>
      </c>
      <c r="AP8" s="87">
        <f t="shared" si="5"/>
        <v>73.394513325980142</v>
      </c>
      <c r="AQ8" s="88">
        <f t="shared" si="6"/>
        <v>76.173823592532784</v>
      </c>
      <c r="AR8" s="88">
        <f t="shared" si="7"/>
        <v>71.786467780211638</v>
      </c>
      <c r="AS8" s="88">
        <f t="shared" si="8"/>
        <v>74.400643454344362</v>
      </c>
      <c r="AT8" s="88">
        <f t="shared" si="9"/>
        <v>1.478939979726372</v>
      </c>
      <c r="AU8" s="101">
        <f t="shared" si="10"/>
        <v>1.9022857042305961</v>
      </c>
    </row>
    <row r="9" spans="1:47" ht="14.45" customHeight="1" x14ac:dyDescent="0.15">
      <c r="A9" s="68"/>
      <c r="B9" s="86" t="s">
        <v>124</v>
      </c>
      <c r="C9" s="11">
        <v>1115</v>
      </c>
      <c r="D9" s="11">
        <v>0</v>
      </c>
      <c r="E9" s="11">
        <v>355</v>
      </c>
      <c r="F9" s="12">
        <v>0</v>
      </c>
      <c r="G9" s="22" t="s">
        <v>63</v>
      </c>
      <c r="H9" s="3">
        <v>2855328</v>
      </c>
      <c r="I9" s="3">
        <v>267</v>
      </c>
      <c r="J9" s="18">
        <v>10</v>
      </c>
      <c r="K9" s="3">
        <v>99689</v>
      </c>
      <c r="L9" s="4">
        <v>7100404</v>
      </c>
      <c r="M9" s="70"/>
      <c r="N9" s="70"/>
      <c r="O9" s="87">
        <f t="shared" si="11"/>
        <v>0.57777777777777772</v>
      </c>
      <c r="P9" s="88">
        <f t="shared" si="12"/>
        <v>1.0355646239824872</v>
      </c>
      <c r="Q9" s="89">
        <f t="shared" si="13"/>
        <v>0</v>
      </c>
      <c r="R9" s="90">
        <f t="shared" si="14"/>
        <v>0</v>
      </c>
      <c r="S9" s="91">
        <f t="shared" si="15"/>
        <v>0</v>
      </c>
      <c r="T9" s="92">
        <f t="shared" ref="T9:T22" si="19">5*R9/(1+5*(1-O9)*R9)</f>
        <v>0</v>
      </c>
      <c r="U9" s="93">
        <f t="shared" ref="U9:U23" si="20">U8*(1-T8)</f>
        <v>100000</v>
      </c>
      <c r="V9" s="93">
        <f t="shared" ref="V9:V22" si="21">5*U9*((1-T9)+O9*T9)</f>
        <v>500000</v>
      </c>
      <c r="W9" s="94">
        <f>SUM(V9:V$24)</f>
        <v>6978416.8459256468</v>
      </c>
      <c r="X9" s="95">
        <f t="shared" si="0"/>
        <v>500000</v>
      </c>
      <c r="Y9" s="93">
        <f>SUM(X9:X$24)</f>
        <v>6809355.5617277995</v>
      </c>
      <c r="Z9" s="93">
        <f t="shared" si="1"/>
        <v>0</v>
      </c>
      <c r="AA9" s="94">
        <f>SUM(Z9:Z$24)</f>
        <v>169061.28419784841</v>
      </c>
      <c r="AB9" s="87">
        <f t="shared" si="2"/>
        <v>69.784168459256463</v>
      </c>
      <c r="AC9" s="88">
        <f t="shared" si="3"/>
        <v>68.093555617278</v>
      </c>
      <c r="AD9" s="96">
        <f t="shared" si="16"/>
        <v>97.577369080545068</v>
      </c>
      <c r="AE9" s="88">
        <f t="shared" si="4"/>
        <v>1.690612841978484</v>
      </c>
      <c r="AF9" s="97">
        <f t="shared" si="17"/>
        <v>2.4226309194549613</v>
      </c>
      <c r="AH9" s="98">
        <f>IF(D9=0,0,T9*T9*(1-T9)/D9)</f>
        <v>0</v>
      </c>
      <c r="AI9" s="99">
        <f t="shared" si="18"/>
        <v>0</v>
      </c>
      <c r="AJ9" s="99">
        <f t="shared" ref="AJ9:AJ23" si="22">U9*U9*((1-O9)*5+AB10)^2*AH9</f>
        <v>0</v>
      </c>
      <c r="AK9" s="99">
        <f>SUM(AJ9:AJ$24)/U9/U9</f>
        <v>0.50269194852176613</v>
      </c>
      <c r="AL9" s="99">
        <f t="shared" ref="AL9:AL23" si="23">U9*U9*((1-O9)*5*(1-S9)+AC10)^2*AH9+V9*V9*AI9</f>
        <v>0</v>
      </c>
      <c r="AM9" s="99">
        <f>SUM(AL9:AL$24)/U9/U9</f>
        <v>0.44473100109506869</v>
      </c>
      <c r="AN9" s="99">
        <f t="shared" ref="AN9:AN23" si="24">U9*U9*((1-O9)*5*S9+AE10)^2*AH9+V9*V9*AI9</f>
        <v>0</v>
      </c>
      <c r="AO9" s="100">
        <f>SUM(AN9:AN$24)/U9/U9</f>
        <v>1.1663213404311111E-2</v>
      </c>
      <c r="AP9" s="87">
        <f t="shared" si="5"/>
        <v>68.394513325980142</v>
      </c>
      <c r="AQ9" s="88">
        <f t="shared" si="6"/>
        <v>71.173823592532784</v>
      </c>
      <c r="AR9" s="88">
        <f t="shared" si="7"/>
        <v>66.786467780211638</v>
      </c>
      <c r="AS9" s="88">
        <f t="shared" si="8"/>
        <v>69.400643454344362</v>
      </c>
      <c r="AT9" s="88">
        <f t="shared" si="9"/>
        <v>1.478939979726372</v>
      </c>
      <c r="AU9" s="101">
        <f t="shared" si="10"/>
        <v>1.9022857042305961</v>
      </c>
    </row>
    <row r="10" spans="1:47" ht="14.45" customHeight="1" x14ac:dyDescent="0.15">
      <c r="A10" s="68"/>
      <c r="B10" s="86" t="s">
        <v>238</v>
      </c>
      <c r="C10" s="11">
        <v>1078</v>
      </c>
      <c r="D10" s="11">
        <v>0</v>
      </c>
      <c r="E10" s="11">
        <v>333</v>
      </c>
      <c r="F10" s="12">
        <v>0</v>
      </c>
      <c r="G10" s="22" t="s">
        <v>65</v>
      </c>
      <c r="H10" s="3">
        <v>3073597</v>
      </c>
      <c r="I10" s="3">
        <v>836</v>
      </c>
      <c r="J10" s="18">
        <v>15</v>
      </c>
      <c r="K10" s="3">
        <v>99644</v>
      </c>
      <c r="L10" s="4">
        <v>6602054</v>
      </c>
      <c r="M10" s="70"/>
      <c r="N10" s="70"/>
      <c r="O10" s="87">
        <f t="shared" si="11"/>
        <v>0.58484848484848484</v>
      </c>
      <c r="P10" s="88">
        <f t="shared" si="12"/>
        <v>1.0260479822175776</v>
      </c>
      <c r="Q10" s="89">
        <f t="shared" si="13"/>
        <v>0</v>
      </c>
      <c r="R10" s="90">
        <f t="shared" si="14"/>
        <v>0</v>
      </c>
      <c r="S10" s="91">
        <f t="shared" si="15"/>
        <v>0</v>
      </c>
      <c r="T10" s="92">
        <f t="shared" si="19"/>
        <v>0</v>
      </c>
      <c r="U10" s="93">
        <f t="shared" si="20"/>
        <v>100000</v>
      </c>
      <c r="V10" s="93">
        <f t="shared" si="21"/>
        <v>500000</v>
      </c>
      <c r="W10" s="94">
        <f>SUM(V10:V$24)</f>
        <v>6478416.8459256468</v>
      </c>
      <c r="X10" s="95">
        <f t="shared" si="0"/>
        <v>500000</v>
      </c>
      <c r="Y10" s="93">
        <f>SUM(X10:X$24)</f>
        <v>6309355.5617278004</v>
      </c>
      <c r="Z10" s="93">
        <f t="shared" si="1"/>
        <v>0</v>
      </c>
      <c r="AA10" s="94">
        <f>SUM(Z10:Z$24)</f>
        <v>169061.28419784841</v>
      </c>
      <c r="AB10" s="87">
        <f t="shared" si="2"/>
        <v>64.784168459256463</v>
      </c>
      <c r="AC10" s="88">
        <f t="shared" si="3"/>
        <v>63.093555617278007</v>
      </c>
      <c r="AD10" s="96">
        <f t="shared" si="16"/>
        <v>97.390392001339492</v>
      </c>
      <c r="AE10" s="88">
        <f t="shared" si="4"/>
        <v>1.690612841978484</v>
      </c>
      <c r="AF10" s="97">
        <f t="shared" si="17"/>
        <v>2.6096079986605534</v>
      </c>
      <c r="AH10" s="98">
        <f t="shared" ref="AH10:AH22" si="25">IF(D10=0,0,T10*T10*(1-T10)/D10)</f>
        <v>0</v>
      </c>
      <c r="AI10" s="99">
        <f t="shared" si="18"/>
        <v>0</v>
      </c>
      <c r="AJ10" s="99">
        <f t="shared" si="22"/>
        <v>0</v>
      </c>
      <c r="AK10" s="99">
        <f>SUM(AJ10:AJ$24)/U10/U10</f>
        <v>0.50269194852176613</v>
      </c>
      <c r="AL10" s="99">
        <f t="shared" si="23"/>
        <v>0</v>
      </c>
      <c r="AM10" s="99">
        <f>SUM(AL10:AL$24)/U10/U10</f>
        <v>0.44473100109506869</v>
      </c>
      <c r="AN10" s="99">
        <f t="shared" si="24"/>
        <v>0</v>
      </c>
      <c r="AO10" s="100">
        <f>SUM(AN10:AN$24)/U10/U10</f>
        <v>1.1663213404311111E-2</v>
      </c>
      <c r="AP10" s="87">
        <f t="shared" si="5"/>
        <v>63.394513325980149</v>
      </c>
      <c r="AQ10" s="88">
        <f t="shared" si="6"/>
        <v>66.173823592532784</v>
      </c>
      <c r="AR10" s="88">
        <f t="shared" si="7"/>
        <v>61.786467780211645</v>
      </c>
      <c r="AS10" s="88">
        <f t="shared" si="8"/>
        <v>64.400643454344362</v>
      </c>
      <c r="AT10" s="88">
        <f t="shared" si="9"/>
        <v>1.478939979726372</v>
      </c>
      <c r="AU10" s="101">
        <f t="shared" si="10"/>
        <v>1.9022857042305961</v>
      </c>
    </row>
    <row r="11" spans="1:47" ht="14.45" customHeight="1" x14ac:dyDescent="0.15">
      <c r="A11" s="68"/>
      <c r="B11" s="86" t="s">
        <v>217</v>
      </c>
      <c r="C11" s="11">
        <v>655</v>
      </c>
      <c r="D11" s="11">
        <v>0</v>
      </c>
      <c r="E11" s="11">
        <v>239</v>
      </c>
      <c r="F11" s="12">
        <v>0</v>
      </c>
      <c r="G11" s="22" t="s">
        <v>67</v>
      </c>
      <c r="H11" s="3">
        <v>3014733</v>
      </c>
      <c r="I11" s="3">
        <v>1515</v>
      </c>
      <c r="J11" s="18">
        <v>20</v>
      </c>
      <c r="K11" s="3">
        <v>99512</v>
      </c>
      <c r="L11" s="4">
        <v>6104108</v>
      </c>
      <c r="M11" s="70"/>
      <c r="N11" s="70"/>
      <c r="O11" s="87">
        <f t="shared" si="11"/>
        <v>0.51311475409836071</v>
      </c>
      <c r="P11" s="88">
        <f t="shared" si="12"/>
        <v>1.0235301238894476</v>
      </c>
      <c r="Q11" s="89">
        <f t="shared" si="13"/>
        <v>0</v>
      </c>
      <c r="R11" s="90">
        <f t="shared" si="14"/>
        <v>0</v>
      </c>
      <c r="S11" s="91">
        <f t="shared" si="15"/>
        <v>0</v>
      </c>
      <c r="T11" s="92">
        <f t="shared" si="19"/>
        <v>0</v>
      </c>
      <c r="U11" s="93">
        <f t="shared" si="20"/>
        <v>100000</v>
      </c>
      <c r="V11" s="93">
        <f t="shared" si="21"/>
        <v>500000</v>
      </c>
      <c r="W11" s="94">
        <f>SUM(V11:V$24)</f>
        <v>5978416.8459256468</v>
      </c>
      <c r="X11" s="95">
        <f t="shared" si="0"/>
        <v>500000</v>
      </c>
      <c r="Y11" s="93">
        <f>SUM(X11:X$24)</f>
        <v>5809355.5617278004</v>
      </c>
      <c r="Z11" s="93">
        <f t="shared" si="1"/>
        <v>0</v>
      </c>
      <c r="AA11" s="94">
        <f>SUM(Z11:Z$24)</f>
        <v>169061.28419784841</v>
      </c>
      <c r="AB11" s="87">
        <f t="shared" si="2"/>
        <v>59.78416845925647</v>
      </c>
      <c r="AC11" s="88">
        <f t="shared" si="3"/>
        <v>58.093555617278007</v>
      </c>
      <c r="AD11" s="96">
        <f t="shared" si="16"/>
        <v>97.172139572150058</v>
      </c>
      <c r="AE11" s="88">
        <f t="shared" si="4"/>
        <v>1.690612841978484</v>
      </c>
      <c r="AF11" s="97">
        <f t="shared" si="17"/>
        <v>2.8278604278499819</v>
      </c>
      <c r="AH11" s="98">
        <f t="shared" si="25"/>
        <v>0</v>
      </c>
      <c r="AI11" s="99">
        <f t="shared" si="18"/>
        <v>0</v>
      </c>
      <c r="AJ11" s="99">
        <f t="shared" si="22"/>
        <v>0</v>
      </c>
      <c r="AK11" s="99">
        <f>SUM(AJ11:AJ$24)/U11/U11</f>
        <v>0.50269194852176613</v>
      </c>
      <c r="AL11" s="99">
        <f t="shared" si="23"/>
        <v>0</v>
      </c>
      <c r="AM11" s="99">
        <f>SUM(AL11:AL$24)/U11/U11</f>
        <v>0.44473100109506869</v>
      </c>
      <c r="AN11" s="99">
        <f t="shared" si="24"/>
        <v>0</v>
      </c>
      <c r="AO11" s="100">
        <f>SUM(AN11:AN$24)/U11/U11</f>
        <v>1.1663213404311111E-2</v>
      </c>
      <c r="AP11" s="87">
        <f t="shared" si="5"/>
        <v>58.394513325980157</v>
      </c>
      <c r="AQ11" s="88">
        <f t="shared" si="6"/>
        <v>61.173823592532784</v>
      </c>
      <c r="AR11" s="88">
        <f t="shared" si="7"/>
        <v>56.786467780211645</v>
      </c>
      <c r="AS11" s="88">
        <f t="shared" si="8"/>
        <v>59.400643454344369</v>
      </c>
      <c r="AT11" s="88">
        <f t="shared" si="9"/>
        <v>1.478939979726372</v>
      </c>
      <c r="AU11" s="101">
        <f t="shared" si="10"/>
        <v>1.9022857042305961</v>
      </c>
    </row>
    <row r="12" spans="1:47" ht="14.45" customHeight="1" x14ac:dyDescent="0.15">
      <c r="A12" s="68"/>
      <c r="B12" s="86" t="s">
        <v>239</v>
      </c>
      <c r="C12" s="11">
        <v>903</v>
      </c>
      <c r="D12" s="11">
        <v>1</v>
      </c>
      <c r="E12" s="11">
        <v>302</v>
      </c>
      <c r="F12" s="12">
        <v>0</v>
      </c>
      <c r="G12" s="22" t="s">
        <v>69</v>
      </c>
      <c r="H12" s="3">
        <v>3210180</v>
      </c>
      <c r="I12" s="3">
        <v>1786</v>
      </c>
      <c r="J12" s="18">
        <v>25</v>
      </c>
      <c r="K12" s="3">
        <v>99268</v>
      </c>
      <c r="L12" s="4">
        <v>5607142</v>
      </c>
      <c r="M12" s="70"/>
      <c r="N12" s="70"/>
      <c r="O12" s="87">
        <f t="shared" si="11"/>
        <v>0.50820895522388054</v>
      </c>
      <c r="P12" s="88">
        <f t="shared" si="12"/>
        <v>1.0290098881329293</v>
      </c>
      <c r="Q12" s="89">
        <f t="shared" si="13"/>
        <v>1.1074197120708748E-3</v>
      </c>
      <c r="R12" s="90">
        <f t="shared" si="14"/>
        <v>1.0761992910293748E-3</v>
      </c>
      <c r="S12" s="91">
        <f t="shared" si="15"/>
        <v>0</v>
      </c>
      <c r="T12" s="92">
        <f t="shared" si="19"/>
        <v>5.366794168906174E-3</v>
      </c>
      <c r="U12" s="93">
        <f t="shared" si="20"/>
        <v>100000</v>
      </c>
      <c r="V12" s="93">
        <f t="shared" si="21"/>
        <v>498680.32934428763</v>
      </c>
      <c r="W12" s="94">
        <f>SUM(V12:V$24)</f>
        <v>5478416.8459256468</v>
      </c>
      <c r="X12" s="95">
        <f t="shared" si="0"/>
        <v>498680.32934428763</v>
      </c>
      <c r="Y12" s="93">
        <f>SUM(X12:X$24)</f>
        <v>5309355.5617278004</v>
      </c>
      <c r="Z12" s="93">
        <f t="shared" si="1"/>
        <v>0</v>
      </c>
      <c r="AA12" s="94">
        <f>SUM(Z12:Z$24)</f>
        <v>169061.28419784841</v>
      </c>
      <c r="AB12" s="87">
        <f t="shared" si="2"/>
        <v>54.78416845925647</v>
      </c>
      <c r="AC12" s="88">
        <f t="shared" si="3"/>
        <v>53.093555617278007</v>
      </c>
      <c r="AD12" s="96">
        <f t="shared" si="16"/>
        <v>96.914048548102386</v>
      </c>
      <c r="AE12" s="88">
        <f t="shared" si="4"/>
        <v>1.690612841978484</v>
      </c>
      <c r="AF12" s="97">
        <f t="shared" si="17"/>
        <v>3.0859514518976585</v>
      </c>
      <c r="AH12" s="98">
        <f t="shared" si="25"/>
        <v>2.864790267156211E-5</v>
      </c>
      <c r="AI12" s="99">
        <f t="shared" si="18"/>
        <v>0</v>
      </c>
      <c r="AJ12" s="99">
        <f t="shared" si="22"/>
        <v>790360444.02389216</v>
      </c>
      <c r="AK12" s="99">
        <f>SUM(AJ12:AJ$24)/U12/U12</f>
        <v>0.50269194852176613</v>
      </c>
      <c r="AL12" s="99">
        <f t="shared" si="23"/>
        <v>740035215.04136527</v>
      </c>
      <c r="AM12" s="99">
        <f>SUM(AL12:AL$24)/U12/U12</f>
        <v>0.44473100109506869</v>
      </c>
      <c r="AN12" s="99">
        <f t="shared" si="24"/>
        <v>827666.26021709805</v>
      </c>
      <c r="AO12" s="100">
        <f>SUM(AN12:AN$24)/U12/U12</f>
        <v>1.1663213404311111E-2</v>
      </c>
      <c r="AP12" s="87">
        <f t="shared" si="5"/>
        <v>53.394513325980157</v>
      </c>
      <c r="AQ12" s="88">
        <f t="shared" si="6"/>
        <v>56.173823592532784</v>
      </c>
      <c r="AR12" s="88">
        <f t="shared" si="7"/>
        <v>51.786467780211645</v>
      </c>
      <c r="AS12" s="88">
        <f t="shared" si="8"/>
        <v>54.400643454344369</v>
      </c>
      <c r="AT12" s="88">
        <f t="shared" si="9"/>
        <v>1.478939979726372</v>
      </c>
      <c r="AU12" s="101">
        <f t="shared" si="10"/>
        <v>1.9022857042305961</v>
      </c>
    </row>
    <row r="13" spans="1:47" ht="14.45" customHeight="1" x14ac:dyDescent="0.15">
      <c r="A13" s="68"/>
      <c r="B13" s="86" t="s">
        <v>240</v>
      </c>
      <c r="C13" s="11">
        <v>1271</v>
      </c>
      <c r="D13" s="11">
        <v>2</v>
      </c>
      <c r="E13" s="11">
        <v>441</v>
      </c>
      <c r="F13" s="12">
        <v>0</v>
      </c>
      <c r="G13" s="22" t="s">
        <v>71</v>
      </c>
      <c r="H13" s="3">
        <v>3652706</v>
      </c>
      <c r="I13" s="3">
        <v>2325</v>
      </c>
      <c r="J13" s="18">
        <v>30</v>
      </c>
      <c r="K13" s="3">
        <v>99000</v>
      </c>
      <c r="L13" s="4">
        <v>5111461</v>
      </c>
      <c r="M13" s="70"/>
      <c r="N13" s="70"/>
      <c r="O13" s="87">
        <f t="shared" si="11"/>
        <v>0.51578947368421058</v>
      </c>
      <c r="P13" s="88">
        <f t="shared" si="12"/>
        <v>1.0348886767638479</v>
      </c>
      <c r="Q13" s="89">
        <f t="shared" si="13"/>
        <v>1.5735641227380016E-3</v>
      </c>
      <c r="R13" s="90">
        <f t="shared" si="14"/>
        <v>1.5205153540365525E-3</v>
      </c>
      <c r="S13" s="91">
        <f t="shared" si="15"/>
        <v>0</v>
      </c>
      <c r="T13" s="92">
        <f t="shared" si="19"/>
        <v>7.5746924510249275E-3</v>
      </c>
      <c r="U13" s="93">
        <f t="shared" si="20"/>
        <v>99463.32058310938</v>
      </c>
      <c r="V13" s="93">
        <f t="shared" si="21"/>
        <v>495492.57202478696</v>
      </c>
      <c r="W13" s="94">
        <f>SUM(V13:V$24)</f>
        <v>4979736.5165813603</v>
      </c>
      <c r="X13" s="95">
        <f t="shared" si="0"/>
        <v>495492.57202478696</v>
      </c>
      <c r="Y13" s="93">
        <f>SUM(X13:X$24)</f>
        <v>4810675.232383512</v>
      </c>
      <c r="Z13" s="93">
        <f t="shared" si="1"/>
        <v>0</v>
      </c>
      <c r="AA13" s="94">
        <f>SUM(Z13:Z$24)</f>
        <v>169061.28419784841</v>
      </c>
      <c r="AB13" s="87">
        <f t="shared" si="2"/>
        <v>50.066059401469523</v>
      </c>
      <c r="AC13" s="88">
        <f t="shared" si="3"/>
        <v>48.366324431766955</v>
      </c>
      <c r="AD13" s="96">
        <f t="shared" si="16"/>
        <v>96.60501547351123</v>
      </c>
      <c r="AE13" s="88">
        <f t="shared" si="4"/>
        <v>1.6997349697025699</v>
      </c>
      <c r="AF13" s="97">
        <f t="shared" si="17"/>
        <v>3.394984526488777</v>
      </c>
      <c r="AH13" s="98">
        <f t="shared" si="25"/>
        <v>2.8470680216573403E-5</v>
      </c>
      <c r="AI13" s="99">
        <f t="shared" si="18"/>
        <v>0</v>
      </c>
      <c r="AJ13" s="99">
        <f t="shared" si="22"/>
        <v>644881038.01561379</v>
      </c>
      <c r="AK13" s="99">
        <f>SUM(AJ13:AJ$24)/U13/U13</f>
        <v>0.42824012293122837</v>
      </c>
      <c r="AL13" s="99">
        <f t="shared" si="23"/>
        <v>599542012.78132927</v>
      </c>
      <c r="AM13" s="99">
        <f>SUM(AL13:AL$24)/U13/U13</f>
        <v>0.37473898012588547</v>
      </c>
      <c r="AN13" s="99">
        <f t="shared" si="24"/>
        <v>826210.11843118991</v>
      </c>
      <c r="AO13" s="100">
        <f>SUM(AN13:AN$24)/U13/U13</f>
        <v>1.1705754372151517E-2</v>
      </c>
      <c r="AP13" s="87">
        <f t="shared" si="5"/>
        <v>48.783434258938549</v>
      </c>
      <c r="AQ13" s="88">
        <f t="shared" si="6"/>
        <v>51.348684544000498</v>
      </c>
      <c r="AR13" s="88">
        <f t="shared" si="7"/>
        <v>47.166492249313258</v>
      </c>
      <c r="AS13" s="88">
        <f t="shared" si="8"/>
        <v>49.566156614220652</v>
      </c>
      <c r="AT13" s="88">
        <f t="shared" si="9"/>
        <v>1.4876764259085098</v>
      </c>
      <c r="AU13" s="101">
        <f t="shared" si="10"/>
        <v>1.91179351349663</v>
      </c>
    </row>
    <row r="14" spans="1:47" ht="14.45" customHeight="1" x14ac:dyDescent="0.15">
      <c r="A14" s="68"/>
      <c r="B14" s="86" t="s">
        <v>219</v>
      </c>
      <c r="C14" s="11">
        <v>1288</v>
      </c>
      <c r="D14" s="11">
        <v>1</v>
      </c>
      <c r="E14" s="11">
        <v>407</v>
      </c>
      <c r="F14" s="12">
        <v>0</v>
      </c>
      <c r="G14" s="22" t="s">
        <v>73</v>
      </c>
      <c r="H14" s="3">
        <v>4191265</v>
      </c>
      <c r="I14" s="3">
        <v>3455</v>
      </c>
      <c r="J14" s="18">
        <v>35</v>
      </c>
      <c r="K14" s="3">
        <v>98696</v>
      </c>
      <c r="L14" s="4">
        <v>4617197</v>
      </c>
      <c r="M14" s="70"/>
      <c r="N14" s="70"/>
      <c r="O14" s="87">
        <f t="shared" si="11"/>
        <v>0.5252525252525253</v>
      </c>
      <c r="P14" s="88">
        <f t="shared" si="12"/>
        <v>1.0252959717918388</v>
      </c>
      <c r="Q14" s="89">
        <f t="shared" si="13"/>
        <v>7.7639751552795026E-4</v>
      </c>
      <c r="R14" s="90">
        <f t="shared" si="14"/>
        <v>7.5724233478757753E-4</v>
      </c>
      <c r="S14" s="91">
        <f t="shared" si="15"/>
        <v>0</v>
      </c>
      <c r="T14" s="92">
        <f t="shared" si="19"/>
        <v>3.7794181907872949E-3</v>
      </c>
      <c r="U14" s="93">
        <f t="shared" si="20"/>
        <v>98709.916519534629</v>
      </c>
      <c r="V14" s="93">
        <f t="shared" si="21"/>
        <v>492664.02176217135</v>
      </c>
      <c r="W14" s="94">
        <f>SUM(V14:V$24)</f>
        <v>4484243.9445565725</v>
      </c>
      <c r="X14" s="95">
        <f t="shared" si="0"/>
        <v>492664.02176217135</v>
      </c>
      <c r="Y14" s="93">
        <f>SUM(X14:X$24)</f>
        <v>4315182.6603587242</v>
      </c>
      <c r="Z14" s="93">
        <f t="shared" si="1"/>
        <v>0</v>
      </c>
      <c r="AA14" s="94">
        <f>SUM(Z14:Z$24)</f>
        <v>169061.28419784841</v>
      </c>
      <c r="AB14" s="87">
        <f t="shared" si="2"/>
        <v>45.428505085090855</v>
      </c>
      <c r="AC14" s="88">
        <f t="shared" si="3"/>
        <v>43.715796877457116</v>
      </c>
      <c r="AD14" s="96">
        <f t="shared" si="16"/>
        <v>96.229882087412491</v>
      </c>
      <c r="AE14" s="88">
        <f t="shared" si="4"/>
        <v>1.7127082076337414</v>
      </c>
      <c r="AF14" s="97">
        <f t="shared" si="17"/>
        <v>3.7701179125875175</v>
      </c>
      <c r="AH14" s="98">
        <f t="shared" si="25"/>
        <v>1.4230016644383758E-5</v>
      </c>
      <c r="AI14" s="99">
        <f t="shared" si="18"/>
        <v>0</v>
      </c>
      <c r="AJ14" s="99">
        <f t="shared" si="22"/>
        <v>255946386.7880601</v>
      </c>
      <c r="AK14" s="99">
        <f>SUM(AJ14:AJ$24)/U14/U14</f>
        <v>0.36861739499550855</v>
      </c>
      <c r="AL14" s="99">
        <f t="shared" si="23"/>
        <v>235873088.94699878</v>
      </c>
      <c r="AM14" s="99">
        <f>SUM(AL14:AL$24)/U14/U14</f>
        <v>0.31894962795804932</v>
      </c>
      <c r="AN14" s="99">
        <f t="shared" si="24"/>
        <v>409810.15440283384</v>
      </c>
      <c r="AO14" s="100">
        <f>SUM(AN14:AN$24)/U14/U14</f>
        <v>1.180033003623748E-2</v>
      </c>
      <c r="AP14" s="87">
        <f t="shared" si="5"/>
        <v>44.238513242843716</v>
      </c>
      <c r="AQ14" s="88">
        <f t="shared" si="6"/>
        <v>46.618496927337993</v>
      </c>
      <c r="AR14" s="88">
        <f t="shared" si="7"/>
        <v>42.608874616969217</v>
      </c>
      <c r="AS14" s="88">
        <f t="shared" si="8"/>
        <v>44.822719137945015</v>
      </c>
      <c r="AT14" s="88">
        <f t="shared" si="9"/>
        <v>1.4997947325618008</v>
      </c>
      <c r="AU14" s="101">
        <f t="shared" si="10"/>
        <v>1.925621682705682</v>
      </c>
    </row>
    <row r="15" spans="1:47" ht="14.45" customHeight="1" x14ac:dyDescent="0.15">
      <c r="A15" s="68"/>
      <c r="B15" s="86" t="s">
        <v>182</v>
      </c>
      <c r="C15" s="11">
        <v>1153</v>
      </c>
      <c r="D15" s="11">
        <v>3</v>
      </c>
      <c r="E15" s="11">
        <v>379</v>
      </c>
      <c r="F15" s="12">
        <v>0</v>
      </c>
      <c r="G15" s="22" t="s">
        <v>75</v>
      </c>
      <c r="H15" s="3">
        <v>4922423</v>
      </c>
      <c r="I15" s="3">
        <v>6214</v>
      </c>
      <c r="J15" s="18">
        <v>40</v>
      </c>
      <c r="K15" s="3">
        <v>98300</v>
      </c>
      <c r="L15" s="4">
        <v>4124657</v>
      </c>
      <c r="M15" s="70"/>
      <c r="N15" s="70"/>
      <c r="O15" s="87">
        <f t="shared" si="11"/>
        <v>0.53822525597269621</v>
      </c>
      <c r="P15" s="88">
        <f t="shared" si="12"/>
        <v>1.0558957708401631</v>
      </c>
      <c r="Q15" s="89">
        <f t="shared" si="13"/>
        <v>2.6019080659150044E-3</v>
      </c>
      <c r="R15" s="90">
        <f t="shared" si="14"/>
        <v>2.4641713110042087E-3</v>
      </c>
      <c r="S15" s="91">
        <f t="shared" si="15"/>
        <v>0</v>
      </c>
      <c r="T15" s="92">
        <f t="shared" si="19"/>
        <v>1.2251154099141525E-2</v>
      </c>
      <c r="U15" s="93">
        <f t="shared" si="20"/>
        <v>98336.850465429598</v>
      </c>
      <c r="V15" s="93">
        <f t="shared" si="21"/>
        <v>488902.66001240577</v>
      </c>
      <c r="W15" s="94">
        <f>SUM(V15:V$24)</f>
        <v>3991579.9227944012</v>
      </c>
      <c r="X15" s="95">
        <f t="shared" si="0"/>
        <v>488902.66001240577</v>
      </c>
      <c r="Y15" s="93">
        <f>SUM(X15:X$24)</f>
        <v>3822518.6385965524</v>
      </c>
      <c r="Z15" s="93">
        <f t="shared" si="1"/>
        <v>0</v>
      </c>
      <c r="AA15" s="94">
        <f>SUM(Z15:Z$24)</f>
        <v>169061.28419784841</v>
      </c>
      <c r="AB15" s="87">
        <f t="shared" si="2"/>
        <v>40.590886365611681</v>
      </c>
      <c r="AC15" s="88">
        <f t="shared" si="3"/>
        <v>38.871680560283572</v>
      </c>
      <c r="AD15" s="96">
        <f t="shared" si="16"/>
        <v>95.764552195675606</v>
      </c>
      <c r="AE15" s="88">
        <f t="shared" si="4"/>
        <v>1.7192058053281059</v>
      </c>
      <c r="AF15" s="97">
        <f t="shared" si="17"/>
        <v>4.2354478043243846</v>
      </c>
      <c r="AH15" s="98">
        <f t="shared" si="25"/>
        <v>4.9417330508651465E-5</v>
      </c>
      <c r="AI15" s="99">
        <f t="shared" si="18"/>
        <v>0</v>
      </c>
      <c r="AJ15" s="99">
        <f t="shared" si="22"/>
        <v>703544756.03985238</v>
      </c>
      <c r="AK15" s="99">
        <f>SUM(AJ15:AJ$24)/U15/U15</f>
        <v>0.34495187672479272</v>
      </c>
      <c r="AL15" s="99">
        <f t="shared" si="23"/>
        <v>641164163.69303119</v>
      </c>
      <c r="AM15" s="99">
        <f>SUM(AL15:AL$24)/U15/U15</f>
        <v>0.29698234304296367</v>
      </c>
      <c r="AN15" s="99">
        <f t="shared" si="24"/>
        <v>1447686.5739576023</v>
      </c>
      <c r="AO15" s="100">
        <f>SUM(AN15:AN$24)/U15/U15</f>
        <v>1.1847656084757203E-2</v>
      </c>
      <c r="AP15" s="87">
        <f t="shared" si="5"/>
        <v>39.439727328108191</v>
      </c>
      <c r="AQ15" s="88">
        <f t="shared" si="6"/>
        <v>41.742045403115171</v>
      </c>
      <c r="AR15" s="88">
        <f t="shared" si="7"/>
        <v>37.803557267290742</v>
      </c>
      <c r="AS15" s="88">
        <f t="shared" si="8"/>
        <v>39.939803853276402</v>
      </c>
      <c r="AT15" s="88">
        <f t="shared" si="9"/>
        <v>1.5058658052924743</v>
      </c>
      <c r="AU15" s="101">
        <f t="shared" si="10"/>
        <v>1.9325458053637374</v>
      </c>
    </row>
    <row r="16" spans="1:47" ht="14.45" customHeight="1" x14ac:dyDescent="0.15">
      <c r="A16" s="68"/>
      <c r="B16" s="86" t="s">
        <v>241</v>
      </c>
      <c r="C16" s="11">
        <v>1191</v>
      </c>
      <c r="D16" s="11">
        <v>2</v>
      </c>
      <c r="E16" s="11">
        <v>400</v>
      </c>
      <c r="F16" s="12">
        <v>1.6</v>
      </c>
      <c r="G16" s="22" t="s">
        <v>77</v>
      </c>
      <c r="H16" s="3">
        <v>4365334</v>
      </c>
      <c r="I16" s="3">
        <v>8656</v>
      </c>
      <c r="J16" s="18">
        <v>45</v>
      </c>
      <c r="K16" s="3">
        <v>97714</v>
      </c>
      <c r="L16" s="4">
        <v>3634510</v>
      </c>
      <c r="M16" s="70"/>
      <c r="N16" s="70"/>
      <c r="O16" s="87">
        <f t="shared" si="11"/>
        <v>0.54229166666666673</v>
      </c>
      <c r="P16" s="88">
        <f t="shared" si="12"/>
        <v>1.0046111515560245</v>
      </c>
      <c r="Q16" s="89">
        <f t="shared" si="13"/>
        <v>1.6792611251049538E-3</v>
      </c>
      <c r="R16" s="90">
        <f t="shared" si="14"/>
        <v>1.6715533393233549E-3</v>
      </c>
      <c r="S16" s="91">
        <f t="shared" si="15"/>
        <v>4.0000000000000001E-3</v>
      </c>
      <c r="T16" s="92">
        <f t="shared" si="19"/>
        <v>8.3259165732925237E-3</v>
      </c>
      <c r="U16" s="93">
        <f t="shared" si="20"/>
        <v>97132.110556753381</v>
      </c>
      <c r="V16" s="93">
        <f t="shared" si="21"/>
        <v>483809.77744372928</v>
      </c>
      <c r="W16" s="94">
        <f>SUM(V16:V$24)</f>
        <v>3502677.2627819953</v>
      </c>
      <c r="X16" s="95">
        <f t="shared" si="0"/>
        <v>481874.53833395435</v>
      </c>
      <c r="Y16" s="93">
        <f>SUM(X16:X$24)</f>
        <v>3333615.9785841466</v>
      </c>
      <c r="Z16" s="93">
        <f t="shared" si="1"/>
        <v>1935.2391097749171</v>
      </c>
      <c r="AA16" s="94">
        <f>SUM(Z16:Z$24)</f>
        <v>169061.28419784841</v>
      </c>
      <c r="AB16" s="87">
        <f t="shared" si="2"/>
        <v>36.060961125058782</v>
      </c>
      <c r="AC16" s="88">
        <f t="shared" si="3"/>
        <v>34.320431827087148</v>
      </c>
      <c r="AD16" s="96">
        <f t="shared" si="16"/>
        <v>95.173369639440537</v>
      </c>
      <c r="AE16" s="88">
        <f t="shared" si="4"/>
        <v>1.7405292979716269</v>
      </c>
      <c r="AF16" s="97">
        <f t="shared" si="17"/>
        <v>4.8266303605594469</v>
      </c>
      <c r="AH16" s="98">
        <f t="shared" si="25"/>
        <v>3.4371863432632501E-5</v>
      </c>
      <c r="AI16" s="99">
        <f t="shared" si="18"/>
        <v>9.9599999999999995E-6</v>
      </c>
      <c r="AJ16" s="99">
        <f t="shared" si="22"/>
        <v>366749498.3325814</v>
      </c>
      <c r="AK16" s="99">
        <f>SUM(AJ16:AJ$24)/U16/U16</f>
        <v>0.27899156035323824</v>
      </c>
      <c r="AL16" s="99">
        <f t="shared" si="23"/>
        <v>332024237.30167741</v>
      </c>
      <c r="AM16" s="99">
        <f>SUM(AL16:AL$24)/U16/U16</f>
        <v>0.23643656766868784</v>
      </c>
      <c r="AN16" s="99">
        <f t="shared" si="24"/>
        <v>3317917.4171807268</v>
      </c>
      <c r="AO16" s="100">
        <f>SUM(AN16:AN$24)/U16/U16</f>
        <v>1.1989930531645251E-2</v>
      </c>
      <c r="AP16" s="87">
        <f t="shared" si="5"/>
        <v>35.025695952142684</v>
      </c>
      <c r="AQ16" s="88">
        <f t="shared" si="6"/>
        <v>37.09622629797488</v>
      </c>
      <c r="AR16" s="88">
        <f t="shared" si="7"/>
        <v>33.367386855243723</v>
      </c>
      <c r="AS16" s="88">
        <f t="shared" si="8"/>
        <v>35.273476798930574</v>
      </c>
      <c r="AT16" s="88">
        <f t="shared" si="9"/>
        <v>1.5259121571595091</v>
      </c>
      <c r="AU16" s="101">
        <f t="shared" si="10"/>
        <v>1.9551464387837447</v>
      </c>
    </row>
    <row r="17" spans="1:47" ht="14.45" customHeight="1" x14ac:dyDescent="0.15">
      <c r="A17" s="68"/>
      <c r="B17" s="86" t="s">
        <v>233</v>
      </c>
      <c r="C17" s="11">
        <v>1514</v>
      </c>
      <c r="D17" s="11">
        <v>8</v>
      </c>
      <c r="E17" s="11">
        <v>503</v>
      </c>
      <c r="F17" s="12">
        <v>1.6</v>
      </c>
      <c r="G17" s="22" t="s">
        <v>79</v>
      </c>
      <c r="H17" s="3">
        <v>3982000</v>
      </c>
      <c r="I17" s="3">
        <v>12838</v>
      </c>
      <c r="J17" s="18">
        <v>50</v>
      </c>
      <c r="K17" s="3">
        <v>96754</v>
      </c>
      <c r="L17" s="4">
        <v>3148137</v>
      </c>
      <c r="M17" s="70"/>
      <c r="N17" s="70"/>
      <c r="O17" s="87">
        <f t="shared" si="11"/>
        <v>0.53543307086614178</v>
      </c>
      <c r="P17" s="88">
        <f t="shared" si="12"/>
        <v>1.0159221648336147</v>
      </c>
      <c r="Q17" s="89">
        <f t="shared" si="13"/>
        <v>5.2840158520475562E-3</v>
      </c>
      <c r="R17" s="90">
        <f t="shared" si="14"/>
        <v>5.2012014649891599E-3</v>
      </c>
      <c r="S17" s="91">
        <f t="shared" si="15"/>
        <v>3.1809145129224653E-3</v>
      </c>
      <c r="T17" s="92">
        <f t="shared" si="19"/>
        <v>2.5695565554118071E-2</v>
      </c>
      <c r="U17" s="93">
        <f t="shared" si="20"/>
        <v>96323.396707670021</v>
      </c>
      <c r="V17" s="93">
        <f t="shared" si="21"/>
        <v>475867.77231333678</v>
      </c>
      <c r="W17" s="94">
        <f>SUM(V17:V$24)</f>
        <v>3018867.485338266</v>
      </c>
      <c r="X17" s="95">
        <f t="shared" si="0"/>
        <v>474354.07761015318</v>
      </c>
      <c r="Y17" s="93">
        <f>SUM(X17:X$24)</f>
        <v>2851741.4402501923</v>
      </c>
      <c r="Z17" s="93">
        <f t="shared" si="1"/>
        <v>1513.6947031835764</v>
      </c>
      <c r="AA17" s="94">
        <f>SUM(Z17:Z$24)</f>
        <v>167126.0450880735</v>
      </c>
      <c r="AB17" s="87">
        <f t="shared" si="2"/>
        <v>31.34095752976992</v>
      </c>
      <c r="AC17" s="88">
        <f t="shared" si="3"/>
        <v>29.605906121696332</v>
      </c>
      <c r="AD17" s="96">
        <f t="shared" si="16"/>
        <v>94.463948951063443</v>
      </c>
      <c r="AE17" s="88">
        <f t="shared" si="4"/>
        <v>1.7350514080735862</v>
      </c>
      <c r="AF17" s="97">
        <f t="shared" si="17"/>
        <v>5.5360510489365495</v>
      </c>
      <c r="AH17" s="98">
        <f t="shared" si="25"/>
        <v>8.0412035168928698E-5</v>
      </c>
      <c r="AI17" s="99">
        <f t="shared" si="18"/>
        <v>6.3037699717374643E-6</v>
      </c>
      <c r="AJ17" s="99">
        <f t="shared" si="22"/>
        <v>645747251.19231725</v>
      </c>
      <c r="AK17" s="99">
        <f>SUM(AJ17:AJ$24)/U17/U17</f>
        <v>0.24416785095779886</v>
      </c>
      <c r="AL17" s="99">
        <f t="shared" si="23"/>
        <v>571725688.63385701</v>
      </c>
      <c r="AM17" s="99">
        <f>SUM(AL17:AL$24)/U17/U17</f>
        <v>0.20463796399988296</v>
      </c>
      <c r="AN17" s="99">
        <f t="shared" si="24"/>
        <v>3770349.5609507766</v>
      </c>
      <c r="AO17" s="100">
        <f>SUM(AN17:AN$24)/U17/U17</f>
        <v>1.1834502591231451E-2</v>
      </c>
      <c r="AP17" s="87">
        <f t="shared" si="5"/>
        <v>30.372455998413628</v>
      </c>
      <c r="AQ17" s="88">
        <f t="shared" si="6"/>
        <v>32.309459061126212</v>
      </c>
      <c r="AR17" s="88">
        <f t="shared" si="7"/>
        <v>28.719262336119538</v>
      </c>
      <c r="AS17" s="88">
        <f t="shared" si="8"/>
        <v>30.492549907273126</v>
      </c>
      <c r="AT17" s="88">
        <f t="shared" si="9"/>
        <v>1.5218298679926769</v>
      </c>
      <c r="AU17" s="101">
        <f t="shared" si="10"/>
        <v>1.9482729481544954</v>
      </c>
    </row>
    <row r="18" spans="1:47" ht="14.45" customHeight="1" x14ac:dyDescent="0.15">
      <c r="A18" s="68"/>
      <c r="B18" s="86" t="s">
        <v>147</v>
      </c>
      <c r="C18" s="11">
        <v>2209</v>
      </c>
      <c r="D18" s="11">
        <v>14</v>
      </c>
      <c r="E18" s="11">
        <v>733</v>
      </c>
      <c r="F18" s="12">
        <v>3.2</v>
      </c>
      <c r="G18" s="22" t="s">
        <v>81</v>
      </c>
      <c r="H18" s="3">
        <v>3749854</v>
      </c>
      <c r="I18" s="3">
        <v>19460</v>
      </c>
      <c r="J18" s="18">
        <v>55</v>
      </c>
      <c r="K18" s="3">
        <v>95230</v>
      </c>
      <c r="L18" s="4">
        <v>2667907</v>
      </c>
      <c r="M18" s="70"/>
      <c r="N18" s="70"/>
      <c r="O18" s="87">
        <f t="shared" si="11"/>
        <v>0.53868552412645587</v>
      </c>
      <c r="P18" s="88">
        <f t="shared" si="12"/>
        <v>1.0158990420753615</v>
      </c>
      <c r="Q18" s="89">
        <f t="shared" si="13"/>
        <v>6.3377093707559983E-3</v>
      </c>
      <c r="R18" s="90">
        <f t="shared" si="14"/>
        <v>6.2385228337343522E-3</v>
      </c>
      <c r="S18" s="91">
        <f t="shared" si="15"/>
        <v>4.3656207366984997E-3</v>
      </c>
      <c r="T18" s="92">
        <f t="shared" si="19"/>
        <v>3.0750131933172931E-2</v>
      </c>
      <c r="U18" s="93">
        <f t="shared" si="20"/>
        <v>93848.312553172756</v>
      </c>
      <c r="V18" s="93">
        <f t="shared" si="21"/>
        <v>462585.14549481194</v>
      </c>
      <c r="W18" s="94">
        <f>SUM(V18:V$24)</f>
        <v>2542999.7130249292</v>
      </c>
      <c r="X18" s="95">
        <f t="shared" si="0"/>
        <v>460565.67419115105</v>
      </c>
      <c r="Y18" s="93">
        <f>SUM(X18:X$24)</f>
        <v>2377387.3626400391</v>
      </c>
      <c r="Z18" s="93">
        <f t="shared" si="1"/>
        <v>2019.4713036608437</v>
      </c>
      <c r="AA18" s="94">
        <f>SUM(Z18:Z$24)</f>
        <v>165612.35038488993</v>
      </c>
      <c r="AB18" s="87">
        <f t="shared" si="2"/>
        <v>27.096914625759641</v>
      </c>
      <c r="AC18" s="88">
        <f t="shared" si="3"/>
        <v>25.332233451646285</v>
      </c>
      <c r="AD18" s="96">
        <f t="shared" si="16"/>
        <v>93.487519894845278</v>
      </c>
      <c r="AE18" s="88">
        <f t="shared" si="4"/>
        <v>1.7646811741133541</v>
      </c>
      <c r="AF18" s="97">
        <f t="shared" si="17"/>
        <v>6.5124801051547125</v>
      </c>
      <c r="AH18" s="98">
        <f t="shared" si="25"/>
        <v>6.5463870912696676E-5</v>
      </c>
      <c r="AI18" s="99">
        <f t="shared" si="18"/>
        <v>5.9298255010665857E-6</v>
      </c>
      <c r="AJ18" s="99">
        <f t="shared" si="22"/>
        <v>365499587.27395773</v>
      </c>
      <c r="AK18" s="99">
        <f>SUM(AJ18:AJ$24)/U18/U18</f>
        <v>0.18389884188459632</v>
      </c>
      <c r="AL18" s="99">
        <f t="shared" si="23"/>
        <v>316146061.21786827</v>
      </c>
      <c r="AM18" s="99">
        <f>SUM(AL18:AL$24)/U18/U18</f>
        <v>0.15066077040916173</v>
      </c>
      <c r="AN18" s="99">
        <f t="shared" si="24"/>
        <v>3154750.3076476031</v>
      </c>
      <c r="AO18" s="100">
        <f>SUM(AN18:AN$24)/U18/U18</f>
        <v>1.2038878740248693E-2</v>
      </c>
      <c r="AP18" s="87">
        <f t="shared" si="5"/>
        <v>26.256399431974387</v>
      </c>
      <c r="AQ18" s="88">
        <f t="shared" si="6"/>
        <v>27.937429819544896</v>
      </c>
      <c r="AR18" s="88">
        <f t="shared" si="7"/>
        <v>24.571458573246744</v>
      </c>
      <c r="AS18" s="88">
        <f t="shared" si="8"/>
        <v>26.093008330045826</v>
      </c>
      <c r="AT18" s="88">
        <f t="shared" si="9"/>
        <v>1.5496263983734524</v>
      </c>
      <c r="AU18" s="101">
        <f t="shared" si="10"/>
        <v>1.9797359498532558</v>
      </c>
    </row>
    <row r="19" spans="1:47" ht="14.45" customHeight="1" x14ac:dyDescent="0.15">
      <c r="A19" s="68"/>
      <c r="B19" s="86" t="s">
        <v>148</v>
      </c>
      <c r="C19" s="11">
        <v>2775</v>
      </c>
      <c r="D19" s="11">
        <v>27</v>
      </c>
      <c r="E19" s="11">
        <v>922</v>
      </c>
      <c r="F19" s="12">
        <v>9.6</v>
      </c>
      <c r="G19" s="22" t="s">
        <v>83</v>
      </c>
      <c r="H19" s="3">
        <v>4181397</v>
      </c>
      <c r="I19" s="3">
        <v>36141</v>
      </c>
      <c r="J19" s="18">
        <v>60</v>
      </c>
      <c r="K19" s="3">
        <v>92826</v>
      </c>
      <c r="L19" s="4">
        <v>2197302</v>
      </c>
      <c r="M19" s="70"/>
      <c r="N19" s="70"/>
      <c r="O19" s="87">
        <f t="shared" si="11"/>
        <v>0.53726956986374563</v>
      </c>
      <c r="P19" s="88">
        <f t="shared" si="12"/>
        <v>1.051764992985494</v>
      </c>
      <c r="Q19" s="89">
        <f t="shared" si="13"/>
        <v>9.7297297297297292E-3</v>
      </c>
      <c r="R19" s="90">
        <f t="shared" si="14"/>
        <v>9.2508590746221211E-3</v>
      </c>
      <c r="S19" s="91">
        <f t="shared" si="15"/>
        <v>1.0412147505422993E-2</v>
      </c>
      <c r="T19" s="92">
        <f t="shared" si="19"/>
        <v>4.5285047279512054E-2</v>
      </c>
      <c r="U19" s="93">
        <f t="shared" si="20"/>
        <v>90962.464560457054</v>
      </c>
      <c r="V19" s="93">
        <f t="shared" si="21"/>
        <v>445281.8354547791</v>
      </c>
      <c r="W19" s="94">
        <f>SUM(V19:V$24)</f>
        <v>2080414.5675301175</v>
      </c>
      <c r="X19" s="95">
        <f t="shared" si="0"/>
        <v>440645.49530253845</v>
      </c>
      <c r="Y19" s="93">
        <f>SUM(X19:X$24)</f>
        <v>1916821.6884488882</v>
      </c>
      <c r="Z19" s="93">
        <f t="shared" si="1"/>
        <v>4636.3401522406502</v>
      </c>
      <c r="AA19" s="94">
        <f>SUM(Z19:Z$24)</f>
        <v>163592.8790812291</v>
      </c>
      <c r="AB19" s="87">
        <f t="shared" si="2"/>
        <v>22.871132368532034</v>
      </c>
      <c r="AC19" s="88">
        <f t="shared" si="3"/>
        <v>21.072666596174919</v>
      </c>
      <c r="AD19" s="96">
        <f t="shared" si="16"/>
        <v>92.13652501599968</v>
      </c>
      <c r="AE19" s="88">
        <f t="shared" si="4"/>
        <v>1.7984657723571149</v>
      </c>
      <c r="AF19" s="97">
        <f t="shared" si="17"/>
        <v>7.8634749840003142</v>
      </c>
      <c r="AH19" s="98">
        <f t="shared" si="25"/>
        <v>7.2513624174462904E-5</v>
      </c>
      <c r="AI19" s="99">
        <f t="shared" si="18"/>
        <v>1.1175417234000334E-5</v>
      </c>
      <c r="AJ19" s="99">
        <f t="shared" si="22"/>
        <v>268191392.21880665</v>
      </c>
      <c r="AK19" s="99">
        <f>SUM(AJ19:AJ$24)/U19/U19</f>
        <v>0.1515790139409034</v>
      </c>
      <c r="AL19" s="99">
        <f t="shared" si="23"/>
        <v>225422157.04169506</v>
      </c>
      <c r="AM19" s="99">
        <f>SUM(AL19:AL$24)/U19/U19</f>
        <v>0.12216325605516377</v>
      </c>
      <c r="AN19" s="99">
        <f t="shared" si="24"/>
        <v>4279228.6114448849</v>
      </c>
      <c r="AO19" s="100">
        <f>SUM(AN19:AN$24)/U19/U19</f>
        <v>1.2433602906538071E-2</v>
      </c>
      <c r="AP19" s="87">
        <f t="shared" si="5"/>
        <v>22.108042635960974</v>
      </c>
      <c r="AQ19" s="88">
        <f t="shared" si="6"/>
        <v>23.634222101103095</v>
      </c>
      <c r="AR19" s="88">
        <f t="shared" si="7"/>
        <v>20.387610128092529</v>
      </c>
      <c r="AS19" s="88">
        <f t="shared" si="8"/>
        <v>21.757723064257309</v>
      </c>
      <c r="AT19" s="88">
        <f t="shared" si="9"/>
        <v>1.5799138816634934</v>
      </c>
      <c r="AU19" s="101">
        <f t="shared" si="10"/>
        <v>2.0170176630507362</v>
      </c>
    </row>
    <row r="20" spans="1:47" ht="14.45" customHeight="1" x14ac:dyDescent="0.15">
      <c r="A20" s="68"/>
      <c r="B20" s="86" t="s">
        <v>242</v>
      </c>
      <c r="C20" s="11">
        <v>2421</v>
      </c>
      <c r="D20" s="11">
        <v>28</v>
      </c>
      <c r="E20" s="11">
        <v>815</v>
      </c>
      <c r="F20" s="12">
        <v>20</v>
      </c>
      <c r="G20" s="22" t="s">
        <v>85</v>
      </c>
      <c r="H20" s="3">
        <v>4699236</v>
      </c>
      <c r="I20" s="3">
        <v>61424</v>
      </c>
      <c r="J20" s="18">
        <v>65</v>
      </c>
      <c r="K20" s="3">
        <v>89083</v>
      </c>
      <c r="L20" s="4">
        <v>1741832</v>
      </c>
      <c r="M20" s="70"/>
      <c r="N20" s="70"/>
      <c r="O20" s="87">
        <f t="shared" si="11"/>
        <v>0.53169541732009062</v>
      </c>
      <c r="P20" s="88">
        <f t="shared" si="12"/>
        <v>0.98386438054770797</v>
      </c>
      <c r="Q20" s="89">
        <f t="shared" si="13"/>
        <v>1.1565468814539447E-2</v>
      </c>
      <c r="R20" s="90">
        <f t="shared" si="14"/>
        <v>1.1755145366784252E-2</v>
      </c>
      <c r="S20" s="91">
        <f t="shared" si="15"/>
        <v>2.4539877300613498E-2</v>
      </c>
      <c r="T20" s="92">
        <f t="shared" si="19"/>
        <v>5.7201265310945187E-2</v>
      </c>
      <c r="U20" s="93">
        <f t="shared" si="20"/>
        <v>86843.225052175811</v>
      </c>
      <c r="V20" s="93">
        <f t="shared" si="21"/>
        <v>422584.51100945903</v>
      </c>
      <c r="W20" s="94">
        <f>SUM(V20:V$24)</f>
        <v>1635132.7320753383</v>
      </c>
      <c r="X20" s="95">
        <f t="shared" si="0"/>
        <v>412214.33896014717</v>
      </c>
      <c r="Y20" s="93">
        <f>SUM(X20:X$24)</f>
        <v>1476176.1931463499</v>
      </c>
      <c r="Z20" s="93">
        <f t="shared" si="1"/>
        <v>10370.172049311879</v>
      </c>
      <c r="AA20" s="94">
        <f>SUM(Z20:Z$24)</f>
        <v>158956.53892898845</v>
      </c>
      <c r="AB20" s="87">
        <f t="shared" si="2"/>
        <v>18.828558371628219</v>
      </c>
      <c r="AC20" s="88">
        <f t="shared" si="3"/>
        <v>16.998173343510175</v>
      </c>
      <c r="AD20" s="96">
        <f t="shared" si="16"/>
        <v>90.278676720804313</v>
      </c>
      <c r="AE20" s="88">
        <f t="shared" si="4"/>
        <v>1.830385028118044</v>
      </c>
      <c r="AF20" s="97">
        <f t="shared" si="17"/>
        <v>9.7213232791956958</v>
      </c>
      <c r="AH20" s="98">
        <f t="shared" si="25"/>
        <v>1.101722530433399E-4</v>
      </c>
      <c r="AI20" s="99">
        <f t="shared" si="18"/>
        <v>2.9371376346851944E-5</v>
      </c>
      <c r="AJ20" s="99">
        <f t="shared" si="22"/>
        <v>244416511.68787587</v>
      </c>
      <c r="AK20" s="99">
        <f>SUM(AJ20:AJ$24)/U20/U20</f>
        <v>0.13073884557453727</v>
      </c>
      <c r="AL20" s="99">
        <f t="shared" si="23"/>
        <v>199212469.41632807</v>
      </c>
      <c r="AM20" s="99">
        <f>SUM(AL20:AL$24)/U20/U20</f>
        <v>0.10413734613082784</v>
      </c>
      <c r="AN20" s="99">
        <f t="shared" si="24"/>
        <v>8157582.8388058003</v>
      </c>
      <c r="AO20" s="100">
        <f>SUM(AN20:AN$24)/U20/U20</f>
        <v>1.3073699176717177E-2</v>
      </c>
      <c r="AP20" s="87">
        <f t="shared" si="5"/>
        <v>18.119864961782223</v>
      </c>
      <c r="AQ20" s="88">
        <f t="shared" si="6"/>
        <v>19.537251781474215</v>
      </c>
      <c r="AR20" s="88">
        <f t="shared" si="7"/>
        <v>16.365675099325902</v>
      </c>
      <c r="AS20" s="88">
        <f t="shared" si="8"/>
        <v>17.630671587694447</v>
      </c>
      <c r="AT20" s="88">
        <f t="shared" si="9"/>
        <v>1.6062780832071897</v>
      </c>
      <c r="AU20" s="101">
        <f t="shared" si="10"/>
        <v>2.0544919730288984</v>
      </c>
    </row>
    <row r="21" spans="1:47" ht="14.45" customHeight="1" x14ac:dyDescent="0.15">
      <c r="A21" s="68"/>
      <c r="B21" s="86" t="s">
        <v>225</v>
      </c>
      <c r="C21" s="11">
        <v>1561</v>
      </c>
      <c r="D21" s="11">
        <v>44</v>
      </c>
      <c r="E21" s="11">
        <v>523</v>
      </c>
      <c r="F21" s="12">
        <v>23</v>
      </c>
      <c r="G21" s="22" t="s">
        <v>87</v>
      </c>
      <c r="H21" s="3">
        <v>3608735</v>
      </c>
      <c r="I21" s="3">
        <v>76916</v>
      </c>
      <c r="J21" s="18">
        <v>70</v>
      </c>
      <c r="K21" s="3">
        <v>83344</v>
      </c>
      <c r="L21" s="4">
        <v>1309855</v>
      </c>
      <c r="M21" s="70"/>
      <c r="N21" s="70"/>
      <c r="O21" s="87">
        <f t="shared" si="11"/>
        <v>0.5290487804878049</v>
      </c>
      <c r="P21" s="88">
        <f t="shared" si="12"/>
        <v>1.0329700518325673</v>
      </c>
      <c r="Q21" s="89">
        <f t="shared" si="13"/>
        <v>2.8187059577194105E-2</v>
      </c>
      <c r="R21" s="90">
        <f t="shared" si="14"/>
        <v>2.7287392821493828E-2</v>
      </c>
      <c r="S21" s="91">
        <f t="shared" si="15"/>
        <v>4.3977055449330782E-2</v>
      </c>
      <c r="T21" s="92">
        <f t="shared" si="19"/>
        <v>0.12819948629191674</v>
      </c>
      <c r="U21" s="93">
        <f t="shared" si="20"/>
        <v>81875.682695508178</v>
      </c>
      <c r="V21" s="93">
        <f t="shared" si="21"/>
        <v>384661.90339357994</v>
      </c>
      <c r="W21" s="94">
        <f>SUM(V21:V$24)</f>
        <v>1212548.2210658793</v>
      </c>
      <c r="X21" s="95">
        <f t="shared" si="0"/>
        <v>367745.60553879535</v>
      </c>
      <c r="Y21" s="93">
        <f>SUM(X21:X$24)</f>
        <v>1063961.8541862029</v>
      </c>
      <c r="Z21" s="93">
        <f t="shared" si="1"/>
        <v>16916.297854784585</v>
      </c>
      <c r="AA21" s="94">
        <f>SUM(Z21:Z$24)</f>
        <v>148586.36687967656</v>
      </c>
      <c r="AB21" s="87">
        <f t="shared" si="2"/>
        <v>14.809625778331391</v>
      </c>
      <c r="AC21" s="88">
        <f t="shared" si="3"/>
        <v>12.994845589783075</v>
      </c>
      <c r="AD21" s="96">
        <f t="shared" si="16"/>
        <v>87.745941621269054</v>
      </c>
      <c r="AE21" s="88">
        <f t="shared" si="4"/>
        <v>1.8147801885483177</v>
      </c>
      <c r="AF21" s="97">
        <f t="shared" si="17"/>
        <v>12.254058378730958</v>
      </c>
      <c r="AH21" s="98">
        <f t="shared" si="25"/>
        <v>3.2563945104901749E-4</v>
      </c>
      <c r="AI21" s="99">
        <f t="shared" si="18"/>
        <v>8.0388286889746202E-5</v>
      </c>
      <c r="AJ21" s="99">
        <f t="shared" si="22"/>
        <v>425003720.81056345</v>
      </c>
      <c r="AK21" s="99">
        <f>SUM(AJ21:AJ$24)/U21/U21</f>
        <v>0.11062408059554099</v>
      </c>
      <c r="AL21" s="99">
        <f t="shared" si="23"/>
        <v>326501674.5749954</v>
      </c>
      <c r="AM21" s="99">
        <f>SUM(AL21:AL$24)/U21/U21</f>
        <v>8.7439960550714624E-2</v>
      </c>
      <c r="AN21" s="99">
        <f t="shared" si="24"/>
        <v>20180126.201106273</v>
      </c>
      <c r="AO21" s="100">
        <f>SUM(AN21:AN$24)/U21/U21</f>
        <v>1.3491342310085549E-2</v>
      </c>
      <c r="AP21" s="87">
        <f t="shared" si="5"/>
        <v>14.157725887231669</v>
      </c>
      <c r="AQ21" s="88">
        <f t="shared" si="6"/>
        <v>15.461525669431113</v>
      </c>
      <c r="AR21" s="88">
        <f t="shared" si="7"/>
        <v>12.415268716148848</v>
      </c>
      <c r="AS21" s="88">
        <f t="shared" si="8"/>
        <v>13.574422463417303</v>
      </c>
      <c r="AT21" s="88">
        <f t="shared" si="9"/>
        <v>1.5871218027628944</v>
      </c>
      <c r="AU21" s="101">
        <f t="shared" si="10"/>
        <v>2.0424385743337412</v>
      </c>
    </row>
    <row r="22" spans="1:47" ht="14.45" customHeight="1" x14ac:dyDescent="0.15">
      <c r="A22" s="68"/>
      <c r="B22" s="86" t="s">
        <v>243</v>
      </c>
      <c r="C22" s="11">
        <v>1693</v>
      </c>
      <c r="D22" s="11">
        <v>55</v>
      </c>
      <c r="E22" s="11">
        <v>560</v>
      </c>
      <c r="F22" s="12">
        <v>54</v>
      </c>
      <c r="G22" s="22" t="s">
        <v>89</v>
      </c>
      <c r="H22" s="3">
        <v>2806665</v>
      </c>
      <c r="I22" s="3">
        <v>96964</v>
      </c>
      <c r="J22" s="18">
        <v>75</v>
      </c>
      <c r="K22" s="3">
        <v>75144</v>
      </c>
      <c r="L22" s="4">
        <v>912444</v>
      </c>
      <c r="M22" s="70"/>
      <c r="N22" s="70"/>
      <c r="O22" s="87">
        <f t="shared" si="11"/>
        <v>0.53289495869162029</v>
      </c>
      <c r="P22" s="88">
        <f t="shared" si="12"/>
        <v>1.0135874751634408</v>
      </c>
      <c r="Q22" s="89">
        <f t="shared" si="13"/>
        <v>3.2486709982279975E-2</v>
      </c>
      <c r="R22" s="90">
        <f t="shared" si="14"/>
        <v>3.205121489592351E-2</v>
      </c>
      <c r="S22" s="91">
        <f t="shared" si="15"/>
        <v>9.6428571428571433E-2</v>
      </c>
      <c r="T22" s="92">
        <f t="shared" si="19"/>
        <v>0.14909533166896985</v>
      </c>
      <c r="U22" s="93">
        <f t="shared" si="20"/>
        <v>71379.262234144058</v>
      </c>
      <c r="V22" s="93">
        <f t="shared" si="21"/>
        <v>332040.91675288242</v>
      </c>
      <c r="W22" s="94">
        <f>SUM(V22:V$24)</f>
        <v>827886.31767229945</v>
      </c>
      <c r="X22" s="95">
        <f t="shared" si="0"/>
        <v>300022.68549456878</v>
      </c>
      <c r="Y22" s="93">
        <f>SUM(X22:X$24)</f>
        <v>696216.24864740751</v>
      </c>
      <c r="Z22" s="93">
        <f t="shared" si="1"/>
        <v>32018.231258313663</v>
      </c>
      <c r="AA22" s="94">
        <f>SUM(Z22:Z$24)</f>
        <v>131670.06902489197</v>
      </c>
      <c r="AB22" s="87">
        <f t="shared" si="2"/>
        <v>11.598415166531135</v>
      </c>
      <c r="AC22" s="88">
        <f t="shared" si="3"/>
        <v>9.7537607822790662</v>
      </c>
      <c r="AD22" s="96">
        <f t="shared" si="16"/>
        <v>84.095634120986801</v>
      </c>
      <c r="AE22" s="88">
        <f t="shared" si="4"/>
        <v>1.8446543842520691</v>
      </c>
      <c r="AF22" s="97">
        <f t="shared" si="17"/>
        <v>15.904365879013193</v>
      </c>
      <c r="AH22" s="98">
        <f t="shared" si="25"/>
        <v>3.4391119067404586E-4</v>
      </c>
      <c r="AI22" s="99">
        <f t="shared" si="18"/>
        <v>1.5558946793002917E-4</v>
      </c>
      <c r="AJ22" s="99">
        <f t="shared" si="22"/>
        <v>193158891.2719419</v>
      </c>
      <c r="AK22" s="99">
        <f>SUM(AJ22:AJ$24)/U22/U22</f>
        <v>6.2135222017530072E-2</v>
      </c>
      <c r="AL22" s="99">
        <f t="shared" si="23"/>
        <v>147757827.62598315</v>
      </c>
      <c r="AM22" s="99">
        <f>SUM(AL22:AL$24)/U22/U22</f>
        <v>5.096433549303251E-2</v>
      </c>
      <c r="AN22" s="99">
        <f t="shared" si="24"/>
        <v>23254597.699477255</v>
      </c>
      <c r="AO22" s="100">
        <f>SUM(AN22:AN$24)/U22/U22</f>
        <v>1.3790150878513204E-2</v>
      </c>
      <c r="AP22" s="87">
        <f t="shared" si="5"/>
        <v>11.109847188760853</v>
      </c>
      <c r="AQ22" s="88">
        <f t="shared" si="6"/>
        <v>12.086983144301417</v>
      </c>
      <c r="AR22" s="88">
        <f t="shared" si="7"/>
        <v>9.3112852561422716</v>
      </c>
      <c r="AS22" s="88">
        <f t="shared" si="8"/>
        <v>10.196236308415861</v>
      </c>
      <c r="AT22" s="88">
        <f t="shared" si="9"/>
        <v>1.6144886969420438</v>
      </c>
      <c r="AU22" s="101">
        <f t="shared" si="10"/>
        <v>2.0748200715620944</v>
      </c>
    </row>
    <row r="23" spans="1:47" ht="14.45" customHeight="1" x14ac:dyDescent="0.15">
      <c r="A23" s="68"/>
      <c r="B23" s="86" t="s">
        <v>236</v>
      </c>
      <c r="C23" s="11">
        <v>1653</v>
      </c>
      <c r="D23" s="11">
        <v>116</v>
      </c>
      <c r="E23" s="11">
        <v>559</v>
      </c>
      <c r="F23" s="12">
        <v>70</v>
      </c>
      <c r="G23" s="22" t="s">
        <v>90</v>
      </c>
      <c r="H23" s="3">
        <v>2009820</v>
      </c>
      <c r="I23" s="3">
        <v>126762</v>
      </c>
      <c r="J23" s="18">
        <v>80</v>
      </c>
      <c r="K23" s="3">
        <v>63282</v>
      </c>
      <c r="L23" s="4">
        <v>564428</v>
      </c>
      <c r="M23" s="70"/>
      <c r="N23" s="70"/>
      <c r="O23" s="87">
        <f>IF(K23&lt;0.5,0.5,((L23-L24)-5*K24)/5/(K23-K24))</f>
        <v>0.5270425643110157</v>
      </c>
      <c r="P23" s="88">
        <f t="shared" si="12"/>
        <v>1.0096904869525449</v>
      </c>
      <c r="Q23" s="89">
        <f t="shared" si="13"/>
        <v>7.0175438596491224E-2</v>
      </c>
      <c r="R23" s="90">
        <f t="shared" si="14"/>
        <v>6.9501931040565942E-2</v>
      </c>
      <c r="S23" s="91">
        <f t="shared" si="15"/>
        <v>0.12522361359570661</v>
      </c>
      <c r="T23" s="92">
        <f>5*R23/(1+5*(1-O23)*R23)</f>
        <v>0.29845620630736569</v>
      </c>
      <c r="U23" s="93">
        <f t="shared" si="20"/>
        <v>60736.947457057977</v>
      </c>
      <c r="V23" s="93">
        <f>5*U23*((1-T23)+O23*T23)</f>
        <v>260817.48592198137</v>
      </c>
      <c r="W23" s="94">
        <f>SUM(V23:V$24)</f>
        <v>495845.40091941698</v>
      </c>
      <c r="X23" s="95">
        <f t="shared" si="0"/>
        <v>228156.97784588355</v>
      </c>
      <c r="Y23" s="93">
        <f>SUM(X23:X$24)</f>
        <v>396193.56315283873</v>
      </c>
      <c r="Z23" s="93">
        <f t="shared" si="1"/>
        <v>32660.508076097842</v>
      </c>
      <c r="AA23" s="94">
        <f>SUM(Z23:Z$24)</f>
        <v>99651.837766578305</v>
      </c>
      <c r="AB23" s="87">
        <f t="shared" si="2"/>
        <v>8.1638182635040693</v>
      </c>
      <c r="AC23" s="88">
        <f t="shared" si="3"/>
        <v>6.5231062761748788</v>
      </c>
      <c r="AD23" s="96">
        <f t="shared" si="16"/>
        <v>79.902639495738043</v>
      </c>
      <c r="AE23" s="88">
        <f t="shared" si="4"/>
        <v>1.640711987329192</v>
      </c>
      <c r="AF23" s="97">
        <f t="shared" si="17"/>
        <v>20.097360504261967</v>
      </c>
      <c r="AH23" s="98">
        <f>IF(D23=0,0,T23*T23*(1-T23)/D23)</f>
        <v>5.3871370767800974E-4</v>
      </c>
      <c r="AI23" s="99">
        <f t="shared" si="18"/>
        <v>1.9596182503352373E-4</v>
      </c>
      <c r="AJ23" s="99">
        <f t="shared" si="22"/>
        <v>123420007.56219983</v>
      </c>
      <c r="AK23" s="99">
        <f>SUM(AJ23:AJ$24)/U23/U23</f>
        <v>3.345643377783232E-2</v>
      </c>
      <c r="AL23" s="99">
        <f t="shared" si="23"/>
        <v>85166710.907480657</v>
      </c>
      <c r="AM23" s="99">
        <f>SUM(AL23:AL$24)/U23/U23</f>
        <v>3.0335082369743423E-2</v>
      </c>
      <c r="AN23" s="99">
        <f t="shared" si="24"/>
        <v>20267504.531411227</v>
      </c>
      <c r="AO23" s="100">
        <f>SUM(AN23:AN$24)/U23/U23</f>
        <v>1.274234320822154E-2</v>
      </c>
      <c r="AP23" s="87">
        <f t="shared" si="5"/>
        <v>7.8053127042711328</v>
      </c>
      <c r="AQ23" s="88">
        <f t="shared" si="6"/>
        <v>8.5223238227370057</v>
      </c>
      <c r="AR23" s="88">
        <f t="shared" si="7"/>
        <v>6.1817336755877692</v>
      </c>
      <c r="AS23" s="88">
        <f t="shared" si="8"/>
        <v>6.8644788767619884</v>
      </c>
      <c r="AT23" s="88">
        <f t="shared" si="9"/>
        <v>1.4194632909065827</v>
      </c>
      <c r="AU23" s="101">
        <f t="shared" si="10"/>
        <v>1.8619606837518012</v>
      </c>
    </row>
    <row r="24" spans="1:47" ht="14.45" customHeight="1" x14ac:dyDescent="0.15">
      <c r="A24" s="44"/>
      <c r="B24" s="102" t="s">
        <v>237</v>
      </c>
      <c r="C24" s="13">
        <v>1308</v>
      </c>
      <c r="D24" s="13">
        <v>211</v>
      </c>
      <c r="E24" s="13">
        <v>421</v>
      </c>
      <c r="F24" s="14">
        <v>120</v>
      </c>
      <c r="G24" s="23" t="s">
        <v>91</v>
      </c>
      <c r="H24" s="5">
        <v>1472880</v>
      </c>
      <c r="I24" s="5">
        <v>209063</v>
      </c>
      <c r="J24" s="19">
        <v>85</v>
      </c>
      <c r="K24" s="5">
        <v>46061</v>
      </c>
      <c r="L24" s="6">
        <v>288742</v>
      </c>
      <c r="M24" s="70"/>
      <c r="N24" s="70"/>
      <c r="O24" s="103">
        <v>1</v>
      </c>
      <c r="P24" s="104">
        <f>IF(H24&lt;0.5,1,(I24/H24)/(K24/L24))</f>
        <v>0.88978772677593732</v>
      </c>
      <c r="Q24" s="105">
        <f t="shared" si="13"/>
        <v>0.16131498470948014</v>
      </c>
      <c r="R24" s="106">
        <f t="shared" si="14"/>
        <v>0.18129603258744634</v>
      </c>
      <c r="S24" s="107">
        <f t="shared" si="15"/>
        <v>0.28503562945368172</v>
      </c>
      <c r="T24" s="103">
        <v>1</v>
      </c>
      <c r="U24" s="108">
        <f>U23*(1-T23)</f>
        <v>42609.628536334654</v>
      </c>
      <c r="V24" s="108">
        <f>U24/R24</f>
        <v>235027.91499743561</v>
      </c>
      <c r="W24" s="109">
        <f>SUM(V24:V$24)</f>
        <v>235027.91499743561</v>
      </c>
      <c r="X24" s="103">
        <f t="shared" si="0"/>
        <v>168036.58530695515</v>
      </c>
      <c r="Y24" s="108">
        <f>SUM(X24:X$24)</f>
        <v>168036.58530695515</v>
      </c>
      <c r="Z24" s="108">
        <f t="shared" si="1"/>
        <v>66991.329690480459</v>
      </c>
      <c r="AA24" s="109">
        <f>SUM(Z24:Z$24)</f>
        <v>66991.329690480459</v>
      </c>
      <c r="AB24" s="110">
        <f t="shared" si="2"/>
        <v>5.5158405053219237</v>
      </c>
      <c r="AC24" s="104">
        <f t="shared" si="3"/>
        <v>3.9436294349213754</v>
      </c>
      <c r="AD24" s="111">
        <f t="shared" si="16"/>
        <v>71.496437054631841</v>
      </c>
      <c r="AE24" s="104">
        <f t="shared" si="4"/>
        <v>1.5722110704005483</v>
      </c>
      <c r="AF24" s="112">
        <f t="shared" si="17"/>
        <v>28.50356294536817</v>
      </c>
      <c r="AH24" s="113">
        <f>0</f>
        <v>0</v>
      </c>
      <c r="AI24" s="114">
        <f t="shared" si="18"/>
        <v>4.840625163791571E-4</v>
      </c>
      <c r="AJ24" s="114">
        <v>0</v>
      </c>
      <c r="AK24" s="114">
        <f>(1-R24)/R24/R24/D24</f>
        <v>0.11805050225037012</v>
      </c>
      <c r="AL24" s="114">
        <f>V24*V24*AI24</f>
        <v>26738703.76807785</v>
      </c>
      <c r="AM24" s="114">
        <f>(1-S24)*(1-S24)*(1-R24)/R24/R24/D24+AI24/R24/R24</f>
        <v>7.5071711801445937E-2</v>
      </c>
      <c r="AN24" s="114">
        <f>V24*V24*AI24</f>
        <v>26738703.76807785</v>
      </c>
      <c r="AO24" s="115">
        <f>S24*S24*(1-R24)/R24/R24/D24+AI24/R24/R24</f>
        <v>2.4318407983590848E-2</v>
      </c>
      <c r="AP24" s="110">
        <f t="shared" si="5"/>
        <v>4.8424143330914244</v>
      </c>
      <c r="AQ24" s="104">
        <f t="shared" si="6"/>
        <v>6.189266677552423</v>
      </c>
      <c r="AR24" s="104">
        <f t="shared" si="7"/>
        <v>3.4066047724928845</v>
      </c>
      <c r="AS24" s="104">
        <f t="shared" si="8"/>
        <v>4.4806540973498663</v>
      </c>
      <c r="AT24" s="104">
        <f t="shared" si="9"/>
        <v>1.2665616043290981</v>
      </c>
      <c r="AU24" s="116">
        <f t="shared" si="10"/>
        <v>1.8778605364719985</v>
      </c>
    </row>
    <row r="25" spans="1:47" ht="14.45" customHeight="1" x14ac:dyDescent="0.15">
      <c r="A25" s="68" t="s">
        <v>6</v>
      </c>
      <c r="B25" s="69" t="s">
        <v>59</v>
      </c>
      <c r="C25" s="9">
        <v>1095</v>
      </c>
      <c r="D25" s="9">
        <v>3</v>
      </c>
      <c r="E25" s="9">
        <v>348</v>
      </c>
      <c r="F25" s="10">
        <v>0</v>
      </c>
      <c r="G25" s="21" t="s">
        <v>59</v>
      </c>
      <c r="H25" s="1">
        <v>2414909</v>
      </c>
      <c r="I25" s="1">
        <v>1219</v>
      </c>
      <c r="J25" s="17">
        <v>0</v>
      </c>
      <c r="K25" s="1">
        <v>100000</v>
      </c>
      <c r="L25" s="2">
        <v>8713724</v>
      </c>
      <c r="M25" s="70"/>
      <c r="N25" s="70"/>
      <c r="O25" s="117">
        <f t="shared" ref="O25:O40" si="26">IF(K25&lt;0.5,0.5,((L25-L26)-5*K26)/5/(K25-K26))</f>
        <v>0.16090225563909774</v>
      </c>
      <c r="P25" s="118">
        <f t="shared" ref="P25:P40" si="27">IF(H25&lt;0.5,1,(I25/H25)/((K25-K26)/(L25-L26)))</f>
        <v>0.94671852343370566</v>
      </c>
      <c r="Q25" s="73">
        <f t="shared" si="13"/>
        <v>2.7397260273972603E-3</v>
      </c>
      <c r="R25" s="119">
        <f t="shared" si="14"/>
        <v>2.8939182656534455E-3</v>
      </c>
      <c r="S25" s="120">
        <f t="shared" si="15"/>
        <v>0</v>
      </c>
      <c r="T25" s="121">
        <f>5*R25/(1+5*(1-O25)*R25)</f>
        <v>1.4296017639041489E-2</v>
      </c>
      <c r="U25" s="122">
        <v>100000</v>
      </c>
      <c r="V25" s="122">
        <f>5*U25*((1-T25)+O25*T25)</f>
        <v>494002.1219228683</v>
      </c>
      <c r="W25" s="123">
        <f>SUM(V25:V$42)</f>
        <v>8550313.3857188933</v>
      </c>
      <c r="X25" s="124">
        <f t="shared" si="0"/>
        <v>494002.1219228683</v>
      </c>
      <c r="Y25" s="122">
        <f>SUM(X25:X$42)</f>
        <v>8231660.6595677836</v>
      </c>
      <c r="Z25" s="122">
        <f t="shared" si="1"/>
        <v>0</v>
      </c>
      <c r="AA25" s="123">
        <f>SUM(Z25:Z$42)</f>
        <v>318652.72615110897</v>
      </c>
      <c r="AB25" s="117">
        <f t="shared" si="2"/>
        <v>85.503133857188928</v>
      </c>
      <c r="AC25" s="118">
        <f t="shared" si="3"/>
        <v>82.31660659567784</v>
      </c>
      <c r="AD25" s="80">
        <f t="shared" si="16"/>
        <v>96.273204129765162</v>
      </c>
      <c r="AE25" s="118">
        <f t="shared" si="4"/>
        <v>3.1865272615110896</v>
      </c>
      <c r="AF25" s="81">
        <f t="shared" si="17"/>
        <v>3.726795870234846</v>
      </c>
      <c r="AH25" s="82">
        <f>IF(D25=0,0,T25*T25*(1-T25)/D25)</f>
        <v>6.7151451904822043E-5</v>
      </c>
      <c r="AI25" s="83">
        <f t="shared" si="18"/>
        <v>0</v>
      </c>
      <c r="AJ25" s="83">
        <f>U25*U25*((1-O25)*5+AB26)^2*AH25</f>
        <v>4958097696.8003998</v>
      </c>
      <c r="AK25" s="83">
        <f>SUM(AJ25:AJ$42)/U25/U25</f>
        <v>0.79399193340114738</v>
      </c>
      <c r="AL25" s="83">
        <f>U25*U25*((1-O25)*5*(1-S25)+AC26)^2*AH25+V25*V25*AI25</f>
        <v>4592048845.3995419</v>
      </c>
      <c r="AM25" s="83">
        <f>SUM(AL25:AL$42)/U25/U25</f>
        <v>0.69825409722925524</v>
      </c>
      <c r="AN25" s="83">
        <f>U25*U25*((1-O25)*5*S25+AE26)^2*AH25+V25*V25*AI25</f>
        <v>7017746.2608648967</v>
      </c>
      <c r="AO25" s="84">
        <f>SUM(AN25:AN$42)/U25/U25</f>
        <v>1.828116665143437E-2</v>
      </c>
      <c r="AP25" s="117">
        <f t="shared" si="5"/>
        <v>83.756651847160242</v>
      </c>
      <c r="AQ25" s="118">
        <f t="shared" si="6"/>
        <v>87.249615867217614</v>
      </c>
      <c r="AR25" s="118">
        <f t="shared" si="7"/>
        <v>80.678799238289344</v>
      </c>
      <c r="AS25" s="118">
        <f t="shared" si="8"/>
        <v>83.954413953066336</v>
      </c>
      <c r="AT25" s="118">
        <f t="shared" si="9"/>
        <v>2.9215198468824601</v>
      </c>
      <c r="AU25" s="125">
        <f t="shared" si="10"/>
        <v>3.451534676139719</v>
      </c>
    </row>
    <row r="26" spans="1:47" ht="14.45" customHeight="1" x14ac:dyDescent="0.15">
      <c r="A26" s="126"/>
      <c r="B26" s="86" t="s">
        <v>61</v>
      </c>
      <c r="C26" s="11">
        <v>1027</v>
      </c>
      <c r="D26" s="11">
        <v>0</v>
      </c>
      <c r="E26" s="11">
        <v>337</v>
      </c>
      <c r="F26" s="12">
        <v>0</v>
      </c>
      <c r="G26" s="22" t="s">
        <v>61</v>
      </c>
      <c r="H26" s="3">
        <v>2569226</v>
      </c>
      <c r="I26" s="3">
        <v>199</v>
      </c>
      <c r="J26" s="18">
        <v>5</v>
      </c>
      <c r="K26" s="3">
        <v>99734</v>
      </c>
      <c r="L26" s="4">
        <v>8214840</v>
      </c>
      <c r="M26" s="70"/>
      <c r="N26" s="70"/>
      <c r="O26" s="87">
        <f t="shared" si="26"/>
        <v>0.45806451612903226</v>
      </c>
      <c r="P26" s="88">
        <f t="shared" si="27"/>
        <v>1.2457450032083215</v>
      </c>
      <c r="Q26" s="89">
        <f t="shared" si="13"/>
        <v>0</v>
      </c>
      <c r="R26" s="90">
        <f t="shared" si="14"/>
        <v>0</v>
      </c>
      <c r="S26" s="91">
        <f t="shared" si="15"/>
        <v>0</v>
      </c>
      <c r="T26" s="92">
        <f>5*R26/(1+5*(1-O26)*R26)</f>
        <v>0</v>
      </c>
      <c r="U26" s="93">
        <f>U25*(1-T25)</f>
        <v>98570.398236095847</v>
      </c>
      <c r="V26" s="93">
        <f>5*U26*((1-T26)+O26*T26)</f>
        <v>492851.99118047924</v>
      </c>
      <c r="W26" s="94">
        <f>SUM(V26:V$42)</f>
        <v>8056311.263796024</v>
      </c>
      <c r="X26" s="95">
        <f t="shared" si="0"/>
        <v>492851.99118047924</v>
      </c>
      <c r="Y26" s="93">
        <f>SUM(X26:X$42)</f>
        <v>7737658.5376449162</v>
      </c>
      <c r="Z26" s="93">
        <f t="shared" si="1"/>
        <v>0</v>
      </c>
      <c r="AA26" s="94">
        <f>SUM(Z26:Z$42)</f>
        <v>318652.72615110897</v>
      </c>
      <c r="AB26" s="87">
        <f t="shared" si="2"/>
        <v>81.731548294037978</v>
      </c>
      <c r="AC26" s="88">
        <f t="shared" si="3"/>
        <v>78.49880568719702</v>
      </c>
      <c r="AD26" s="96">
        <f t="shared" si="16"/>
        <v>96.04468204222583</v>
      </c>
      <c r="AE26" s="88">
        <f t="shared" si="4"/>
        <v>3.2327426068409695</v>
      </c>
      <c r="AF26" s="97">
        <f t="shared" si="17"/>
        <v>3.955317957774191</v>
      </c>
      <c r="AH26" s="98">
        <f>IF(D26=0,0,T26*T26*(1-T26)/D26)</f>
        <v>0</v>
      </c>
      <c r="AI26" s="99">
        <f t="shared" si="18"/>
        <v>0</v>
      </c>
      <c r="AJ26" s="99">
        <f>U26*U26*((1-O26)*5+AB27)^2*AH26</f>
        <v>0</v>
      </c>
      <c r="AK26" s="99">
        <f>SUM(AJ26:AJ$42)/U26/U26</f>
        <v>0.30689417084042464</v>
      </c>
      <c r="AL26" s="99">
        <f>U26*U26*((1-O26)*5*(1-S26)+AC27)^2*AH26+V26*V26*AI26</f>
        <v>0</v>
      </c>
      <c r="AM26" s="99">
        <f>SUM(AL26:AL$42)/U26/U26</f>
        <v>0.24603352864176134</v>
      </c>
      <c r="AN26" s="99">
        <f>U26*U26*((1-O26)*5*S26+AE27)^2*AH26+V26*V26*AI26</f>
        <v>0</v>
      </c>
      <c r="AO26" s="100">
        <f>SUM(AN26:AN$42)/U26/U26</f>
        <v>1.8093010232979326E-2</v>
      </c>
      <c r="AP26" s="87">
        <f t="shared" si="5"/>
        <v>80.645746909483435</v>
      </c>
      <c r="AQ26" s="88">
        <f t="shared" si="6"/>
        <v>82.817349678592521</v>
      </c>
      <c r="AR26" s="88">
        <f t="shared" si="7"/>
        <v>77.526611054610427</v>
      </c>
      <c r="AS26" s="88">
        <f t="shared" si="8"/>
        <v>79.471000319783613</v>
      </c>
      <c r="AT26" s="88">
        <f t="shared" si="9"/>
        <v>2.9691024958733601</v>
      </c>
      <c r="AU26" s="101">
        <f t="shared" si="10"/>
        <v>3.4963827178085789</v>
      </c>
    </row>
    <row r="27" spans="1:47" ht="14.45" customHeight="1" x14ac:dyDescent="0.15">
      <c r="A27" s="126"/>
      <c r="B27" s="86" t="s">
        <v>63</v>
      </c>
      <c r="C27" s="11">
        <v>1041</v>
      </c>
      <c r="D27" s="11">
        <v>0</v>
      </c>
      <c r="E27" s="11">
        <v>340</v>
      </c>
      <c r="F27" s="12">
        <v>0</v>
      </c>
      <c r="G27" s="22" t="s">
        <v>63</v>
      </c>
      <c r="H27" s="3">
        <v>2718493</v>
      </c>
      <c r="I27" s="3">
        <v>203</v>
      </c>
      <c r="J27" s="18">
        <v>10</v>
      </c>
      <c r="K27" s="3">
        <v>99703</v>
      </c>
      <c r="L27" s="4">
        <v>7716254</v>
      </c>
      <c r="M27" s="70"/>
      <c r="N27" s="70"/>
      <c r="O27" s="87">
        <f t="shared" si="26"/>
        <v>0.52</v>
      </c>
      <c r="P27" s="88">
        <f t="shared" si="27"/>
        <v>1.0634199904138066</v>
      </c>
      <c r="Q27" s="89">
        <f t="shared" si="13"/>
        <v>0</v>
      </c>
      <c r="R27" s="90">
        <f t="shared" si="14"/>
        <v>0</v>
      </c>
      <c r="S27" s="91">
        <f t="shared" si="15"/>
        <v>0</v>
      </c>
      <c r="T27" s="92">
        <f t="shared" ref="T27:T40" si="28">5*R27/(1+5*(1-O27)*R27)</f>
        <v>0</v>
      </c>
      <c r="U27" s="93">
        <f t="shared" ref="U27:U41" si="29">U26*(1-T26)</f>
        <v>98570.398236095847</v>
      </c>
      <c r="V27" s="93">
        <f t="shared" ref="V27:V40" si="30">5*U27*((1-T27)+O27*T27)</f>
        <v>492851.99118047924</v>
      </c>
      <c r="W27" s="94">
        <f>SUM(V27:V$42)</f>
        <v>7563459.2726155445</v>
      </c>
      <c r="X27" s="95">
        <f t="shared" si="0"/>
        <v>492851.99118047924</v>
      </c>
      <c r="Y27" s="93">
        <f>SUM(X27:X$42)</f>
        <v>7244806.5464644367</v>
      </c>
      <c r="Z27" s="93">
        <f t="shared" si="1"/>
        <v>0</v>
      </c>
      <c r="AA27" s="94">
        <f>SUM(Z27:Z$42)</f>
        <v>318652.72615110897</v>
      </c>
      <c r="AB27" s="87">
        <f t="shared" si="2"/>
        <v>76.731548294037978</v>
      </c>
      <c r="AC27" s="88">
        <f t="shared" si="3"/>
        <v>73.49880568719702</v>
      </c>
      <c r="AD27" s="96">
        <f t="shared" si="16"/>
        <v>95.786944641788054</v>
      </c>
      <c r="AE27" s="88">
        <f t="shared" si="4"/>
        <v>3.2327426068409695</v>
      </c>
      <c r="AF27" s="97">
        <f t="shared" si="17"/>
        <v>4.2130553582119656</v>
      </c>
      <c r="AH27" s="98">
        <f t="shared" ref="AH27:AH40" si="31">IF(D27=0,0,T27*T27*(1-T27)/D27)</f>
        <v>0</v>
      </c>
      <c r="AI27" s="99">
        <f t="shared" si="18"/>
        <v>0</v>
      </c>
      <c r="AJ27" s="99">
        <f t="shared" ref="AJ27:AJ40" si="32">U27*U27*((1-O27)*5+AB28)^2*AH27</f>
        <v>0</v>
      </c>
      <c r="AK27" s="99">
        <f>SUM(AJ27:AJ$42)/U27/U27</f>
        <v>0.30689417084042464</v>
      </c>
      <c r="AL27" s="99">
        <f t="shared" ref="AL27:AL40" si="33">U27*U27*((1-O27)*5*(1-S27)+AC28)^2*AH27+V27*V27*AI27</f>
        <v>0</v>
      </c>
      <c r="AM27" s="99">
        <f>SUM(AL27:AL$42)/U27/U27</f>
        <v>0.24603352864176134</v>
      </c>
      <c r="AN27" s="99">
        <f t="shared" ref="AN27:AN40" si="34">U27*U27*((1-O27)*5*S27+AE28)^2*AH27+V27*V27*AI27</f>
        <v>0</v>
      </c>
      <c r="AO27" s="100">
        <f>SUM(AN27:AN$42)/U27/U27</f>
        <v>1.8093010232979326E-2</v>
      </c>
      <c r="AP27" s="87">
        <f t="shared" si="5"/>
        <v>75.645746909483435</v>
      </c>
      <c r="AQ27" s="88">
        <f t="shared" si="6"/>
        <v>77.817349678592521</v>
      </c>
      <c r="AR27" s="88">
        <f t="shared" si="7"/>
        <v>72.526611054610427</v>
      </c>
      <c r="AS27" s="88">
        <f t="shared" si="8"/>
        <v>74.471000319783613</v>
      </c>
      <c r="AT27" s="88">
        <f t="shared" si="9"/>
        <v>2.9691024958733601</v>
      </c>
      <c r="AU27" s="101">
        <f t="shared" si="10"/>
        <v>3.4963827178085789</v>
      </c>
    </row>
    <row r="28" spans="1:47" ht="14.45" customHeight="1" x14ac:dyDescent="0.15">
      <c r="A28" s="126"/>
      <c r="B28" s="86" t="s">
        <v>65</v>
      </c>
      <c r="C28" s="11">
        <v>970</v>
      </c>
      <c r="D28" s="11">
        <v>0</v>
      </c>
      <c r="E28" s="11">
        <v>282</v>
      </c>
      <c r="F28" s="12">
        <v>0</v>
      </c>
      <c r="G28" s="22" t="s">
        <v>65</v>
      </c>
      <c r="H28" s="3">
        <v>2904186</v>
      </c>
      <c r="I28" s="3">
        <v>384</v>
      </c>
      <c r="J28" s="18">
        <v>15</v>
      </c>
      <c r="K28" s="3">
        <v>99668</v>
      </c>
      <c r="L28" s="4">
        <v>7217823</v>
      </c>
      <c r="M28" s="70"/>
      <c r="N28" s="70"/>
      <c r="O28" s="87">
        <f t="shared" si="26"/>
        <v>0.53898305084745768</v>
      </c>
      <c r="P28" s="88">
        <f t="shared" si="27"/>
        <v>1.1165084012513697</v>
      </c>
      <c r="Q28" s="89">
        <f t="shared" si="13"/>
        <v>0</v>
      </c>
      <c r="R28" s="90">
        <f t="shared" si="14"/>
        <v>0</v>
      </c>
      <c r="S28" s="91">
        <f t="shared" si="15"/>
        <v>0</v>
      </c>
      <c r="T28" s="92">
        <f t="shared" si="28"/>
        <v>0</v>
      </c>
      <c r="U28" s="93">
        <f t="shared" si="29"/>
        <v>98570.398236095847</v>
      </c>
      <c r="V28" s="93">
        <f t="shared" si="30"/>
        <v>492851.99118047924</v>
      </c>
      <c r="W28" s="94">
        <f>SUM(V28:V$42)</f>
        <v>7070607.2814350659</v>
      </c>
      <c r="X28" s="95">
        <f t="shared" si="0"/>
        <v>492851.99118047924</v>
      </c>
      <c r="Y28" s="93">
        <f>SUM(X28:X$42)</f>
        <v>6751954.5552839572</v>
      </c>
      <c r="Z28" s="93">
        <f t="shared" si="1"/>
        <v>0</v>
      </c>
      <c r="AA28" s="94">
        <f>SUM(Z28:Z$42)</f>
        <v>318652.72615110897</v>
      </c>
      <c r="AB28" s="87">
        <f t="shared" si="2"/>
        <v>71.731548294037992</v>
      </c>
      <c r="AC28" s="88">
        <f t="shared" si="3"/>
        <v>68.49880568719702</v>
      </c>
      <c r="AD28" s="96">
        <f t="shared" si="16"/>
        <v>95.493276412228695</v>
      </c>
      <c r="AE28" s="88">
        <f t="shared" si="4"/>
        <v>3.2327426068409695</v>
      </c>
      <c r="AF28" s="97">
        <f t="shared" si="17"/>
        <v>4.5067235877712966</v>
      </c>
      <c r="AH28" s="98">
        <f t="shared" si="31"/>
        <v>0</v>
      </c>
      <c r="AI28" s="99">
        <f t="shared" si="18"/>
        <v>0</v>
      </c>
      <c r="AJ28" s="99">
        <f t="shared" si="32"/>
        <v>0</v>
      </c>
      <c r="AK28" s="99">
        <f>SUM(AJ28:AJ$42)/U28/U28</f>
        <v>0.30689417084042464</v>
      </c>
      <c r="AL28" s="99">
        <f t="shared" si="33"/>
        <v>0</v>
      </c>
      <c r="AM28" s="99">
        <f>SUM(AL28:AL$42)/U28/U28</f>
        <v>0.24603352864176134</v>
      </c>
      <c r="AN28" s="99">
        <f t="shared" si="34"/>
        <v>0</v>
      </c>
      <c r="AO28" s="100">
        <f>SUM(AN28:AN$42)/U28/U28</f>
        <v>1.8093010232979326E-2</v>
      </c>
      <c r="AP28" s="87">
        <f t="shared" si="5"/>
        <v>70.645746909483449</v>
      </c>
      <c r="AQ28" s="88">
        <f t="shared" si="6"/>
        <v>72.817349678592535</v>
      </c>
      <c r="AR28" s="88">
        <f t="shared" si="7"/>
        <v>67.526611054610427</v>
      </c>
      <c r="AS28" s="88">
        <f t="shared" si="8"/>
        <v>69.471000319783613</v>
      </c>
      <c r="AT28" s="88">
        <f t="shared" si="9"/>
        <v>2.9691024958733601</v>
      </c>
      <c r="AU28" s="101">
        <f t="shared" si="10"/>
        <v>3.4963827178085789</v>
      </c>
    </row>
    <row r="29" spans="1:47" ht="14.45" customHeight="1" x14ac:dyDescent="0.15">
      <c r="A29" s="126"/>
      <c r="B29" s="86" t="s">
        <v>67</v>
      </c>
      <c r="C29" s="11">
        <v>546</v>
      </c>
      <c r="D29" s="11">
        <v>0</v>
      </c>
      <c r="E29" s="11">
        <v>203</v>
      </c>
      <c r="F29" s="12">
        <v>0</v>
      </c>
      <c r="G29" s="22" t="s">
        <v>67</v>
      </c>
      <c r="H29" s="3">
        <v>2868752</v>
      </c>
      <c r="I29" s="3">
        <v>586</v>
      </c>
      <c r="J29" s="18">
        <v>20</v>
      </c>
      <c r="K29" s="3">
        <v>99609</v>
      </c>
      <c r="L29" s="4">
        <v>6719619</v>
      </c>
      <c r="M29" s="70"/>
      <c r="N29" s="70"/>
      <c r="O29" s="87">
        <f t="shared" si="26"/>
        <v>0.54579439252336448</v>
      </c>
      <c r="P29" s="88">
        <f t="shared" si="27"/>
        <v>0.950336631451423</v>
      </c>
      <c r="Q29" s="89">
        <f t="shared" si="13"/>
        <v>0</v>
      </c>
      <c r="R29" s="90">
        <f t="shared" si="14"/>
        <v>0</v>
      </c>
      <c r="S29" s="91">
        <f t="shared" si="15"/>
        <v>0</v>
      </c>
      <c r="T29" s="92">
        <f t="shared" si="28"/>
        <v>0</v>
      </c>
      <c r="U29" s="93">
        <f t="shared" si="29"/>
        <v>98570.398236095847</v>
      </c>
      <c r="V29" s="93">
        <f t="shared" si="30"/>
        <v>492851.99118047924</v>
      </c>
      <c r="W29" s="94">
        <f>SUM(V29:V$42)</f>
        <v>6577755.2902545864</v>
      </c>
      <c r="X29" s="95">
        <f t="shared" si="0"/>
        <v>492851.99118047924</v>
      </c>
      <c r="Y29" s="93">
        <f>SUM(X29:X$42)</f>
        <v>6259102.5641034786</v>
      </c>
      <c r="Z29" s="93">
        <f t="shared" si="1"/>
        <v>0</v>
      </c>
      <c r="AA29" s="94">
        <f>SUM(Z29:Z$42)</f>
        <v>318652.72615110897</v>
      </c>
      <c r="AB29" s="87">
        <f t="shared" si="2"/>
        <v>66.731548294037978</v>
      </c>
      <c r="AC29" s="88">
        <f t="shared" si="3"/>
        <v>63.498805687197027</v>
      </c>
      <c r="AD29" s="96">
        <f t="shared" si="16"/>
        <v>95.155600777316636</v>
      </c>
      <c r="AE29" s="88">
        <f t="shared" si="4"/>
        <v>3.2327426068409695</v>
      </c>
      <c r="AF29" s="97">
        <f t="shared" si="17"/>
        <v>4.8443992226833936</v>
      </c>
      <c r="AH29" s="98">
        <f t="shared" si="31"/>
        <v>0</v>
      </c>
      <c r="AI29" s="99">
        <f t="shared" si="18"/>
        <v>0</v>
      </c>
      <c r="AJ29" s="99">
        <f t="shared" si="32"/>
        <v>0</v>
      </c>
      <c r="AK29" s="99">
        <f>SUM(AJ29:AJ$42)/U29/U29</f>
        <v>0.30689417084042464</v>
      </c>
      <c r="AL29" s="99">
        <f t="shared" si="33"/>
        <v>0</v>
      </c>
      <c r="AM29" s="99">
        <f>SUM(AL29:AL$42)/U29/U29</f>
        <v>0.24603352864176134</v>
      </c>
      <c r="AN29" s="99">
        <f t="shared" si="34"/>
        <v>0</v>
      </c>
      <c r="AO29" s="100">
        <f>SUM(AN29:AN$42)/U29/U29</f>
        <v>1.8093010232979326E-2</v>
      </c>
      <c r="AP29" s="87">
        <f t="shared" si="5"/>
        <v>65.645746909483435</v>
      </c>
      <c r="AQ29" s="88">
        <f t="shared" si="6"/>
        <v>67.817349678592521</v>
      </c>
      <c r="AR29" s="88">
        <f t="shared" si="7"/>
        <v>62.526611054610427</v>
      </c>
      <c r="AS29" s="88">
        <f t="shared" si="8"/>
        <v>64.471000319783627</v>
      </c>
      <c r="AT29" s="88">
        <f t="shared" si="9"/>
        <v>2.9691024958733601</v>
      </c>
      <c r="AU29" s="101">
        <f t="shared" si="10"/>
        <v>3.4963827178085789</v>
      </c>
    </row>
    <row r="30" spans="1:47" ht="14.45" customHeight="1" x14ac:dyDescent="0.15">
      <c r="A30" s="126"/>
      <c r="B30" s="86" t="s">
        <v>69</v>
      </c>
      <c r="C30" s="11">
        <v>844</v>
      </c>
      <c r="D30" s="11">
        <v>0</v>
      </c>
      <c r="E30" s="11">
        <v>297</v>
      </c>
      <c r="F30" s="12">
        <v>0</v>
      </c>
      <c r="G30" s="22" t="s">
        <v>69</v>
      </c>
      <c r="H30" s="3">
        <v>3082677</v>
      </c>
      <c r="I30" s="3">
        <v>830</v>
      </c>
      <c r="J30" s="18">
        <v>25</v>
      </c>
      <c r="K30" s="3">
        <v>99502</v>
      </c>
      <c r="L30" s="4">
        <v>6221817</v>
      </c>
      <c r="M30" s="70"/>
      <c r="N30" s="70"/>
      <c r="O30" s="87">
        <f t="shared" si="26"/>
        <v>0.50317460317460316</v>
      </c>
      <c r="P30" s="88">
        <f t="shared" si="27"/>
        <v>1.0624488349903631</v>
      </c>
      <c r="Q30" s="89">
        <f t="shared" si="13"/>
        <v>0</v>
      </c>
      <c r="R30" s="90">
        <f t="shared" si="14"/>
        <v>0</v>
      </c>
      <c r="S30" s="91">
        <f t="shared" si="15"/>
        <v>0</v>
      </c>
      <c r="T30" s="92">
        <f t="shared" si="28"/>
        <v>0</v>
      </c>
      <c r="U30" s="93">
        <f t="shared" si="29"/>
        <v>98570.398236095847</v>
      </c>
      <c r="V30" s="93">
        <f t="shared" si="30"/>
        <v>492851.99118047924</v>
      </c>
      <c r="W30" s="94">
        <f>SUM(V30:V$42)</f>
        <v>6084903.2990741068</v>
      </c>
      <c r="X30" s="95">
        <f t="shared" si="0"/>
        <v>492851.99118047924</v>
      </c>
      <c r="Y30" s="93">
        <f>SUM(X30:X$42)</f>
        <v>5766250.572922999</v>
      </c>
      <c r="Z30" s="93">
        <f t="shared" si="1"/>
        <v>0</v>
      </c>
      <c r="AA30" s="94">
        <f>SUM(Z30:Z$42)</f>
        <v>318652.72615110897</v>
      </c>
      <c r="AB30" s="87">
        <f t="shared" si="2"/>
        <v>61.731548294037978</v>
      </c>
      <c r="AC30" s="88">
        <f t="shared" si="3"/>
        <v>58.49880568719702</v>
      </c>
      <c r="AD30" s="96">
        <f t="shared" si="16"/>
        <v>94.763224483787695</v>
      </c>
      <c r="AE30" s="88">
        <f t="shared" si="4"/>
        <v>3.2327426068409695</v>
      </c>
      <c r="AF30" s="97">
        <f t="shared" si="17"/>
        <v>5.2367755162123277</v>
      </c>
      <c r="AH30" s="98">
        <f t="shared" si="31"/>
        <v>0</v>
      </c>
      <c r="AI30" s="99">
        <f t="shared" si="18"/>
        <v>0</v>
      </c>
      <c r="AJ30" s="99">
        <f t="shared" si="32"/>
        <v>0</v>
      </c>
      <c r="AK30" s="99">
        <f>SUM(AJ30:AJ$42)/U30/U30</f>
        <v>0.30689417084042464</v>
      </c>
      <c r="AL30" s="99">
        <f t="shared" si="33"/>
        <v>0</v>
      </c>
      <c r="AM30" s="99">
        <f>SUM(AL30:AL$42)/U30/U30</f>
        <v>0.24603352864176134</v>
      </c>
      <c r="AN30" s="99">
        <f t="shared" si="34"/>
        <v>0</v>
      </c>
      <c r="AO30" s="100">
        <f>SUM(AN30:AN$42)/U30/U30</f>
        <v>1.8093010232979326E-2</v>
      </c>
      <c r="AP30" s="87">
        <f t="shared" si="5"/>
        <v>60.645746909483428</v>
      </c>
      <c r="AQ30" s="88">
        <f t="shared" si="6"/>
        <v>62.817349678592528</v>
      </c>
      <c r="AR30" s="88">
        <f t="shared" si="7"/>
        <v>57.52661105461042</v>
      </c>
      <c r="AS30" s="88">
        <f t="shared" si="8"/>
        <v>59.47100031978362</v>
      </c>
      <c r="AT30" s="88">
        <f t="shared" si="9"/>
        <v>2.9691024958733601</v>
      </c>
      <c r="AU30" s="101">
        <f t="shared" si="10"/>
        <v>3.4963827178085789</v>
      </c>
    </row>
    <row r="31" spans="1:47" ht="14.45" customHeight="1" x14ac:dyDescent="0.15">
      <c r="A31" s="126"/>
      <c r="B31" s="86" t="s">
        <v>71</v>
      </c>
      <c r="C31" s="11">
        <v>1237</v>
      </c>
      <c r="D31" s="11">
        <v>0</v>
      </c>
      <c r="E31" s="11">
        <v>415</v>
      </c>
      <c r="F31" s="12">
        <v>0</v>
      </c>
      <c r="G31" s="22" t="s">
        <v>71</v>
      </c>
      <c r="H31" s="3">
        <v>3531534</v>
      </c>
      <c r="I31" s="3">
        <v>1224</v>
      </c>
      <c r="J31" s="18">
        <v>30</v>
      </c>
      <c r="K31" s="3">
        <v>99376</v>
      </c>
      <c r="L31" s="4">
        <v>5724620</v>
      </c>
      <c r="M31" s="70"/>
      <c r="N31" s="70"/>
      <c r="O31" s="87">
        <f t="shared" si="26"/>
        <v>0.52874999999999994</v>
      </c>
      <c r="P31" s="88">
        <f t="shared" si="27"/>
        <v>1.0755235401952805</v>
      </c>
      <c r="Q31" s="89">
        <f t="shared" si="13"/>
        <v>0</v>
      </c>
      <c r="R31" s="90">
        <f t="shared" si="14"/>
        <v>0</v>
      </c>
      <c r="S31" s="91">
        <f t="shared" si="15"/>
        <v>0</v>
      </c>
      <c r="T31" s="92">
        <f t="shared" si="28"/>
        <v>0</v>
      </c>
      <c r="U31" s="93">
        <f t="shared" si="29"/>
        <v>98570.398236095847</v>
      </c>
      <c r="V31" s="93">
        <f t="shared" si="30"/>
        <v>492851.99118047924</v>
      </c>
      <c r="W31" s="94">
        <f>SUM(V31:V$42)</f>
        <v>5592051.3078936283</v>
      </c>
      <c r="X31" s="95">
        <f t="shared" si="0"/>
        <v>492851.99118047924</v>
      </c>
      <c r="Y31" s="93">
        <f>SUM(X31:X$42)</f>
        <v>5273398.5817425195</v>
      </c>
      <c r="Z31" s="93">
        <f t="shared" si="1"/>
        <v>0</v>
      </c>
      <c r="AA31" s="94">
        <f>SUM(Z31:Z$42)</f>
        <v>318652.72615110897</v>
      </c>
      <c r="AB31" s="87">
        <f t="shared" si="2"/>
        <v>56.731548294037985</v>
      </c>
      <c r="AC31" s="88">
        <f t="shared" si="3"/>
        <v>53.49880568719702</v>
      </c>
      <c r="AD31" s="96">
        <f t="shared" si="16"/>
        <v>94.301684505267232</v>
      </c>
      <c r="AE31" s="88">
        <f t="shared" si="4"/>
        <v>3.2327426068409695</v>
      </c>
      <c r="AF31" s="97">
        <f t="shared" si="17"/>
        <v>5.6983154947327677</v>
      </c>
      <c r="AH31" s="98">
        <f t="shared" si="31"/>
        <v>0</v>
      </c>
      <c r="AI31" s="99">
        <f t="shared" si="18"/>
        <v>0</v>
      </c>
      <c r="AJ31" s="99">
        <f t="shared" si="32"/>
        <v>0</v>
      </c>
      <c r="AK31" s="99">
        <f>SUM(AJ31:AJ$42)/U31/U31</f>
        <v>0.30689417084042464</v>
      </c>
      <c r="AL31" s="99">
        <f t="shared" si="33"/>
        <v>0</v>
      </c>
      <c r="AM31" s="99">
        <f>SUM(AL31:AL$42)/U31/U31</f>
        <v>0.24603352864176134</v>
      </c>
      <c r="AN31" s="99">
        <f t="shared" si="34"/>
        <v>0</v>
      </c>
      <c r="AO31" s="100">
        <f>SUM(AN31:AN$42)/U31/U31</f>
        <v>1.8093010232979326E-2</v>
      </c>
      <c r="AP31" s="87">
        <f t="shared" si="5"/>
        <v>55.645746909483435</v>
      </c>
      <c r="AQ31" s="88">
        <f t="shared" si="6"/>
        <v>57.817349678592535</v>
      </c>
      <c r="AR31" s="88">
        <f t="shared" si="7"/>
        <v>52.52661105461042</v>
      </c>
      <c r="AS31" s="88">
        <f t="shared" si="8"/>
        <v>54.47100031978362</v>
      </c>
      <c r="AT31" s="88">
        <f t="shared" si="9"/>
        <v>2.9691024958733601</v>
      </c>
      <c r="AU31" s="101">
        <f t="shared" si="10"/>
        <v>3.4963827178085789</v>
      </c>
    </row>
    <row r="32" spans="1:47" ht="14.45" customHeight="1" x14ac:dyDescent="0.15">
      <c r="A32" s="126"/>
      <c r="B32" s="86" t="s">
        <v>73</v>
      </c>
      <c r="C32" s="11">
        <v>1225</v>
      </c>
      <c r="D32" s="11">
        <v>0</v>
      </c>
      <c r="E32" s="11">
        <v>404</v>
      </c>
      <c r="F32" s="12">
        <v>0</v>
      </c>
      <c r="G32" s="22" t="s">
        <v>73</v>
      </c>
      <c r="H32" s="3">
        <v>4046870</v>
      </c>
      <c r="I32" s="3">
        <v>1947</v>
      </c>
      <c r="J32" s="18">
        <v>35</v>
      </c>
      <c r="K32" s="3">
        <v>99216</v>
      </c>
      <c r="L32" s="4">
        <v>5228117</v>
      </c>
      <c r="M32" s="70"/>
      <c r="N32" s="70"/>
      <c r="O32" s="87">
        <f t="shared" si="26"/>
        <v>0.52719665271966532</v>
      </c>
      <c r="P32" s="88">
        <f t="shared" si="27"/>
        <v>0.99748322979463022</v>
      </c>
      <c r="Q32" s="89">
        <f t="shared" si="13"/>
        <v>0</v>
      </c>
      <c r="R32" s="90">
        <f t="shared" si="14"/>
        <v>0</v>
      </c>
      <c r="S32" s="91">
        <f t="shared" si="15"/>
        <v>0</v>
      </c>
      <c r="T32" s="92">
        <f t="shared" si="28"/>
        <v>0</v>
      </c>
      <c r="U32" s="93">
        <f t="shared" si="29"/>
        <v>98570.398236095847</v>
      </c>
      <c r="V32" s="93">
        <f t="shared" si="30"/>
        <v>492851.99118047924</v>
      </c>
      <c r="W32" s="94">
        <f>SUM(V32:V$42)</f>
        <v>5099199.3167131497</v>
      </c>
      <c r="X32" s="95">
        <f t="shared" si="0"/>
        <v>492851.99118047924</v>
      </c>
      <c r="Y32" s="93">
        <f>SUM(X32:X$42)</f>
        <v>4780546.5905620409</v>
      </c>
      <c r="Z32" s="93">
        <f t="shared" si="1"/>
        <v>0</v>
      </c>
      <c r="AA32" s="94">
        <f>SUM(Z32:Z$42)</f>
        <v>318652.72615110897</v>
      </c>
      <c r="AB32" s="87">
        <f t="shared" si="2"/>
        <v>51.731548294037992</v>
      </c>
      <c r="AC32" s="88">
        <f t="shared" si="3"/>
        <v>48.498805687197027</v>
      </c>
      <c r="AD32" s="96">
        <f t="shared" si="16"/>
        <v>93.750926246269856</v>
      </c>
      <c r="AE32" s="88">
        <f t="shared" si="4"/>
        <v>3.2327426068409695</v>
      </c>
      <c r="AF32" s="97">
        <f t="shared" si="17"/>
        <v>6.2490737537301584</v>
      </c>
      <c r="AH32" s="98">
        <f t="shared" si="31"/>
        <v>0</v>
      </c>
      <c r="AI32" s="99">
        <f t="shared" si="18"/>
        <v>0</v>
      </c>
      <c r="AJ32" s="99">
        <f t="shared" si="32"/>
        <v>0</v>
      </c>
      <c r="AK32" s="99">
        <f>SUM(AJ32:AJ$42)/U32/U32</f>
        <v>0.30689417084042464</v>
      </c>
      <c r="AL32" s="99">
        <f t="shared" si="33"/>
        <v>0</v>
      </c>
      <c r="AM32" s="99">
        <f>SUM(AL32:AL$42)/U32/U32</f>
        <v>0.24603352864176134</v>
      </c>
      <c r="AN32" s="99">
        <f t="shared" si="34"/>
        <v>0</v>
      </c>
      <c r="AO32" s="100">
        <f>SUM(AN32:AN$42)/U32/U32</f>
        <v>1.8093010232979326E-2</v>
      </c>
      <c r="AP32" s="87">
        <f t="shared" si="5"/>
        <v>50.645746909483442</v>
      </c>
      <c r="AQ32" s="88">
        <f t="shared" si="6"/>
        <v>52.817349678592542</v>
      </c>
      <c r="AR32" s="88">
        <f t="shared" si="7"/>
        <v>47.526611054610427</v>
      </c>
      <c r="AS32" s="88">
        <f t="shared" si="8"/>
        <v>49.471000319783627</v>
      </c>
      <c r="AT32" s="88">
        <f t="shared" si="9"/>
        <v>2.9691024958733601</v>
      </c>
      <c r="AU32" s="101">
        <f t="shared" si="10"/>
        <v>3.4963827178085789</v>
      </c>
    </row>
    <row r="33" spans="1:47" ht="14.45" customHeight="1" x14ac:dyDescent="0.15">
      <c r="A33" s="126"/>
      <c r="B33" s="86" t="s">
        <v>75</v>
      </c>
      <c r="C33" s="11">
        <v>1217</v>
      </c>
      <c r="D33" s="11">
        <v>0</v>
      </c>
      <c r="E33" s="11">
        <v>394</v>
      </c>
      <c r="F33" s="12">
        <v>0</v>
      </c>
      <c r="G33" s="22" t="s">
        <v>75</v>
      </c>
      <c r="H33" s="3">
        <v>4763673</v>
      </c>
      <c r="I33" s="3">
        <v>3556</v>
      </c>
      <c r="J33" s="18">
        <v>40</v>
      </c>
      <c r="K33" s="3">
        <v>98977</v>
      </c>
      <c r="L33" s="4">
        <v>4732602</v>
      </c>
      <c r="M33" s="70"/>
      <c r="N33" s="70"/>
      <c r="O33" s="87">
        <f t="shared" si="26"/>
        <v>0.53649025069637879</v>
      </c>
      <c r="P33" s="88">
        <f t="shared" si="27"/>
        <v>1.0273038189609276</v>
      </c>
      <c r="Q33" s="89">
        <f t="shared" si="13"/>
        <v>0</v>
      </c>
      <c r="R33" s="90">
        <f t="shared" si="14"/>
        <v>0</v>
      </c>
      <c r="S33" s="91">
        <f t="shared" si="15"/>
        <v>0</v>
      </c>
      <c r="T33" s="92">
        <f t="shared" si="28"/>
        <v>0</v>
      </c>
      <c r="U33" s="93">
        <f t="shared" si="29"/>
        <v>98570.398236095847</v>
      </c>
      <c r="V33" s="93">
        <f t="shared" si="30"/>
        <v>492851.99118047924</v>
      </c>
      <c r="W33" s="94">
        <f>SUM(V33:V$42)</f>
        <v>4606347.3255326692</v>
      </c>
      <c r="X33" s="95">
        <f t="shared" si="0"/>
        <v>492851.99118047924</v>
      </c>
      <c r="Y33" s="93">
        <f>SUM(X33:X$42)</f>
        <v>4287694.5993815605</v>
      </c>
      <c r="Z33" s="93">
        <f t="shared" si="1"/>
        <v>0</v>
      </c>
      <c r="AA33" s="94">
        <f>SUM(Z33:Z$42)</f>
        <v>318652.72615110897</v>
      </c>
      <c r="AB33" s="87">
        <f t="shared" si="2"/>
        <v>46.731548294037978</v>
      </c>
      <c r="AC33" s="88">
        <f t="shared" si="3"/>
        <v>43.498805687197013</v>
      </c>
      <c r="AD33" s="96">
        <f t="shared" si="16"/>
        <v>93.0823122176472</v>
      </c>
      <c r="AE33" s="88">
        <f t="shared" si="4"/>
        <v>3.2327426068409695</v>
      </c>
      <c r="AF33" s="97">
        <f t="shared" si="17"/>
        <v>6.9176877823528136</v>
      </c>
      <c r="AH33" s="98">
        <f t="shared" si="31"/>
        <v>0</v>
      </c>
      <c r="AI33" s="99">
        <f t="shared" si="18"/>
        <v>0</v>
      </c>
      <c r="AJ33" s="99">
        <f t="shared" si="32"/>
        <v>0</v>
      </c>
      <c r="AK33" s="99">
        <f>SUM(AJ33:AJ$42)/U33/U33</f>
        <v>0.30689417084042464</v>
      </c>
      <c r="AL33" s="99">
        <f t="shared" si="33"/>
        <v>0</v>
      </c>
      <c r="AM33" s="99">
        <f>SUM(AL33:AL$42)/U33/U33</f>
        <v>0.24603352864176134</v>
      </c>
      <c r="AN33" s="99">
        <f t="shared" si="34"/>
        <v>0</v>
      </c>
      <c r="AO33" s="100">
        <f>SUM(AN33:AN$42)/U33/U33</f>
        <v>1.8093010232979326E-2</v>
      </c>
      <c r="AP33" s="87">
        <f t="shared" si="5"/>
        <v>45.645746909483428</v>
      </c>
      <c r="AQ33" s="88">
        <f t="shared" si="6"/>
        <v>47.817349678592528</v>
      </c>
      <c r="AR33" s="88">
        <f t="shared" si="7"/>
        <v>42.526611054610413</v>
      </c>
      <c r="AS33" s="88">
        <f t="shared" si="8"/>
        <v>44.471000319783613</v>
      </c>
      <c r="AT33" s="88">
        <f t="shared" si="9"/>
        <v>2.9691024958733601</v>
      </c>
      <c r="AU33" s="101">
        <f t="shared" si="10"/>
        <v>3.4963827178085789</v>
      </c>
    </row>
    <row r="34" spans="1:47" ht="14.45" customHeight="1" x14ac:dyDescent="0.15">
      <c r="A34" s="126"/>
      <c r="B34" s="86" t="s">
        <v>77</v>
      </c>
      <c r="C34" s="11">
        <v>1168</v>
      </c>
      <c r="D34" s="11">
        <v>5</v>
      </c>
      <c r="E34" s="11">
        <v>373</v>
      </c>
      <c r="F34" s="12">
        <v>1.3</v>
      </c>
      <c r="G34" s="22" t="s">
        <v>77</v>
      </c>
      <c r="H34" s="3">
        <v>4254117</v>
      </c>
      <c r="I34" s="3">
        <v>4884</v>
      </c>
      <c r="J34" s="18">
        <v>45</v>
      </c>
      <c r="K34" s="3">
        <v>98618</v>
      </c>
      <c r="L34" s="4">
        <v>4238549</v>
      </c>
      <c r="M34" s="70"/>
      <c r="N34" s="70"/>
      <c r="O34" s="87">
        <f t="shared" si="26"/>
        <v>0.54067495559502665</v>
      </c>
      <c r="P34" s="88">
        <f t="shared" si="27"/>
        <v>1.0028678423201143</v>
      </c>
      <c r="Q34" s="89">
        <f t="shared" si="13"/>
        <v>4.2808219178082189E-3</v>
      </c>
      <c r="R34" s="90">
        <f t="shared" si="14"/>
        <v>4.2685803025697029E-3</v>
      </c>
      <c r="S34" s="91">
        <f t="shared" si="15"/>
        <v>3.4852546916890083E-3</v>
      </c>
      <c r="T34" s="92">
        <f t="shared" si="28"/>
        <v>2.1135701275684617E-2</v>
      </c>
      <c r="U34" s="93">
        <f t="shared" si="29"/>
        <v>98570.398236095847</v>
      </c>
      <c r="V34" s="93">
        <f t="shared" si="30"/>
        <v>488067.30670832255</v>
      </c>
      <c r="W34" s="94">
        <f>SUM(V34:V$42)</f>
        <v>4113495.3343521906</v>
      </c>
      <c r="X34" s="95">
        <f t="shared" si="0"/>
        <v>486366.26783775736</v>
      </c>
      <c r="Y34" s="93">
        <f>SUM(X34:X$42)</f>
        <v>3794842.6082010809</v>
      </c>
      <c r="Z34" s="93">
        <f t="shared" si="1"/>
        <v>1701.0388705651994</v>
      </c>
      <c r="AA34" s="94">
        <f>SUM(Z34:Z$42)</f>
        <v>318652.72615110897</v>
      </c>
      <c r="AB34" s="87">
        <f t="shared" si="2"/>
        <v>41.731548294037985</v>
      </c>
      <c r="AC34" s="88">
        <f t="shared" si="3"/>
        <v>38.498805687197013</v>
      </c>
      <c r="AD34" s="96">
        <f t="shared" si="16"/>
        <v>92.253480306881357</v>
      </c>
      <c r="AE34" s="88">
        <f t="shared" si="4"/>
        <v>3.2327426068409695</v>
      </c>
      <c r="AF34" s="97">
        <f t="shared" si="17"/>
        <v>7.7465196931186417</v>
      </c>
      <c r="AH34" s="98">
        <f t="shared" si="31"/>
        <v>8.7455234598729368E-5</v>
      </c>
      <c r="AI34" s="99">
        <f t="shared" si="18"/>
        <v>9.3112806740564836E-6</v>
      </c>
      <c r="AJ34" s="99">
        <f t="shared" si="32"/>
        <v>1350797684.355752</v>
      </c>
      <c r="AK34" s="99">
        <f>SUM(AJ34:AJ$42)/U34/U34</f>
        <v>0.30689417084042464</v>
      </c>
      <c r="AL34" s="99">
        <f t="shared" si="33"/>
        <v>1139105925.5791788</v>
      </c>
      <c r="AM34" s="99">
        <f>SUM(AL34:AL$42)/U34/U34</f>
        <v>0.24603352864176134</v>
      </c>
      <c r="AN34" s="99">
        <f t="shared" si="34"/>
        <v>11431881.785642842</v>
      </c>
      <c r="AO34" s="100">
        <f>SUM(AN34:AN$42)/U34/U34</f>
        <v>1.8093010232979326E-2</v>
      </c>
      <c r="AP34" s="87">
        <f t="shared" si="5"/>
        <v>40.645746909483435</v>
      </c>
      <c r="AQ34" s="88">
        <f t="shared" si="6"/>
        <v>42.817349678592535</v>
      </c>
      <c r="AR34" s="88">
        <f t="shared" si="7"/>
        <v>37.526611054610413</v>
      </c>
      <c r="AS34" s="88">
        <f t="shared" si="8"/>
        <v>39.471000319783613</v>
      </c>
      <c r="AT34" s="88">
        <f t="shared" si="9"/>
        <v>2.9691024958733601</v>
      </c>
      <c r="AU34" s="101">
        <f t="shared" si="10"/>
        <v>3.4963827178085789</v>
      </c>
    </row>
    <row r="35" spans="1:47" ht="14.45" customHeight="1" x14ac:dyDescent="0.15">
      <c r="A35" s="126"/>
      <c r="B35" s="86" t="s">
        <v>79</v>
      </c>
      <c r="C35" s="11">
        <v>1645</v>
      </c>
      <c r="D35" s="11">
        <v>4</v>
      </c>
      <c r="E35" s="11">
        <v>551</v>
      </c>
      <c r="F35" s="12">
        <v>1.3</v>
      </c>
      <c r="G35" s="22" t="s">
        <v>79</v>
      </c>
      <c r="H35" s="3">
        <v>3926558</v>
      </c>
      <c r="I35" s="3">
        <v>6879</v>
      </c>
      <c r="J35" s="18">
        <v>50</v>
      </c>
      <c r="K35" s="3">
        <v>98055</v>
      </c>
      <c r="L35" s="4">
        <v>3746752</v>
      </c>
      <c r="M35" s="70"/>
      <c r="N35" s="70"/>
      <c r="O35" s="87">
        <f t="shared" si="26"/>
        <v>0.52857142857142858</v>
      </c>
      <c r="P35" s="88">
        <f t="shared" si="27"/>
        <v>0.98541039571569933</v>
      </c>
      <c r="Q35" s="89">
        <f t="shared" si="13"/>
        <v>2.4316109422492403E-3</v>
      </c>
      <c r="R35" s="90">
        <f t="shared" si="14"/>
        <v>2.4676124311466918E-3</v>
      </c>
      <c r="S35" s="91">
        <f t="shared" si="15"/>
        <v>2.3593466424682396E-3</v>
      </c>
      <c r="T35" s="92">
        <f t="shared" si="28"/>
        <v>1.2266712637477251E-2</v>
      </c>
      <c r="U35" s="93">
        <f t="shared" si="29"/>
        <v>96487.043744352457</v>
      </c>
      <c r="V35" s="93">
        <f t="shared" si="30"/>
        <v>479645.35431589768</v>
      </c>
      <c r="W35" s="94">
        <f>SUM(V35:V$42)</f>
        <v>3625428.0276438678</v>
      </c>
      <c r="X35" s="95">
        <f t="shared" si="0"/>
        <v>478513.70465961698</v>
      </c>
      <c r="Y35" s="93">
        <f>SUM(X35:X$42)</f>
        <v>3308476.3403633237</v>
      </c>
      <c r="Z35" s="93">
        <f t="shared" si="1"/>
        <v>1131.6496562807024</v>
      </c>
      <c r="AA35" s="94">
        <f>SUM(Z35:Z$42)</f>
        <v>316951.68728054373</v>
      </c>
      <c r="AB35" s="87">
        <f t="shared" si="2"/>
        <v>37.574247141923344</v>
      </c>
      <c r="AC35" s="88">
        <f t="shared" si="3"/>
        <v>34.289332660344606</v>
      </c>
      <c r="AD35" s="96">
        <f t="shared" si="16"/>
        <v>91.25753745864516</v>
      </c>
      <c r="AE35" s="88">
        <f t="shared" si="4"/>
        <v>3.2849144815787295</v>
      </c>
      <c r="AF35" s="97">
        <f t="shared" si="17"/>
        <v>8.7424625413548114</v>
      </c>
      <c r="AH35" s="98">
        <f t="shared" si="31"/>
        <v>3.7156609803891629E-5</v>
      </c>
      <c r="AI35" s="99">
        <f t="shared" si="18"/>
        <v>4.271833259326521E-6</v>
      </c>
      <c r="AJ35" s="99">
        <f t="shared" si="32"/>
        <v>432639768.30323189</v>
      </c>
      <c r="AK35" s="99">
        <f>SUM(AJ35:AJ$42)/U35/U35</f>
        <v>0.17519525455458684</v>
      </c>
      <c r="AL35" s="99">
        <f t="shared" si="33"/>
        <v>356218411.93879694</v>
      </c>
      <c r="AM35" s="99">
        <f>SUM(AL35:AL$42)/U35/U35</f>
        <v>0.13441674090774172</v>
      </c>
      <c r="AN35" s="99">
        <f t="shared" si="34"/>
        <v>4794246.6365232039</v>
      </c>
      <c r="AO35" s="100">
        <f>SUM(AN35:AN$42)/U35/U35</f>
        <v>1.7654829113988867E-2</v>
      </c>
      <c r="AP35" s="87">
        <f t="shared" si="5"/>
        <v>36.753863030730969</v>
      </c>
      <c r="AQ35" s="88">
        <f t="shared" si="6"/>
        <v>38.394631253115719</v>
      </c>
      <c r="AR35" s="88">
        <f t="shared" si="7"/>
        <v>33.570740041490794</v>
      </c>
      <c r="AS35" s="88">
        <f t="shared" si="8"/>
        <v>35.007925279198417</v>
      </c>
      <c r="AT35" s="88">
        <f t="shared" si="9"/>
        <v>3.02448638876941</v>
      </c>
      <c r="AU35" s="101">
        <f t="shared" si="10"/>
        <v>3.5453425743880489</v>
      </c>
    </row>
    <row r="36" spans="1:47" ht="14.45" customHeight="1" x14ac:dyDescent="0.15">
      <c r="A36" s="126"/>
      <c r="B36" s="86" t="s">
        <v>81</v>
      </c>
      <c r="C36" s="11">
        <v>2305</v>
      </c>
      <c r="D36" s="11">
        <v>3</v>
      </c>
      <c r="E36" s="11">
        <v>788</v>
      </c>
      <c r="F36" s="12">
        <v>2.6</v>
      </c>
      <c r="G36" s="22" t="s">
        <v>81</v>
      </c>
      <c r="H36" s="3">
        <v>3770396</v>
      </c>
      <c r="I36" s="3">
        <v>9275</v>
      </c>
      <c r="J36" s="18">
        <v>55</v>
      </c>
      <c r="K36" s="3">
        <v>97187</v>
      </c>
      <c r="L36" s="4">
        <v>3258523</v>
      </c>
      <c r="M36" s="70"/>
      <c r="N36" s="70"/>
      <c r="O36" s="87">
        <f t="shared" si="26"/>
        <v>0.52993311036789292</v>
      </c>
      <c r="P36" s="88">
        <f t="shared" si="27"/>
        <v>0.99369792960650705</v>
      </c>
      <c r="Q36" s="89">
        <f t="shared" si="13"/>
        <v>1.3015184381778742E-3</v>
      </c>
      <c r="R36" s="90">
        <f t="shared" si="14"/>
        <v>1.3097727180464798E-3</v>
      </c>
      <c r="S36" s="91">
        <f t="shared" si="15"/>
        <v>3.299492385786802E-3</v>
      </c>
      <c r="T36" s="92">
        <f t="shared" si="28"/>
        <v>6.528765413071352E-3</v>
      </c>
      <c r="U36" s="93">
        <f t="shared" si="29"/>
        <v>95303.46490550079</v>
      </c>
      <c r="V36" s="93">
        <f t="shared" si="30"/>
        <v>475054.91361044865</v>
      </c>
      <c r="W36" s="94">
        <f>SUM(V36:V$42)</f>
        <v>3145782.6733279703</v>
      </c>
      <c r="X36" s="95">
        <f t="shared" si="0"/>
        <v>473487.4735401604</v>
      </c>
      <c r="Y36" s="93">
        <f>SUM(X36:X$42)</f>
        <v>2829962.6357037071</v>
      </c>
      <c r="Z36" s="93">
        <f t="shared" si="1"/>
        <v>1567.4400702882824</v>
      </c>
      <c r="AA36" s="94">
        <f>SUM(Z36:Z$42)</f>
        <v>315820.03762426303</v>
      </c>
      <c r="AB36" s="87">
        <f t="shared" si="2"/>
        <v>33.008061946616593</v>
      </c>
      <c r="AC36" s="88">
        <f t="shared" si="3"/>
        <v>29.694226107201747</v>
      </c>
      <c r="AD36" s="96">
        <f t="shared" si="16"/>
        <v>89.960525871605981</v>
      </c>
      <c r="AE36" s="88">
        <f t="shared" si="4"/>
        <v>3.3138358394148408</v>
      </c>
      <c r="AF36" s="97">
        <f t="shared" si="17"/>
        <v>10.039474128394009</v>
      </c>
      <c r="AH36" s="98">
        <f t="shared" si="31"/>
        <v>1.4115496881250916E-5</v>
      </c>
      <c r="AI36" s="99">
        <f t="shared" si="18"/>
        <v>4.1733575327194633E-6</v>
      </c>
      <c r="AJ36" s="99">
        <f t="shared" si="32"/>
        <v>119718319.52676679</v>
      </c>
      <c r="AK36" s="99">
        <f>SUM(AJ36:AJ$42)/U36/U36</f>
        <v>0.13194067091376219</v>
      </c>
      <c r="AL36" s="99">
        <f t="shared" si="33"/>
        <v>96011844.724377811</v>
      </c>
      <c r="AM36" s="99">
        <f>SUM(AL36:AL$42)/U36/U36</f>
        <v>9.8556907069560801E-2</v>
      </c>
      <c r="AN36" s="99">
        <f t="shared" si="34"/>
        <v>2360792.3342111916</v>
      </c>
      <c r="AO36" s="100">
        <f>SUM(AN36:AN$42)/U36/U36</f>
        <v>1.7568223764835439E-2</v>
      </c>
      <c r="AP36" s="87">
        <f t="shared" si="5"/>
        <v>32.296118633295713</v>
      </c>
      <c r="AQ36" s="88">
        <f t="shared" si="6"/>
        <v>33.720005259937473</v>
      </c>
      <c r="AR36" s="88">
        <f t="shared" si="7"/>
        <v>29.078908129081146</v>
      </c>
      <c r="AS36" s="88">
        <f t="shared" si="8"/>
        <v>30.309544085322347</v>
      </c>
      <c r="AT36" s="88">
        <f t="shared" si="9"/>
        <v>3.0540472938340324</v>
      </c>
      <c r="AU36" s="101">
        <f t="shared" si="10"/>
        <v>3.5736243849956493</v>
      </c>
    </row>
    <row r="37" spans="1:47" ht="14.45" customHeight="1" x14ac:dyDescent="0.15">
      <c r="A37" s="126"/>
      <c r="B37" s="86" t="s">
        <v>83</v>
      </c>
      <c r="C37" s="11">
        <v>2522</v>
      </c>
      <c r="D37" s="11">
        <v>8</v>
      </c>
      <c r="E37" s="11">
        <v>831</v>
      </c>
      <c r="F37" s="12">
        <v>7.8</v>
      </c>
      <c r="G37" s="22" t="s">
        <v>83</v>
      </c>
      <c r="H37" s="3">
        <v>4308137</v>
      </c>
      <c r="I37" s="3">
        <v>16076</v>
      </c>
      <c r="J37" s="18">
        <v>60</v>
      </c>
      <c r="K37" s="3">
        <v>95991</v>
      </c>
      <c r="L37" s="4">
        <v>2775399</v>
      </c>
      <c r="M37" s="70"/>
      <c r="N37" s="70"/>
      <c r="O37" s="87">
        <f t="shared" si="26"/>
        <v>0.52923076923076917</v>
      </c>
      <c r="P37" s="88">
        <f t="shared" si="27"/>
        <v>1.0509637941181051</v>
      </c>
      <c r="Q37" s="89">
        <f t="shared" si="13"/>
        <v>3.1720856463124504E-3</v>
      </c>
      <c r="R37" s="90">
        <f t="shared" si="14"/>
        <v>3.0182634873490021E-3</v>
      </c>
      <c r="S37" s="91">
        <f t="shared" si="15"/>
        <v>9.3862815884476532E-3</v>
      </c>
      <c r="T37" s="92">
        <f t="shared" si="28"/>
        <v>1.4984857101375926E-2</v>
      </c>
      <c r="U37" s="93">
        <f t="shared" si="29"/>
        <v>94681.250940079903</v>
      </c>
      <c r="V37" s="93">
        <f t="shared" si="30"/>
        <v>470066.65304849116</v>
      </c>
      <c r="W37" s="94">
        <f>SUM(V37:V$42)</f>
        <v>2670727.7597175217</v>
      </c>
      <c r="X37" s="95">
        <f t="shared" si="0"/>
        <v>465654.47507763887</v>
      </c>
      <c r="Y37" s="93">
        <f>SUM(X37:X$42)</f>
        <v>2356475.1621635468</v>
      </c>
      <c r="Z37" s="93">
        <f t="shared" si="1"/>
        <v>4412.1779708522636</v>
      </c>
      <c r="AA37" s="94">
        <f>SUM(Z37:Z$42)</f>
        <v>314252.59755397477</v>
      </c>
      <c r="AB37" s="87">
        <f t="shared" si="2"/>
        <v>28.207567318768547</v>
      </c>
      <c r="AC37" s="88">
        <f t="shared" si="3"/>
        <v>24.888508957859763</v>
      </c>
      <c r="AD37" s="96">
        <f t="shared" si="16"/>
        <v>88.233446991721351</v>
      </c>
      <c r="AE37" s="88">
        <f t="shared" si="4"/>
        <v>3.3190583609087829</v>
      </c>
      <c r="AF37" s="97">
        <f t="shared" si="17"/>
        <v>11.76655300827864</v>
      </c>
      <c r="AH37" s="98">
        <f t="shared" si="31"/>
        <v>2.7647644186233509E-5</v>
      </c>
      <c r="AI37" s="99">
        <f t="shared" si="18"/>
        <v>1.1189144773032517E-5</v>
      </c>
      <c r="AJ37" s="99">
        <f t="shared" si="32"/>
        <v>166905259.66398209</v>
      </c>
      <c r="AK37" s="99">
        <f>SUM(AJ37:AJ$42)/U37/U37</f>
        <v>0.12032585628606374</v>
      </c>
      <c r="AL37" s="99">
        <f t="shared" si="33"/>
        <v>129129974.68560664</v>
      </c>
      <c r="AM37" s="99">
        <f>SUM(AL37:AL$42)/U37/U37</f>
        <v>8.9146348710989601E-2</v>
      </c>
      <c r="AN37" s="99">
        <f t="shared" si="34"/>
        <v>5244462.8331229836</v>
      </c>
      <c r="AO37" s="100">
        <f>SUM(AN37:AN$42)/U37/U37</f>
        <v>1.7536539758961855E-2</v>
      </c>
      <c r="AP37" s="87">
        <f t="shared" si="5"/>
        <v>27.527682174418015</v>
      </c>
      <c r="AQ37" s="88">
        <f t="shared" si="6"/>
        <v>28.887452463119079</v>
      </c>
      <c r="AR37" s="88">
        <f t="shared" si="7"/>
        <v>24.303304196081342</v>
      </c>
      <c r="AS37" s="88">
        <f t="shared" si="8"/>
        <v>25.473713719638184</v>
      </c>
      <c r="AT37" s="88">
        <f t="shared" si="9"/>
        <v>3.0595041832540439</v>
      </c>
      <c r="AU37" s="101">
        <f t="shared" si="10"/>
        <v>3.5786125385635219</v>
      </c>
    </row>
    <row r="38" spans="1:47" ht="14.45" customHeight="1" x14ac:dyDescent="0.15">
      <c r="A38" s="126"/>
      <c r="B38" s="86" t="s">
        <v>85</v>
      </c>
      <c r="C38" s="11">
        <v>2388</v>
      </c>
      <c r="D38" s="11">
        <v>19</v>
      </c>
      <c r="E38" s="11">
        <v>786</v>
      </c>
      <c r="F38" s="12">
        <v>11</v>
      </c>
      <c r="G38" s="22" t="s">
        <v>85</v>
      </c>
      <c r="H38" s="3">
        <v>5011036</v>
      </c>
      <c r="I38" s="3">
        <v>26863</v>
      </c>
      <c r="J38" s="18">
        <v>65</v>
      </c>
      <c r="K38" s="3">
        <v>94301</v>
      </c>
      <c r="L38" s="4">
        <v>2299422</v>
      </c>
      <c r="M38" s="70"/>
      <c r="N38" s="70"/>
      <c r="O38" s="87">
        <f t="shared" si="26"/>
        <v>0.53530805687203797</v>
      </c>
      <c r="P38" s="88">
        <f t="shared" si="27"/>
        <v>0.98581808226563206</v>
      </c>
      <c r="Q38" s="89">
        <f t="shared" si="13"/>
        <v>7.9564489112227809E-3</v>
      </c>
      <c r="R38" s="90">
        <f t="shared" si="14"/>
        <v>8.0709098913433076E-3</v>
      </c>
      <c r="S38" s="91">
        <f t="shared" si="15"/>
        <v>1.3994910941475827E-2</v>
      </c>
      <c r="T38" s="92">
        <f t="shared" si="28"/>
        <v>3.9611733047082126E-2</v>
      </c>
      <c r="U38" s="93">
        <f t="shared" si="29"/>
        <v>93262.465924563279</v>
      </c>
      <c r="V38" s="93">
        <f t="shared" si="30"/>
        <v>457728.80050102063</v>
      </c>
      <c r="W38" s="94">
        <f>SUM(V38:V$42)</f>
        <v>2200661.1066690302</v>
      </c>
      <c r="X38" s="95">
        <f t="shared" si="0"/>
        <v>451322.92670266028</v>
      </c>
      <c r="Y38" s="93">
        <f>SUM(X38:X$42)</f>
        <v>1890820.6870859079</v>
      </c>
      <c r="Z38" s="93">
        <f t="shared" si="1"/>
        <v>6405.8737983603396</v>
      </c>
      <c r="AA38" s="94">
        <f>SUM(Z38:Z$42)</f>
        <v>309840.41958312248</v>
      </c>
      <c r="AB38" s="87">
        <f t="shared" si="2"/>
        <v>23.596428475835793</v>
      </c>
      <c r="AC38" s="88">
        <f t="shared" si="3"/>
        <v>20.274187137785162</v>
      </c>
      <c r="AD38" s="96">
        <f t="shared" si="16"/>
        <v>85.920575474153594</v>
      </c>
      <c r="AE38" s="88">
        <f t="shared" si="4"/>
        <v>3.322241338050631</v>
      </c>
      <c r="AF38" s="97">
        <f t="shared" si="17"/>
        <v>14.079424525846409</v>
      </c>
      <c r="AH38" s="98">
        <f t="shared" si="31"/>
        <v>7.9312370776411366E-5</v>
      </c>
      <c r="AI38" s="99">
        <f t="shared" si="18"/>
        <v>1.7556047594422374E-5</v>
      </c>
      <c r="AJ38" s="99">
        <f t="shared" si="32"/>
        <v>327325430.187594</v>
      </c>
      <c r="AK38" s="99">
        <f>SUM(AJ38:AJ$42)/U38/U38</f>
        <v>0.10482552229899925</v>
      </c>
      <c r="AL38" s="99">
        <f t="shared" si="33"/>
        <v>236282234.63629162</v>
      </c>
      <c r="AM38" s="99">
        <f>SUM(AL38:AL$42)/U38/U38</f>
        <v>7.7033183757314175E-2</v>
      </c>
      <c r="AN38" s="99">
        <f t="shared" si="34"/>
        <v>11748284.789906984</v>
      </c>
      <c r="AO38" s="100">
        <f>SUM(AN38:AN$42)/U38/U38</f>
        <v>1.7471200424775252E-2</v>
      </c>
      <c r="AP38" s="87">
        <f t="shared" si="5"/>
        <v>22.961843787662627</v>
      </c>
      <c r="AQ38" s="88">
        <f t="shared" si="6"/>
        <v>24.23101316400896</v>
      </c>
      <c r="AR38" s="88">
        <f t="shared" si="7"/>
        <v>19.730192028687572</v>
      </c>
      <c r="AS38" s="88">
        <f t="shared" si="8"/>
        <v>20.818182246882753</v>
      </c>
      <c r="AT38" s="88">
        <f t="shared" si="9"/>
        <v>3.063171147654637</v>
      </c>
      <c r="AU38" s="101">
        <f t="shared" si="10"/>
        <v>3.581311528446625</v>
      </c>
    </row>
    <row r="39" spans="1:47" ht="14.45" customHeight="1" x14ac:dyDescent="0.15">
      <c r="A39" s="126"/>
      <c r="B39" s="86" t="s">
        <v>87</v>
      </c>
      <c r="C39" s="11">
        <v>2024</v>
      </c>
      <c r="D39" s="11">
        <v>20</v>
      </c>
      <c r="E39" s="11">
        <v>676</v>
      </c>
      <c r="F39" s="12">
        <v>30</v>
      </c>
      <c r="G39" s="22" t="s">
        <v>87</v>
      </c>
      <c r="H39" s="3">
        <v>4142913</v>
      </c>
      <c r="I39" s="3">
        <v>37407</v>
      </c>
      <c r="J39" s="18">
        <v>70</v>
      </c>
      <c r="K39" s="3">
        <v>91769</v>
      </c>
      <c r="L39" s="4">
        <v>1833800</v>
      </c>
      <c r="M39" s="70"/>
      <c r="N39" s="70"/>
      <c r="O39" s="87">
        <f t="shared" si="26"/>
        <v>0.53873185637891519</v>
      </c>
      <c r="P39" s="88">
        <f t="shared" si="27"/>
        <v>1.0341749873183577</v>
      </c>
      <c r="Q39" s="89">
        <f t="shared" si="13"/>
        <v>9.881422924901186E-3</v>
      </c>
      <c r="R39" s="90">
        <f t="shared" si="14"/>
        <v>9.5548848561150847E-3</v>
      </c>
      <c r="S39" s="91">
        <f t="shared" si="15"/>
        <v>4.4378698224852069E-2</v>
      </c>
      <c r="T39" s="92">
        <f t="shared" si="28"/>
        <v>4.6744327939724897E-2</v>
      </c>
      <c r="U39" s="93">
        <f t="shared" si="29"/>
        <v>89568.178021046886</v>
      </c>
      <c r="V39" s="93">
        <f t="shared" si="30"/>
        <v>438184.69290081912</v>
      </c>
      <c r="W39" s="94">
        <f>SUM(V39:V$42)</f>
        <v>1742932.3061680098</v>
      </c>
      <c r="X39" s="95">
        <f t="shared" si="0"/>
        <v>418738.62664782419</v>
      </c>
      <c r="Y39" s="93">
        <f>SUM(X39:X$42)</f>
        <v>1439497.7603832474</v>
      </c>
      <c r="Z39" s="93">
        <f t="shared" si="1"/>
        <v>19446.06625299493</v>
      </c>
      <c r="AA39" s="94">
        <f>SUM(Z39:Z$42)</f>
        <v>303434.54578476213</v>
      </c>
      <c r="AB39" s="87">
        <f t="shared" si="2"/>
        <v>19.459280569025893</v>
      </c>
      <c r="AC39" s="88">
        <f t="shared" si="3"/>
        <v>16.071531119512017</v>
      </c>
      <c r="AD39" s="96">
        <f t="shared" si="16"/>
        <v>82.590571951019143</v>
      </c>
      <c r="AE39" s="88">
        <f t="shared" si="4"/>
        <v>3.3877494495138727</v>
      </c>
      <c r="AF39" s="97">
        <f t="shared" si="17"/>
        <v>17.409428048980843</v>
      </c>
      <c r="AH39" s="98">
        <f t="shared" si="31"/>
        <v>1.0414471665381362E-4</v>
      </c>
      <c r="AI39" s="99">
        <f t="shared" si="18"/>
        <v>6.2735546403431332E-5</v>
      </c>
      <c r="AJ39" s="99">
        <f t="shared" si="32"/>
        <v>258443271.60659692</v>
      </c>
      <c r="AK39" s="99">
        <f>SUM(AJ39:AJ$42)/U39/U39</f>
        <v>7.2849884378102123E-2</v>
      </c>
      <c r="AL39" s="99">
        <f t="shared" si="33"/>
        <v>179550289.67944929</v>
      </c>
      <c r="AM39" s="99">
        <f>SUM(AL39:AL$42)/U39/U39</f>
        <v>5.4066186141230307E-2</v>
      </c>
      <c r="AN39" s="99">
        <f t="shared" si="34"/>
        <v>21866357.156215504</v>
      </c>
      <c r="AO39" s="100">
        <f>SUM(AN39:AN$42)/U39/U39</f>
        <v>1.747771604293244E-2</v>
      </c>
      <c r="AP39" s="87">
        <f t="shared" si="5"/>
        <v>18.9302625014451</v>
      </c>
      <c r="AQ39" s="88">
        <f t="shared" si="6"/>
        <v>19.988298636606686</v>
      </c>
      <c r="AR39" s="88">
        <f t="shared" si="7"/>
        <v>15.615789240066919</v>
      </c>
      <c r="AS39" s="88">
        <f t="shared" si="8"/>
        <v>16.527272998957116</v>
      </c>
      <c r="AT39" s="88">
        <f t="shared" si="9"/>
        <v>3.128630955479716</v>
      </c>
      <c r="AU39" s="101">
        <f t="shared" si="10"/>
        <v>3.6468679435480293</v>
      </c>
    </row>
    <row r="40" spans="1:47" ht="14.45" customHeight="1" x14ac:dyDescent="0.15">
      <c r="A40" s="126"/>
      <c r="B40" s="86" t="s">
        <v>89</v>
      </c>
      <c r="C40" s="11">
        <v>2522</v>
      </c>
      <c r="D40" s="11">
        <v>38</v>
      </c>
      <c r="E40" s="11">
        <v>841</v>
      </c>
      <c r="F40" s="12">
        <v>55</v>
      </c>
      <c r="G40" s="22" t="s">
        <v>89</v>
      </c>
      <c r="H40" s="3">
        <v>3522767</v>
      </c>
      <c r="I40" s="3">
        <v>56501</v>
      </c>
      <c r="J40" s="18">
        <v>75</v>
      </c>
      <c r="K40" s="3">
        <v>87842</v>
      </c>
      <c r="L40" s="4">
        <v>1384012</v>
      </c>
      <c r="M40" s="70"/>
      <c r="N40" s="70"/>
      <c r="O40" s="87">
        <f t="shared" si="26"/>
        <v>0.54889656207776605</v>
      </c>
      <c r="P40" s="88">
        <f t="shared" si="27"/>
        <v>1.021384145334415</v>
      </c>
      <c r="Q40" s="89">
        <f t="shared" si="13"/>
        <v>1.506740681998414E-2</v>
      </c>
      <c r="R40" s="90">
        <f t="shared" si="14"/>
        <v>1.4751948998631526E-2</v>
      </c>
      <c r="S40" s="91">
        <f t="shared" si="15"/>
        <v>6.5398335315101072E-2</v>
      </c>
      <c r="T40" s="92">
        <f t="shared" si="28"/>
        <v>7.1384547350765104E-2</v>
      </c>
      <c r="U40" s="93">
        <f t="shared" si="29"/>
        <v>85381.373734667402</v>
      </c>
      <c r="V40" s="93">
        <f t="shared" si="30"/>
        <v>413159.69278372201</v>
      </c>
      <c r="W40" s="94">
        <f>SUM(V40:V$42)</f>
        <v>1304747.6132671908</v>
      </c>
      <c r="X40" s="95">
        <f t="shared" si="0"/>
        <v>386139.73665636801</v>
      </c>
      <c r="Y40" s="93">
        <f>SUM(X40:X$42)</f>
        <v>1020759.1337354233</v>
      </c>
      <c r="Z40" s="93">
        <f t="shared" si="1"/>
        <v>27019.956127353998</v>
      </c>
      <c r="AA40" s="94">
        <f>SUM(Z40:Z$42)</f>
        <v>283988.4795317672</v>
      </c>
      <c r="AB40" s="87">
        <f t="shared" si="2"/>
        <v>15.281408065907284</v>
      </c>
      <c r="AC40" s="88">
        <f t="shared" si="3"/>
        <v>11.955290587236879</v>
      </c>
      <c r="AD40" s="96">
        <f t="shared" si="16"/>
        <v>78.23422119005545</v>
      </c>
      <c r="AE40" s="88">
        <f t="shared" si="4"/>
        <v>3.3261174786704015</v>
      </c>
      <c r="AF40" s="97">
        <f t="shared" si="17"/>
        <v>21.765778809944528</v>
      </c>
      <c r="AH40" s="98">
        <f t="shared" si="31"/>
        <v>1.2452619832349434E-4</v>
      </c>
      <c r="AI40" s="99">
        <f t="shared" si="18"/>
        <v>7.2677042869339679E-5</v>
      </c>
      <c r="AJ40" s="99">
        <f t="shared" si="32"/>
        <v>165461617.86351559</v>
      </c>
      <c r="AK40" s="99">
        <f>SUM(AJ40:AJ$42)/U40/U40</f>
        <v>4.4717811179549774E-2</v>
      </c>
      <c r="AL40" s="99">
        <f t="shared" si="33"/>
        <v>105232848.32317851</v>
      </c>
      <c r="AM40" s="99">
        <f>SUM(AL40:AL$42)/U40/U40</f>
        <v>3.4868885948523595E-2</v>
      </c>
      <c r="AN40" s="99">
        <f t="shared" si="34"/>
        <v>22829389.480484415</v>
      </c>
      <c r="AO40" s="100">
        <f>SUM(AN40:AN$42)/U40/U40</f>
        <v>1.6234325919079799E-2</v>
      </c>
      <c r="AP40" s="87">
        <f t="shared" si="5"/>
        <v>14.866934974588489</v>
      </c>
      <c r="AQ40" s="88">
        <f t="shared" si="6"/>
        <v>15.695881157226079</v>
      </c>
      <c r="AR40" s="88">
        <f t="shared" si="7"/>
        <v>11.589295625167935</v>
      </c>
      <c r="AS40" s="88">
        <f t="shared" si="8"/>
        <v>12.321285549305824</v>
      </c>
      <c r="AT40" s="88">
        <f t="shared" si="9"/>
        <v>3.0763860500300781</v>
      </c>
      <c r="AU40" s="101">
        <f t="shared" si="10"/>
        <v>3.5758489073107249</v>
      </c>
    </row>
    <row r="41" spans="1:47" ht="14.45" customHeight="1" x14ac:dyDescent="0.15">
      <c r="A41" s="126"/>
      <c r="B41" s="86" t="s">
        <v>90</v>
      </c>
      <c r="C41" s="11">
        <v>2814</v>
      </c>
      <c r="D41" s="11">
        <v>111</v>
      </c>
      <c r="E41" s="11">
        <v>910</v>
      </c>
      <c r="F41" s="12">
        <v>134</v>
      </c>
      <c r="G41" s="22" t="s">
        <v>90</v>
      </c>
      <c r="H41" s="3">
        <v>3002215</v>
      </c>
      <c r="I41" s="3">
        <v>95693</v>
      </c>
      <c r="J41" s="18">
        <v>80</v>
      </c>
      <c r="K41" s="3">
        <v>81181</v>
      </c>
      <c r="L41" s="4">
        <v>959826</v>
      </c>
      <c r="M41" s="70"/>
      <c r="N41" s="70"/>
      <c r="O41" s="87">
        <f>IF(K41&lt;0.5,0.5,((L41-L42)-5*K42)/5/(K41-K42))</f>
        <v>0.54725826705734615</v>
      </c>
      <c r="P41" s="88">
        <f>IF(H41&lt;0.5,1,(I41/H41)/((K41-K42)/(L41-L42)))</f>
        <v>1.0109663769967436</v>
      </c>
      <c r="Q41" s="89">
        <f t="shared" si="13"/>
        <v>3.9445628997867806E-2</v>
      </c>
      <c r="R41" s="90">
        <f t="shared" si="14"/>
        <v>3.9017745689078308E-2</v>
      </c>
      <c r="S41" s="91">
        <f t="shared" si="15"/>
        <v>0.14725274725274726</v>
      </c>
      <c r="T41" s="92">
        <f>5*R41/(1+5*(1-O41)*R41)</f>
        <v>0.17925597839282267</v>
      </c>
      <c r="U41" s="93">
        <f t="shared" si="29"/>
        <v>79286.463018431663</v>
      </c>
      <c r="V41" s="93">
        <f>5*U41*((1-T41)+O41*T41)</f>
        <v>364259.19157225039</v>
      </c>
      <c r="W41" s="94">
        <f>SUM(V41:V$42)</f>
        <v>891587.92048346857</v>
      </c>
      <c r="X41" s="95">
        <f t="shared" si="0"/>
        <v>310621.02490117174</v>
      </c>
      <c r="Y41" s="93">
        <f>SUM(X41:X$42)</f>
        <v>634619.39707905543</v>
      </c>
      <c r="Z41" s="93">
        <f t="shared" si="1"/>
        <v>53638.16667107863</v>
      </c>
      <c r="AA41" s="94">
        <f>SUM(Z41:Z$42)</f>
        <v>256968.52340441322</v>
      </c>
      <c r="AB41" s="87">
        <f t="shared" si="2"/>
        <v>11.245146857871587</v>
      </c>
      <c r="AC41" s="88">
        <f t="shared" si="3"/>
        <v>8.0041330249720684</v>
      </c>
      <c r="AD41" s="96">
        <f t="shared" si="16"/>
        <v>71.178554856926439</v>
      </c>
      <c r="AE41" s="88">
        <f t="shared" si="4"/>
        <v>3.2410138328995197</v>
      </c>
      <c r="AF41" s="97">
        <f t="shared" si="17"/>
        <v>28.821445143073561</v>
      </c>
      <c r="AH41" s="98">
        <f>IF(D41=0,0,T41*T41*(1-T41)/D41)</f>
        <v>2.3759212770135458E-4</v>
      </c>
      <c r="AI41" s="99">
        <f t="shared" si="18"/>
        <v>1.379883249222701E-4</v>
      </c>
      <c r="AJ41" s="99">
        <f>U41*U41*((1-O41)*5+AB42)^2*AH41</f>
        <v>160530285.70363304</v>
      </c>
      <c r="AK41" s="99">
        <f>SUM(AJ41:AJ$42)/U41/U41</f>
        <v>2.5536353987905842E-2</v>
      </c>
      <c r="AL41" s="99">
        <f>U41*U41*((1-O41)*5*(1-S41)+AC42)^2*AH41+V41*V41*AI41</f>
        <v>89610413.005457252</v>
      </c>
      <c r="AM41" s="99">
        <f>SUM(AL41:AL$42)/U41/U41</f>
        <v>2.3695905896490375E-2</v>
      </c>
      <c r="AN41" s="99">
        <f>U41*U41*((1-O41)*5*S41+AE42)^2*AH41+V41*V41*AI41</f>
        <v>36168320.91669707</v>
      </c>
      <c r="AO41" s="100">
        <f>SUM(AN41:AN$42)/U41/U41</f>
        <v>1.5194605500424636E-2</v>
      </c>
      <c r="AP41" s="87">
        <f t="shared" si="5"/>
        <v>10.931936932294605</v>
      </c>
      <c r="AQ41" s="88">
        <f t="shared" si="6"/>
        <v>11.55835678344857</v>
      </c>
      <c r="AR41" s="88">
        <f t="shared" si="7"/>
        <v>7.7024209236371082</v>
      </c>
      <c r="AS41" s="88">
        <f t="shared" si="8"/>
        <v>8.3058451263070285</v>
      </c>
      <c r="AT41" s="88">
        <f t="shared" si="9"/>
        <v>2.9994116878543418</v>
      </c>
      <c r="AU41" s="101">
        <f t="shared" si="10"/>
        <v>3.4826159779446977</v>
      </c>
    </row>
    <row r="42" spans="1:47" ht="14.45" customHeight="1" thickBot="1" x14ac:dyDescent="0.2">
      <c r="A42" s="127"/>
      <c r="B42" s="128" t="s">
        <v>91</v>
      </c>
      <c r="C42" s="15">
        <v>3294</v>
      </c>
      <c r="D42" s="15">
        <v>355</v>
      </c>
      <c r="E42" s="15">
        <v>1110</v>
      </c>
      <c r="F42" s="16">
        <v>428</v>
      </c>
      <c r="G42" s="24" t="s">
        <v>91</v>
      </c>
      <c r="H42" s="7">
        <v>3458084</v>
      </c>
      <c r="I42" s="7">
        <v>359915</v>
      </c>
      <c r="J42" s="20">
        <v>85</v>
      </c>
      <c r="K42" s="7">
        <v>69236</v>
      </c>
      <c r="L42" s="8">
        <v>580961</v>
      </c>
      <c r="M42" s="70"/>
      <c r="N42" s="70"/>
      <c r="O42" s="129">
        <v>1</v>
      </c>
      <c r="P42" s="130">
        <f>IF(H42&lt;0.5,1,(I42/H42)/(K42/L42))</f>
        <v>0.87333208996837031</v>
      </c>
      <c r="Q42" s="131">
        <f t="shared" si="13"/>
        <v>0.10777170613236187</v>
      </c>
      <c r="R42" s="132">
        <f t="shared" si="14"/>
        <v>0.12340289263419264</v>
      </c>
      <c r="S42" s="133">
        <f t="shared" si="15"/>
        <v>0.38558558558558559</v>
      </c>
      <c r="T42" s="129">
        <v>1</v>
      </c>
      <c r="U42" s="134">
        <f>U41*(1-T41)</f>
        <v>65073.890516756343</v>
      </c>
      <c r="V42" s="134">
        <f>U42/R42</f>
        <v>527328.72891121823</v>
      </c>
      <c r="W42" s="135">
        <f>SUM(V42:V$42)</f>
        <v>527328.72891121823</v>
      </c>
      <c r="X42" s="129">
        <f t="shared" si="0"/>
        <v>323998.37217788363</v>
      </c>
      <c r="Y42" s="134">
        <f>SUM(X42:X$42)</f>
        <v>323998.37217788363</v>
      </c>
      <c r="Z42" s="134">
        <f t="shared" si="1"/>
        <v>203330.3567333346</v>
      </c>
      <c r="AA42" s="135">
        <f>SUM(Z42:Z$42)</f>
        <v>203330.3567333346</v>
      </c>
      <c r="AB42" s="136">
        <f t="shared" si="2"/>
        <v>8.1035377587487663</v>
      </c>
      <c r="AC42" s="130">
        <f t="shared" si="3"/>
        <v>4.978930406726719</v>
      </c>
      <c r="AD42" s="137">
        <f t="shared" si="16"/>
        <v>61.441441441441434</v>
      </c>
      <c r="AE42" s="130">
        <f t="shared" si="4"/>
        <v>3.1246073520220463</v>
      </c>
      <c r="AF42" s="138">
        <f t="shared" si="17"/>
        <v>38.558558558558552</v>
      </c>
      <c r="AH42" s="139">
        <f>0</f>
        <v>0</v>
      </c>
      <c r="AI42" s="140">
        <f t="shared" si="18"/>
        <v>2.1343183943622218E-4</v>
      </c>
      <c r="AJ42" s="140">
        <v>0</v>
      </c>
      <c r="AK42" s="140">
        <f>(1-R42)/R42/R42/D42</f>
        <v>0.16215151112314985</v>
      </c>
      <c r="AL42" s="140">
        <f>V42*V42*AI42</f>
        <v>59350184.320674583</v>
      </c>
      <c r="AM42" s="140">
        <f>(1-S42)*(1-S42)*(1-R42)/R42/R42/D42+AI42/R42/R42</f>
        <v>7.5228515781718575E-2</v>
      </c>
      <c r="AN42" s="140">
        <f>V42*V42*AI42</f>
        <v>59350184.320674583</v>
      </c>
      <c r="AO42" s="141">
        <f>S42*S42*(1-R42)/R42/R42/D42+AI42/R42/R42</f>
        <v>3.8123575398583395E-2</v>
      </c>
      <c r="AP42" s="136">
        <f t="shared" si="5"/>
        <v>7.3142841587375322</v>
      </c>
      <c r="AQ42" s="130">
        <f t="shared" si="6"/>
        <v>8.8927913587600003</v>
      </c>
      <c r="AR42" s="130">
        <f t="shared" si="7"/>
        <v>4.4413451890848554</v>
      </c>
      <c r="AS42" s="130">
        <f t="shared" si="8"/>
        <v>5.5165156243685827</v>
      </c>
      <c r="AT42" s="130">
        <f t="shared" si="9"/>
        <v>2.7419122681090204</v>
      </c>
      <c r="AU42" s="142">
        <f t="shared" si="10"/>
        <v>3.5073024359350722</v>
      </c>
    </row>
    <row r="43" spans="1:47" ht="14.45" customHeight="1" thickTop="1" x14ac:dyDescent="0.15">
      <c r="G43" s="143"/>
      <c r="H43" s="143"/>
      <c r="I43" s="143"/>
      <c r="J43" s="143"/>
      <c r="K43" s="143"/>
      <c r="L43" s="143"/>
    </row>
    <row r="44" spans="1:47" ht="14.45" customHeight="1" thickBot="1" x14ac:dyDescent="0.2">
      <c r="A44" s="25" t="s">
        <v>36</v>
      </c>
      <c r="G44" s="143"/>
      <c r="H44" s="143"/>
      <c r="I44" s="143"/>
      <c r="J44" s="183" t="s">
        <v>32</v>
      </c>
      <c r="K44" s="184"/>
      <c r="L44" s="184"/>
      <c r="M44" s="184"/>
    </row>
    <row r="45" spans="1:47" ht="14.45" customHeight="1" thickTop="1" x14ac:dyDescent="0.15">
      <c r="A45" s="195" t="s">
        <v>11</v>
      </c>
      <c r="B45" s="197" t="s">
        <v>53</v>
      </c>
      <c r="C45" s="179" t="s">
        <v>5</v>
      </c>
      <c r="D45" s="180"/>
      <c r="E45" s="180"/>
      <c r="F45" s="181" t="s">
        <v>96</v>
      </c>
      <c r="G45" s="180"/>
      <c r="H45" s="180"/>
      <c r="I45" s="180"/>
      <c r="J45" s="181" t="s">
        <v>97</v>
      </c>
      <c r="K45" s="180"/>
      <c r="L45" s="180"/>
      <c r="M45" s="182"/>
    </row>
    <row r="46" spans="1:47" ht="14.45" customHeight="1" x14ac:dyDescent="0.15">
      <c r="A46" s="196"/>
      <c r="B46" s="198"/>
      <c r="C46" s="42" t="s">
        <v>23</v>
      </c>
      <c r="D46" s="204" t="s">
        <v>28</v>
      </c>
      <c r="E46" s="205"/>
      <c r="F46" s="44" t="s">
        <v>23</v>
      </c>
      <c r="G46" s="204" t="s">
        <v>28</v>
      </c>
      <c r="H46" s="206"/>
      <c r="I46" s="144" t="s">
        <v>191</v>
      </c>
      <c r="J46" s="44" t="s">
        <v>23</v>
      </c>
      <c r="K46" s="204" t="s">
        <v>28</v>
      </c>
      <c r="L46" s="206"/>
      <c r="M46" s="145" t="s">
        <v>191</v>
      </c>
    </row>
    <row r="47" spans="1:47" ht="14.45" customHeight="1" x14ac:dyDescent="0.15">
      <c r="A47" s="68" t="s">
        <v>1</v>
      </c>
      <c r="B47" s="69">
        <v>0</v>
      </c>
      <c r="C47" s="146">
        <f>AB7</f>
        <v>79.784168459256463</v>
      </c>
      <c r="D47" s="146">
        <f t="shared" ref="D47:E82" si="35">AP7</f>
        <v>78.394513325980142</v>
      </c>
      <c r="E47" s="147">
        <f t="shared" si="35"/>
        <v>81.173823592532784</v>
      </c>
      <c r="F47" s="148">
        <f>AC7</f>
        <v>78.093555617278</v>
      </c>
      <c r="G47" s="146">
        <f t="shared" ref="G47:H82" si="36">AR7</f>
        <v>76.786467780211638</v>
      </c>
      <c r="H47" s="146">
        <f t="shared" si="36"/>
        <v>79.400643454344362</v>
      </c>
      <c r="I47" s="149">
        <f t="shared" ref="I47:J82" si="37">AD7</f>
        <v>97.881017155876222</v>
      </c>
      <c r="J47" s="148">
        <f t="shared" si="37"/>
        <v>1.690612841978484</v>
      </c>
      <c r="K47" s="146">
        <f t="shared" ref="K47:L82" si="38">AT7</f>
        <v>1.478939979726372</v>
      </c>
      <c r="L47" s="146">
        <f t="shared" si="38"/>
        <v>1.9022857042305961</v>
      </c>
      <c r="M47" s="150">
        <f>AF7</f>
        <v>2.1189828441238094</v>
      </c>
    </row>
    <row r="48" spans="1:47" ht="14.45" customHeight="1" x14ac:dyDescent="0.15">
      <c r="A48" s="68"/>
      <c r="B48" s="86">
        <v>5</v>
      </c>
      <c r="C48" s="151">
        <f>AB8</f>
        <v>74.784168459256463</v>
      </c>
      <c r="D48" s="151">
        <f t="shared" si="35"/>
        <v>73.394513325980142</v>
      </c>
      <c r="E48" s="152">
        <f t="shared" si="35"/>
        <v>76.173823592532784</v>
      </c>
      <c r="F48" s="153">
        <f>AC8</f>
        <v>73.093555617278</v>
      </c>
      <c r="G48" s="151">
        <f t="shared" si="36"/>
        <v>71.786467780211638</v>
      </c>
      <c r="H48" s="151">
        <f t="shared" si="36"/>
        <v>74.400643454344362</v>
      </c>
      <c r="I48" s="154">
        <f t="shared" si="37"/>
        <v>97.739343932266181</v>
      </c>
      <c r="J48" s="153">
        <f t="shared" si="37"/>
        <v>1.690612841978484</v>
      </c>
      <c r="K48" s="151">
        <f t="shared" si="38"/>
        <v>1.478939979726372</v>
      </c>
      <c r="L48" s="151">
        <f t="shared" si="38"/>
        <v>1.9022857042305961</v>
      </c>
      <c r="M48" s="155">
        <f>AF8</f>
        <v>2.2606560677338483</v>
      </c>
    </row>
    <row r="49" spans="1:13" ht="14.45" customHeight="1" x14ac:dyDescent="0.15">
      <c r="A49" s="68"/>
      <c r="B49" s="86">
        <v>10</v>
      </c>
      <c r="C49" s="151">
        <f t="shared" ref="C49:C62" si="39">AB9</f>
        <v>69.784168459256463</v>
      </c>
      <c r="D49" s="151">
        <f t="shared" si="35"/>
        <v>68.394513325980142</v>
      </c>
      <c r="E49" s="152">
        <f t="shared" si="35"/>
        <v>71.173823592532784</v>
      </c>
      <c r="F49" s="153">
        <f t="shared" ref="F49:F62" si="40">AC9</f>
        <v>68.093555617278</v>
      </c>
      <c r="G49" s="151">
        <f t="shared" si="36"/>
        <v>66.786467780211638</v>
      </c>
      <c r="H49" s="151">
        <f t="shared" si="36"/>
        <v>69.400643454344362</v>
      </c>
      <c r="I49" s="154">
        <f t="shared" si="37"/>
        <v>97.577369080545068</v>
      </c>
      <c r="J49" s="153">
        <f t="shared" si="37"/>
        <v>1.690612841978484</v>
      </c>
      <c r="K49" s="151">
        <f t="shared" si="38"/>
        <v>1.478939979726372</v>
      </c>
      <c r="L49" s="151">
        <f t="shared" si="38"/>
        <v>1.9022857042305961</v>
      </c>
      <c r="M49" s="155">
        <f t="shared" ref="M49:M62" si="41">AF9</f>
        <v>2.4226309194549613</v>
      </c>
    </row>
    <row r="50" spans="1:13" ht="14.45" customHeight="1" x14ac:dyDescent="0.15">
      <c r="A50" s="68"/>
      <c r="B50" s="86">
        <v>15</v>
      </c>
      <c r="C50" s="151">
        <f t="shared" si="39"/>
        <v>64.784168459256463</v>
      </c>
      <c r="D50" s="151">
        <f t="shared" si="35"/>
        <v>63.394513325980149</v>
      </c>
      <c r="E50" s="152">
        <f t="shared" si="35"/>
        <v>66.173823592532784</v>
      </c>
      <c r="F50" s="153">
        <f t="shared" si="40"/>
        <v>63.093555617278007</v>
      </c>
      <c r="G50" s="151">
        <f t="shared" si="36"/>
        <v>61.786467780211645</v>
      </c>
      <c r="H50" s="151">
        <f t="shared" si="36"/>
        <v>64.400643454344362</v>
      </c>
      <c r="I50" s="154">
        <f t="shared" si="37"/>
        <v>97.390392001339492</v>
      </c>
      <c r="J50" s="153">
        <f t="shared" si="37"/>
        <v>1.690612841978484</v>
      </c>
      <c r="K50" s="151">
        <f t="shared" si="38"/>
        <v>1.478939979726372</v>
      </c>
      <c r="L50" s="151">
        <f t="shared" si="38"/>
        <v>1.9022857042305961</v>
      </c>
      <c r="M50" s="155">
        <f t="shared" si="41"/>
        <v>2.6096079986605534</v>
      </c>
    </row>
    <row r="51" spans="1:13" ht="14.45" customHeight="1" x14ac:dyDescent="0.15">
      <c r="A51" s="68"/>
      <c r="B51" s="86">
        <v>20</v>
      </c>
      <c r="C51" s="151">
        <f t="shared" si="39"/>
        <v>59.78416845925647</v>
      </c>
      <c r="D51" s="151">
        <f t="shared" si="35"/>
        <v>58.394513325980157</v>
      </c>
      <c r="E51" s="152">
        <f t="shared" si="35"/>
        <v>61.173823592532784</v>
      </c>
      <c r="F51" s="153">
        <f t="shared" si="40"/>
        <v>58.093555617278007</v>
      </c>
      <c r="G51" s="151">
        <f t="shared" si="36"/>
        <v>56.786467780211645</v>
      </c>
      <c r="H51" s="151">
        <f t="shared" si="36"/>
        <v>59.400643454344369</v>
      </c>
      <c r="I51" s="154">
        <f t="shared" si="37"/>
        <v>97.172139572150058</v>
      </c>
      <c r="J51" s="153">
        <f t="shared" si="37"/>
        <v>1.690612841978484</v>
      </c>
      <c r="K51" s="151">
        <f t="shared" si="38"/>
        <v>1.478939979726372</v>
      </c>
      <c r="L51" s="151">
        <f t="shared" si="38"/>
        <v>1.9022857042305961</v>
      </c>
      <c r="M51" s="155">
        <f t="shared" si="41"/>
        <v>2.8278604278499819</v>
      </c>
    </row>
    <row r="52" spans="1:13" ht="14.45" customHeight="1" x14ac:dyDescent="0.15">
      <c r="A52" s="68"/>
      <c r="B52" s="86">
        <v>25</v>
      </c>
      <c r="C52" s="151">
        <f t="shared" si="39"/>
        <v>54.78416845925647</v>
      </c>
      <c r="D52" s="151">
        <f t="shared" si="35"/>
        <v>53.394513325980157</v>
      </c>
      <c r="E52" s="152">
        <f t="shared" si="35"/>
        <v>56.173823592532784</v>
      </c>
      <c r="F52" s="153">
        <f t="shared" si="40"/>
        <v>53.093555617278007</v>
      </c>
      <c r="G52" s="151">
        <f t="shared" si="36"/>
        <v>51.786467780211645</v>
      </c>
      <c r="H52" s="151">
        <f t="shared" si="36"/>
        <v>54.400643454344369</v>
      </c>
      <c r="I52" s="154">
        <f t="shared" si="37"/>
        <v>96.914048548102386</v>
      </c>
      <c r="J52" s="153">
        <f t="shared" si="37"/>
        <v>1.690612841978484</v>
      </c>
      <c r="K52" s="151">
        <f t="shared" si="38"/>
        <v>1.478939979726372</v>
      </c>
      <c r="L52" s="151">
        <f t="shared" si="38"/>
        <v>1.9022857042305961</v>
      </c>
      <c r="M52" s="155">
        <f t="shared" si="41"/>
        <v>3.0859514518976585</v>
      </c>
    </row>
    <row r="53" spans="1:13" ht="14.45" customHeight="1" x14ac:dyDescent="0.15">
      <c r="A53" s="68"/>
      <c r="B53" s="86">
        <v>30</v>
      </c>
      <c r="C53" s="151">
        <f t="shared" si="39"/>
        <v>50.066059401469523</v>
      </c>
      <c r="D53" s="151">
        <f t="shared" si="35"/>
        <v>48.783434258938549</v>
      </c>
      <c r="E53" s="152">
        <f t="shared" si="35"/>
        <v>51.348684544000498</v>
      </c>
      <c r="F53" s="153">
        <f t="shared" si="40"/>
        <v>48.366324431766955</v>
      </c>
      <c r="G53" s="151">
        <f t="shared" si="36"/>
        <v>47.166492249313258</v>
      </c>
      <c r="H53" s="151">
        <f t="shared" si="36"/>
        <v>49.566156614220652</v>
      </c>
      <c r="I53" s="154">
        <f t="shared" si="37"/>
        <v>96.60501547351123</v>
      </c>
      <c r="J53" s="153">
        <f t="shared" si="37"/>
        <v>1.6997349697025699</v>
      </c>
      <c r="K53" s="151">
        <f t="shared" si="38"/>
        <v>1.4876764259085098</v>
      </c>
      <c r="L53" s="151">
        <f t="shared" si="38"/>
        <v>1.91179351349663</v>
      </c>
      <c r="M53" s="155">
        <f t="shared" si="41"/>
        <v>3.394984526488777</v>
      </c>
    </row>
    <row r="54" spans="1:13" ht="14.45" customHeight="1" x14ac:dyDescent="0.15">
      <c r="A54" s="68"/>
      <c r="B54" s="86">
        <v>35</v>
      </c>
      <c r="C54" s="151">
        <f t="shared" si="39"/>
        <v>45.428505085090855</v>
      </c>
      <c r="D54" s="151">
        <f t="shared" si="35"/>
        <v>44.238513242843716</v>
      </c>
      <c r="E54" s="152">
        <f t="shared" si="35"/>
        <v>46.618496927337993</v>
      </c>
      <c r="F54" s="153">
        <f t="shared" si="40"/>
        <v>43.715796877457116</v>
      </c>
      <c r="G54" s="151">
        <f t="shared" si="36"/>
        <v>42.608874616969217</v>
      </c>
      <c r="H54" s="151">
        <f t="shared" si="36"/>
        <v>44.822719137945015</v>
      </c>
      <c r="I54" s="154">
        <f t="shared" si="37"/>
        <v>96.229882087412491</v>
      </c>
      <c r="J54" s="153">
        <f t="shared" si="37"/>
        <v>1.7127082076337414</v>
      </c>
      <c r="K54" s="151">
        <f t="shared" si="38"/>
        <v>1.4997947325618008</v>
      </c>
      <c r="L54" s="151">
        <f t="shared" si="38"/>
        <v>1.925621682705682</v>
      </c>
      <c r="M54" s="155">
        <f t="shared" si="41"/>
        <v>3.7701179125875175</v>
      </c>
    </row>
    <row r="55" spans="1:13" ht="14.45" customHeight="1" x14ac:dyDescent="0.15">
      <c r="A55" s="68"/>
      <c r="B55" s="86">
        <v>40</v>
      </c>
      <c r="C55" s="151">
        <f t="shared" si="39"/>
        <v>40.590886365611681</v>
      </c>
      <c r="D55" s="151">
        <f t="shared" si="35"/>
        <v>39.439727328108191</v>
      </c>
      <c r="E55" s="152">
        <f t="shared" si="35"/>
        <v>41.742045403115171</v>
      </c>
      <c r="F55" s="153">
        <f t="shared" si="40"/>
        <v>38.871680560283572</v>
      </c>
      <c r="G55" s="151">
        <f t="shared" si="36"/>
        <v>37.803557267290742</v>
      </c>
      <c r="H55" s="151">
        <f t="shared" si="36"/>
        <v>39.939803853276402</v>
      </c>
      <c r="I55" s="154">
        <f t="shared" si="37"/>
        <v>95.764552195675606</v>
      </c>
      <c r="J55" s="153">
        <f t="shared" si="37"/>
        <v>1.7192058053281059</v>
      </c>
      <c r="K55" s="151">
        <f t="shared" si="38"/>
        <v>1.5058658052924743</v>
      </c>
      <c r="L55" s="151">
        <f t="shared" si="38"/>
        <v>1.9325458053637374</v>
      </c>
      <c r="M55" s="155">
        <f t="shared" si="41"/>
        <v>4.2354478043243846</v>
      </c>
    </row>
    <row r="56" spans="1:13" ht="14.45" customHeight="1" x14ac:dyDescent="0.15">
      <c r="A56" s="68"/>
      <c r="B56" s="86">
        <v>45</v>
      </c>
      <c r="C56" s="151">
        <f t="shared" si="39"/>
        <v>36.060961125058782</v>
      </c>
      <c r="D56" s="151">
        <f t="shared" si="35"/>
        <v>35.025695952142684</v>
      </c>
      <c r="E56" s="152">
        <f t="shared" si="35"/>
        <v>37.09622629797488</v>
      </c>
      <c r="F56" s="153">
        <f t="shared" si="40"/>
        <v>34.320431827087148</v>
      </c>
      <c r="G56" s="151">
        <f t="shared" si="36"/>
        <v>33.367386855243723</v>
      </c>
      <c r="H56" s="151">
        <f t="shared" si="36"/>
        <v>35.273476798930574</v>
      </c>
      <c r="I56" s="154">
        <f t="shared" si="37"/>
        <v>95.173369639440537</v>
      </c>
      <c r="J56" s="153">
        <f t="shared" si="37"/>
        <v>1.7405292979716269</v>
      </c>
      <c r="K56" s="151">
        <f t="shared" si="38"/>
        <v>1.5259121571595091</v>
      </c>
      <c r="L56" s="151">
        <f t="shared" si="38"/>
        <v>1.9551464387837447</v>
      </c>
      <c r="M56" s="155">
        <f t="shared" si="41"/>
        <v>4.8266303605594469</v>
      </c>
    </row>
    <row r="57" spans="1:13" ht="14.45" customHeight="1" x14ac:dyDescent="0.15">
      <c r="A57" s="68"/>
      <c r="B57" s="86">
        <v>50</v>
      </c>
      <c r="C57" s="151">
        <f t="shared" si="39"/>
        <v>31.34095752976992</v>
      </c>
      <c r="D57" s="151">
        <f t="shared" si="35"/>
        <v>30.372455998413628</v>
      </c>
      <c r="E57" s="152">
        <f t="shared" si="35"/>
        <v>32.309459061126212</v>
      </c>
      <c r="F57" s="153">
        <f t="shared" si="40"/>
        <v>29.605906121696332</v>
      </c>
      <c r="G57" s="151">
        <f t="shared" si="36"/>
        <v>28.719262336119538</v>
      </c>
      <c r="H57" s="151">
        <f t="shared" si="36"/>
        <v>30.492549907273126</v>
      </c>
      <c r="I57" s="154">
        <f t="shared" si="37"/>
        <v>94.463948951063443</v>
      </c>
      <c r="J57" s="153">
        <f t="shared" si="37"/>
        <v>1.7350514080735862</v>
      </c>
      <c r="K57" s="151">
        <f t="shared" si="38"/>
        <v>1.5218298679926769</v>
      </c>
      <c r="L57" s="151">
        <f t="shared" si="38"/>
        <v>1.9482729481544954</v>
      </c>
      <c r="M57" s="155">
        <f t="shared" si="41"/>
        <v>5.5360510489365495</v>
      </c>
    </row>
    <row r="58" spans="1:13" ht="14.45" customHeight="1" x14ac:dyDescent="0.15">
      <c r="A58" s="68"/>
      <c r="B58" s="86">
        <v>55</v>
      </c>
      <c r="C58" s="151">
        <f t="shared" si="39"/>
        <v>27.096914625759641</v>
      </c>
      <c r="D58" s="151">
        <f t="shared" si="35"/>
        <v>26.256399431974387</v>
      </c>
      <c r="E58" s="152">
        <f t="shared" si="35"/>
        <v>27.937429819544896</v>
      </c>
      <c r="F58" s="153">
        <f t="shared" si="40"/>
        <v>25.332233451646285</v>
      </c>
      <c r="G58" s="151">
        <f t="shared" si="36"/>
        <v>24.571458573246744</v>
      </c>
      <c r="H58" s="151">
        <f t="shared" si="36"/>
        <v>26.093008330045826</v>
      </c>
      <c r="I58" s="154">
        <f t="shared" si="37"/>
        <v>93.487519894845278</v>
      </c>
      <c r="J58" s="153">
        <f t="shared" si="37"/>
        <v>1.7646811741133541</v>
      </c>
      <c r="K58" s="151">
        <f t="shared" si="38"/>
        <v>1.5496263983734524</v>
      </c>
      <c r="L58" s="151">
        <f t="shared" si="38"/>
        <v>1.9797359498532558</v>
      </c>
      <c r="M58" s="155">
        <f t="shared" si="41"/>
        <v>6.5124801051547125</v>
      </c>
    </row>
    <row r="59" spans="1:13" ht="14.45" customHeight="1" x14ac:dyDescent="0.15">
      <c r="A59" s="68"/>
      <c r="B59" s="86">
        <v>60</v>
      </c>
      <c r="C59" s="151">
        <f t="shared" si="39"/>
        <v>22.871132368532034</v>
      </c>
      <c r="D59" s="151">
        <f t="shared" si="35"/>
        <v>22.108042635960974</v>
      </c>
      <c r="E59" s="152">
        <f t="shared" si="35"/>
        <v>23.634222101103095</v>
      </c>
      <c r="F59" s="153">
        <f t="shared" si="40"/>
        <v>21.072666596174919</v>
      </c>
      <c r="G59" s="151">
        <f t="shared" si="36"/>
        <v>20.387610128092529</v>
      </c>
      <c r="H59" s="151">
        <f t="shared" si="36"/>
        <v>21.757723064257309</v>
      </c>
      <c r="I59" s="154">
        <f t="shared" si="37"/>
        <v>92.13652501599968</v>
      </c>
      <c r="J59" s="153">
        <f t="shared" si="37"/>
        <v>1.7984657723571149</v>
      </c>
      <c r="K59" s="151">
        <f t="shared" si="38"/>
        <v>1.5799138816634934</v>
      </c>
      <c r="L59" s="151">
        <f t="shared" si="38"/>
        <v>2.0170176630507362</v>
      </c>
      <c r="M59" s="155">
        <f t="shared" si="41"/>
        <v>7.8634749840003142</v>
      </c>
    </row>
    <row r="60" spans="1:13" ht="14.45" customHeight="1" x14ac:dyDescent="0.15">
      <c r="A60" s="68"/>
      <c r="B60" s="86">
        <v>65</v>
      </c>
      <c r="C60" s="151">
        <f t="shared" si="39"/>
        <v>18.828558371628219</v>
      </c>
      <c r="D60" s="151">
        <f t="shared" si="35"/>
        <v>18.119864961782223</v>
      </c>
      <c r="E60" s="152">
        <f t="shared" si="35"/>
        <v>19.537251781474215</v>
      </c>
      <c r="F60" s="153">
        <f t="shared" si="40"/>
        <v>16.998173343510175</v>
      </c>
      <c r="G60" s="151">
        <f t="shared" si="36"/>
        <v>16.365675099325902</v>
      </c>
      <c r="H60" s="151">
        <f t="shared" si="36"/>
        <v>17.630671587694447</v>
      </c>
      <c r="I60" s="154">
        <f t="shared" si="37"/>
        <v>90.278676720804313</v>
      </c>
      <c r="J60" s="153">
        <f t="shared" si="37"/>
        <v>1.830385028118044</v>
      </c>
      <c r="K60" s="151">
        <f t="shared" si="38"/>
        <v>1.6062780832071897</v>
      </c>
      <c r="L60" s="151">
        <f t="shared" si="38"/>
        <v>2.0544919730288984</v>
      </c>
      <c r="M60" s="155">
        <f t="shared" si="41"/>
        <v>9.7213232791956958</v>
      </c>
    </row>
    <row r="61" spans="1:13" ht="14.45" customHeight="1" x14ac:dyDescent="0.15">
      <c r="A61" s="68"/>
      <c r="B61" s="86">
        <v>70</v>
      </c>
      <c r="C61" s="151">
        <f t="shared" si="39"/>
        <v>14.809625778331391</v>
      </c>
      <c r="D61" s="151">
        <f t="shared" si="35"/>
        <v>14.157725887231669</v>
      </c>
      <c r="E61" s="152">
        <f t="shared" si="35"/>
        <v>15.461525669431113</v>
      </c>
      <c r="F61" s="153">
        <f t="shared" si="40"/>
        <v>12.994845589783075</v>
      </c>
      <c r="G61" s="151">
        <f t="shared" si="36"/>
        <v>12.415268716148848</v>
      </c>
      <c r="H61" s="151">
        <f t="shared" si="36"/>
        <v>13.574422463417303</v>
      </c>
      <c r="I61" s="154">
        <f t="shared" si="37"/>
        <v>87.745941621269054</v>
      </c>
      <c r="J61" s="153">
        <f t="shared" si="37"/>
        <v>1.8147801885483177</v>
      </c>
      <c r="K61" s="151">
        <f t="shared" si="38"/>
        <v>1.5871218027628944</v>
      </c>
      <c r="L61" s="151">
        <f t="shared" si="38"/>
        <v>2.0424385743337412</v>
      </c>
      <c r="M61" s="155">
        <f t="shared" si="41"/>
        <v>12.254058378730958</v>
      </c>
    </row>
    <row r="62" spans="1:13" ht="14.45" customHeight="1" x14ac:dyDescent="0.15">
      <c r="A62" s="68"/>
      <c r="B62" s="86">
        <v>75</v>
      </c>
      <c r="C62" s="151">
        <f t="shared" si="39"/>
        <v>11.598415166531135</v>
      </c>
      <c r="D62" s="151">
        <f t="shared" si="35"/>
        <v>11.109847188760853</v>
      </c>
      <c r="E62" s="152">
        <f t="shared" si="35"/>
        <v>12.086983144301417</v>
      </c>
      <c r="F62" s="153">
        <f t="shared" si="40"/>
        <v>9.7537607822790662</v>
      </c>
      <c r="G62" s="151">
        <f t="shared" si="36"/>
        <v>9.3112852561422716</v>
      </c>
      <c r="H62" s="151">
        <f t="shared" si="36"/>
        <v>10.196236308415861</v>
      </c>
      <c r="I62" s="154">
        <f t="shared" si="37"/>
        <v>84.095634120986801</v>
      </c>
      <c r="J62" s="153">
        <f t="shared" si="37"/>
        <v>1.8446543842520691</v>
      </c>
      <c r="K62" s="151">
        <f t="shared" si="38"/>
        <v>1.6144886969420438</v>
      </c>
      <c r="L62" s="151">
        <f t="shared" si="38"/>
        <v>2.0748200715620944</v>
      </c>
      <c r="M62" s="155">
        <f t="shared" si="41"/>
        <v>15.904365879013193</v>
      </c>
    </row>
    <row r="63" spans="1:13" ht="14.45" customHeight="1" x14ac:dyDescent="0.15">
      <c r="A63" s="68"/>
      <c r="B63" s="86">
        <v>80</v>
      </c>
      <c r="C63" s="151">
        <f>AB23</f>
        <v>8.1638182635040693</v>
      </c>
      <c r="D63" s="151">
        <f t="shared" si="35"/>
        <v>7.8053127042711328</v>
      </c>
      <c r="E63" s="152">
        <f t="shared" si="35"/>
        <v>8.5223238227370057</v>
      </c>
      <c r="F63" s="153">
        <f>AC23</f>
        <v>6.5231062761748788</v>
      </c>
      <c r="G63" s="151">
        <f t="shared" si="36"/>
        <v>6.1817336755877692</v>
      </c>
      <c r="H63" s="151">
        <f t="shared" si="36"/>
        <v>6.8644788767619884</v>
      </c>
      <c r="I63" s="154">
        <f t="shared" si="37"/>
        <v>79.902639495738043</v>
      </c>
      <c r="J63" s="153">
        <f t="shared" si="37"/>
        <v>1.640711987329192</v>
      </c>
      <c r="K63" s="151">
        <f t="shared" si="38"/>
        <v>1.4194632909065827</v>
      </c>
      <c r="L63" s="151">
        <f t="shared" si="38"/>
        <v>1.8619606837518012</v>
      </c>
      <c r="M63" s="155">
        <f>AF23</f>
        <v>20.097360504261967</v>
      </c>
    </row>
    <row r="64" spans="1:13" ht="14.45" customHeight="1" x14ac:dyDescent="0.15">
      <c r="A64" s="44"/>
      <c r="B64" s="102">
        <v>85</v>
      </c>
      <c r="C64" s="156">
        <f>AB24</f>
        <v>5.5158405053219237</v>
      </c>
      <c r="D64" s="156">
        <f t="shared" si="35"/>
        <v>4.8424143330914244</v>
      </c>
      <c r="E64" s="157">
        <f t="shared" si="35"/>
        <v>6.189266677552423</v>
      </c>
      <c r="F64" s="158">
        <f>AC24</f>
        <v>3.9436294349213754</v>
      </c>
      <c r="G64" s="156">
        <f t="shared" si="36"/>
        <v>3.4066047724928845</v>
      </c>
      <c r="H64" s="156">
        <f t="shared" si="36"/>
        <v>4.4806540973498663</v>
      </c>
      <c r="I64" s="159">
        <f t="shared" si="37"/>
        <v>71.496437054631841</v>
      </c>
      <c r="J64" s="158">
        <f t="shared" si="37"/>
        <v>1.5722110704005483</v>
      </c>
      <c r="K64" s="156">
        <f t="shared" si="38"/>
        <v>1.2665616043290981</v>
      </c>
      <c r="L64" s="156">
        <f t="shared" si="38"/>
        <v>1.8778605364719985</v>
      </c>
      <c r="M64" s="160">
        <f>AF24</f>
        <v>28.50356294536817</v>
      </c>
    </row>
    <row r="65" spans="1:13" ht="14.45" customHeight="1" x14ac:dyDescent="0.15">
      <c r="A65" s="68" t="s">
        <v>6</v>
      </c>
      <c r="B65" s="161">
        <v>0</v>
      </c>
      <c r="C65" s="162">
        <f>AB25</f>
        <v>85.503133857188928</v>
      </c>
      <c r="D65" s="162">
        <f t="shared" si="35"/>
        <v>83.756651847160242</v>
      </c>
      <c r="E65" s="163">
        <f t="shared" si="35"/>
        <v>87.249615867217614</v>
      </c>
      <c r="F65" s="164">
        <f>AC25</f>
        <v>82.31660659567784</v>
      </c>
      <c r="G65" s="162">
        <f t="shared" si="36"/>
        <v>80.678799238289344</v>
      </c>
      <c r="H65" s="162">
        <f t="shared" si="36"/>
        <v>83.954413953066336</v>
      </c>
      <c r="I65" s="165">
        <f t="shared" si="37"/>
        <v>96.273204129765162</v>
      </c>
      <c r="J65" s="164">
        <f t="shared" si="37"/>
        <v>3.1865272615110896</v>
      </c>
      <c r="K65" s="162">
        <f t="shared" si="38"/>
        <v>2.9215198468824601</v>
      </c>
      <c r="L65" s="162">
        <f t="shared" si="38"/>
        <v>3.451534676139719</v>
      </c>
      <c r="M65" s="166">
        <f>AF25</f>
        <v>3.726795870234846</v>
      </c>
    </row>
    <row r="66" spans="1:13" ht="14.45" customHeight="1" x14ac:dyDescent="0.15">
      <c r="A66" s="126"/>
      <c r="B66" s="86">
        <v>5</v>
      </c>
      <c r="C66" s="151">
        <f>AB26</f>
        <v>81.731548294037978</v>
      </c>
      <c r="D66" s="151">
        <f t="shared" si="35"/>
        <v>80.645746909483435</v>
      </c>
      <c r="E66" s="152">
        <f t="shared" si="35"/>
        <v>82.817349678592521</v>
      </c>
      <c r="F66" s="153">
        <f>AC26</f>
        <v>78.49880568719702</v>
      </c>
      <c r="G66" s="151">
        <f t="shared" si="36"/>
        <v>77.526611054610427</v>
      </c>
      <c r="H66" s="151">
        <f t="shared" si="36"/>
        <v>79.471000319783613</v>
      </c>
      <c r="I66" s="154">
        <f t="shared" si="37"/>
        <v>96.04468204222583</v>
      </c>
      <c r="J66" s="153">
        <f t="shared" si="37"/>
        <v>3.2327426068409695</v>
      </c>
      <c r="K66" s="151">
        <f t="shared" si="38"/>
        <v>2.9691024958733601</v>
      </c>
      <c r="L66" s="151">
        <f t="shared" si="38"/>
        <v>3.4963827178085789</v>
      </c>
      <c r="M66" s="155">
        <f>AF26</f>
        <v>3.955317957774191</v>
      </c>
    </row>
    <row r="67" spans="1:13" ht="14.45" customHeight="1" x14ac:dyDescent="0.15">
      <c r="A67" s="126"/>
      <c r="B67" s="86">
        <v>10</v>
      </c>
      <c r="C67" s="151">
        <f t="shared" ref="C67:C80" si="42">AB27</f>
        <v>76.731548294037978</v>
      </c>
      <c r="D67" s="151">
        <f t="shared" si="35"/>
        <v>75.645746909483435</v>
      </c>
      <c r="E67" s="152">
        <f t="shared" si="35"/>
        <v>77.817349678592521</v>
      </c>
      <c r="F67" s="153">
        <f t="shared" ref="F67:F80" si="43">AC27</f>
        <v>73.49880568719702</v>
      </c>
      <c r="G67" s="151">
        <f t="shared" si="36"/>
        <v>72.526611054610427</v>
      </c>
      <c r="H67" s="151">
        <f t="shared" si="36"/>
        <v>74.471000319783613</v>
      </c>
      <c r="I67" s="154">
        <f t="shared" si="37"/>
        <v>95.786944641788054</v>
      </c>
      <c r="J67" s="153">
        <f t="shared" si="37"/>
        <v>3.2327426068409695</v>
      </c>
      <c r="K67" s="151">
        <f t="shared" si="38"/>
        <v>2.9691024958733601</v>
      </c>
      <c r="L67" s="151">
        <f t="shared" si="38"/>
        <v>3.4963827178085789</v>
      </c>
      <c r="M67" s="155">
        <f t="shared" ref="M67:M80" si="44">AF27</f>
        <v>4.2130553582119656</v>
      </c>
    </row>
    <row r="68" spans="1:13" ht="14.45" customHeight="1" x14ac:dyDescent="0.15">
      <c r="A68" s="126"/>
      <c r="B68" s="86">
        <v>15</v>
      </c>
      <c r="C68" s="151">
        <f t="shared" si="42"/>
        <v>71.731548294037992</v>
      </c>
      <c r="D68" s="151">
        <f t="shared" si="35"/>
        <v>70.645746909483449</v>
      </c>
      <c r="E68" s="152">
        <f t="shared" si="35"/>
        <v>72.817349678592535</v>
      </c>
      <c r="F68" s="153">
        <f t="shared" si="43"/>
        <v>68.49880568719702</v>
      </c>
      <c r="G68" s="151">
        <f t="shared" si="36"/>
        <v>67.526611054610427</v>
      </c>
      <c r="H68" s="151">
        <f t="shared" si="36"/>
        <v>69.471000319783613</v>
      </c>
      <c r="I68" s="154">
        <f t="shared" si="37"/>
        <v>95.493276412228695</v>
      </c>
      <c r="J68" s="153">
        <f t="shared" si="37"/>
        <v>3.2327426068409695</v>
      </c>
      <c r="K68" s="151">
        <f t="shared" si="38"/>
        <v>2.9691024958733601</v>
      </c>
      <c r="L68" s="151">
        <f t="shared" si="38"/>
        <v>3.4963827178085789</v>
      </c>
      <c r="M68" s="155">
        <f t="shared" si="44"/>
        <v>4.5067235877712966</v>
      </c>
    </row>
    <row r="69" spans="1:13" ht="14.45" customHeight="1" x14ac:dyDescent="0.15">
      <c r="A69" s="126"/>
      <c r="B69" s="86">
        <v>20</v>
      </c>
      <c r="C69" s="151">
        <f t="shared" si="42"/>
        <v>66.731548294037978</v>
      </c>
      <c r="D69" s="151">
        <f t="shared" si="35"/>
        <v>65.645746909483435</v>
      </c>
      <c r="E69" s="152">
        <f t="shared" si="35"/>
        <v>67.817349678592521</v>
      </c>
      <c r="F69" s="153">
        <f t="shared" si="43"/>
        <v>63.498805687197027</v>
      </c>
      <c r="G69" s="151">
        <f t="shared" si="36"/>
        <v>62.526611054610427</v>
      </c>
      <c r="H69" s="151">
        <f t="shared" si="36"/>
        <v>64.471000319783627</v>
      </c>
      <c r="I69" s="154">
        <f t="shared" si="37"/>
        <v>95.155600777316636</v>
      </c>
      <c r="J69" s="153">
        <f t="shared" si="37"/>
        <v>3.2327426068409695</v>
      </c>
      <c r="K69" s="151">
        <f t="shared" si="38"/>
        <v>2.9691024958733601</v>
      </c>
      <c r="L69" s="151">
        <f t="shared" si="38"/>
        <v>3.4963827178085789</v>
      </c>
      <c r="M69" s="155">
        <f t="shared" si="44"/>
        <v>4.8443992226833936</v>
      </c>
    </row>
    <row r="70" spans="1:13" ht="14.45" customHeight="1" x14ac:dyDescent="0.15">
      <c r="A70" s="126"/>
      <c r="B70" s="86">
        <v>25</v>
      </c>
      <c r="C70" s="151">
        <f t="shared" si="42"/>
        <v>61.731548294037978</v>
      </c>
      <c r="D70" s="151">
        <f t="shared" si="35"/>
        <v>60.645746909483428</v>
      </c>
      <c r="E70" s="152">
        <f t="shared" si="35"/>
        <v>62.817349678592528</v>
      </c>
      <c r="F70" s="153">
        <f t="shared" si="43"/>
        <v>58.49880568719702</v>
      </c>
      <c r="G70" s="151">
        <f t="shared" si="36"/>
        <v>57.52661105461042</v>
      </c>
      <c r="H70" s="151">
        <f t="shared" si="36"/>
        <v>59.47100031978362</v>
      </c>
      <c r="I70" s="154">
        <f t="shared" si="37"/>
        <v>94.763224483787695</v>
      </c>
      <c r="J70" s="153">
        <f t="shared" si="37"/>
        <v>3.2327426068409695</v>
      </c>
      <c r="K70" s="151">
        <f t="shared" si="38"/>
        <v>2.9691024958733601</v>
      </c>
      <c r="L70" s="151">
        <f t="shared" si="38"/>
        <v>3.4963827178085789</v>
      </c>
      <c r="M70" s="155">
        <f t="shared" si="44"/>
        <v>5.2367755162123277</v>
      </c>
    </row>
    <row r="71" spans="1:13" ht="14.45" customHeight="1" x14ac:dyDescent="0.15">
      <c r="A71" s="126"/>
      <c r="B71" s="86">
        <v>30</v>
      </c>
      <c r="C71" s="151">
        <f t="shared" si="42"/>
        <v>56.731548294037985</v>
      </c>
      <c r="D71" s="151">
        <f t="shared" si="35"/>
        <v>55.645746909483435</v>
      </c>
      <c r="E71" s="152">
        <f t="shared" si="35"/>
        <v>57.817349678592535</v>
      </c>
      <c r="F71" s="153">
        <f t="shared" si="43"/>
        <v>53.49880568719702</v>
      </c>
      <c r="G71" s="151">
        <f t="shared" si="36"/>
        <v>52.52661105461042</v>
      </c>
      <c r="H71" s="151">
        <f t="shared" si="36"/>
        <v>54.47100031978362</v>
      </c>
      <c r="I71" s="154">
        <f t="shared" si="37"/>
        <v>94.301684505267232</v>
      </c>
      <c r="J71" s="153">
        <f t="shared" si="37"/>
        <v>3.2327426068409695</v>
      </c>
      <c r="K71" s="151">
        <f t="shared" si="38"/>
        <v>2.9691024958733601</v>
      </c>
      <c r="L71" s="151">
        <f t="shared" si="38"/>
        <v>3.4963827178085789</v>
      </c>
      <c r="M71" s="155">
        <f t="shared" si="44"/>
        <v>5.6983154947327677</v>
      </c>
    </row>
    <row r="72" spans="1:13" ht="14.45" customHeight="1" x14ac:dyDescent="0.15">
      <c r="A72" s="126"/>
      <c r="B72" s="86">
        <v>35</v>
      </c>
      <c r="C72" s="151">
        <f t="shared" si="42"/>
        <v>51.731548294037992</v>
      </c>
      <c r="D72" s="151">
        <f t="shared" si="35"/>
        <v>50.645746909483442</v>
      </c>
      <c r="E72" s="152">
        <f t="shared" si="35"/>
        <v>52.817349678592542</v>
      </c>
      <c r="F72" s="153">
        <f t="shared" si="43"/>
        <v>48.498805687197027</v>
      </c>
      <c r="G72" s="151">
        <f t="shared" si="36"/>
        <v>47.526611054610427</v>
      </c>
      <c r="H72" s="151">
        <f t="shared" si="36"/>
        <v>49.471000319783627</v>
      </c>
      <c r="I72" s="154">
        <f t="shared" si="37"/>
        <v>93.750926246269856</v>
      </c>
      <c r="J72" s="153">
        <f t="shared" si="37"/>
        <v>3.2327426068409695</v>
      </c>
      <c r="K72" s="151">
        <f t="shared" si="38"/>
        <v>2.9691024958733601</v>
      </c>
      <c r="L72" s="151">
        <f t="shared" si="38"/>
        <v>3.4963827178085789</v>
      </c>
      <c r="M72" s="155">
        <f t="shared" si="44"/>
        <v>6.2490737537301584</v>
      </c>
    </row>
    <row r="73" spans="1:13" ht="14.45" customHeight="1" x14ac:dyDescent="0.15">
      <c r="A73" s="126"/>
      <c r="B73" s="86">
        <v>40</v>
      </c>
      <c r="C73" s="151">
        <f t="shared" si="42"/>
        <v>46.731548294037978</v>
      </c>
      <c r="D73" s="151">
        <f t="shared" si="35"/>
        <v>45.645746909483428</v>
      </c>
      <c r="E73" s="152">
        <f t="shared" si="35"/>
        <v>47.817349678592528</v>
      </c>
      <c r="F73" s="153">
        <f t="shared" si="43"/>
        <v>43.498805687197013</v>
      </c>
      <c r="G73" s="151">
        <f t="shared" si="36"/>
        <v>42.526611054610413</v>
      </c>
      <c r="H73" s="151">
        <f t="shared" si="36"/>
        <v>44.471000319783613</v>
      </c>
      <c r="I73" s="154">
        <f t="shared" si="37"/>
        <v>93.0823122176472</v>
      </c>
      <c r="J73" s="153">
        <f t="shared" si="37"/>
        <v>3.2327426068409695</v>
      </c>
      <c r="K73" s="151">
        <f t="shared" si="38"/>
        <v>2.9691024958733601</v>
      </c>
      <c r="L73" s="151">
        <f t="shared" si="38"/>
        <v>3.4963827178085789</v>
      </c>
      <c r="M73" s="155">
        <f t="shared" si="44"/>
        <v>6.9176877823528136</v>
      </c>
    </row>
    <row r="74" spans="1:13" ht="14.45" customHeight="1" x14ac:dyDescent="0.15">
      <c r="A74" s="126"/>
      <c r="B74" s="86">
        <v>45</v>
      </c>
      <c r="C74" s="151">
        <f t="shared" si="42"/>
        <v>41.731548294037985</v>
      </c>
      <c r="D74" s="151">
        <f t="shared" si="35"/>
        <v>40.645746909483435</v>
      </c>
      <c r="E74" s="152">
        <f t="shared" si="35"/>
        <v>42.817349678592535</v>
      </c>
      <c r="F74" s="153">
        <f t="shared" si="43"/>
        <v>38.498805687197013</v>
      </c>
      <c r="G74" s="151">
        <f t="shared" si="36"/>
        <v>37.526611054610413</v>
      </c>
      <c r="H74" s="151">
        <f t="shared" si="36"/>
        <v>39.471000319783613</v>
      </c>
      <c r="I74" s="154">
        <f t="shared" si="37"/>
        <v>92.253480306881357</v>
      </c>
      <c r="J74" s="153">
        <f t="shared" si="37"/>
        <v>3.2327426068409695</v>
      </c>
      <c r="K74" s="151">
        <f t="shared" si="38"/>
        <v>2.9691024958733601</v>
      </c>
      <c r="L74" s="151">
        <f t="shared" si="38"/>
        <v>3.4963827178085789</v>
      </c>
      <c r="M74" s="155">
        <f t="shared" si="44"/>
        <v>7.7465196931186417</v>
      </c>
    </row>
    <row r="75" spans="1:13" ht="14.45" customHeight="1" x14ac:dyDescent="0.15">
      <c r="A75" s="126"/>
      <c r="B75" s="86">
        <v>50</v>
      </c>
      <c r="C75" s="151">
        <f t="shared" si="42"/>
        <v>37.574247141923344</v>
      </c>
      <c r="D75" s="151">
        <f t="shared" si="35"/>
        <v>36.753863030730969</v>
      </c>
      <c r="E75" s="152">
        <f t="shared" si="35"/>
        <v>38.394631253115719</v>
      </c>
      <c r="F75" s="153">
        <f t="shared" si="43"/>
        <v>34.289332660344606</v>
      </c>
      <c r="G75" s="151">
        <f t="shared" si="36"/>
        <v>33.570740041490794</v>
      </c>
      <c r="H75" s="151">
        <f t="shared" si="36"/>
        <v>35.007925279198417</v>
      </c>
      <c r="I75" s="154">
        <f t="shared" si="37"/>
        <v>91.25753745864516</v>
      </c>
      <c r="J75" s="153">
        <f t="shared" si="37"/>
        <v>3.2849144815787295</v>
      </c>
      <c r="K75" s="151">
        <f t="shared" si="38"/>
        <v>3.02448638876941</v>
      </c>
      <c r="L75" s="151">
        <f t="shared" si="38"/>
        <v>3.5453425743880489</v>
      </c>
      <c r="M75" s="155">
        <f t="shared" si="44"/>
        <v>8.7424625413548114</v>
      </c>
    </row>
    <row r="76" spans="1:13" ht="14.45" customHeight="1" x14ac:dyDescent="0.15">
      <c r="A76" s="126"/>
      <c r="B76" s="86">
        <v>55</v>
      </c>
      <c r="C76" s="151">
        <f t="shared" si="42"/>
        <v>33.008061946616593</v>
      </c>
      <c r="D76" s="151">
        <f t="shared" si="35"/>
        <v>32.296118633295713</v>
      </c>
      <c r="E76" s="152">
        <f t="shared" si="35"/>
        <v>33.720005259937473</v>
      </c>
      <c r="F76" s="153">
        <f t="shared" si="43"/>
        <v>29.694226107201747</v>
      </c>
      <c r="G76" s="151">
        <f t="shared" si="36"/>
        <v>29.078908129081146</v>
      </c>
      <c r="H76" s="151">
        <f t="shared" si="36"/>
        <v>30.309544085322347</v>
      </c>
      <c r="I76" s="154">
        <f t="shared" si="37"/>
        <v>89.960525871605981</v>
      </c>
      <c r="J76" s="153">
        <f t="shared" si="37"/>
        <v>3.3138358394148408</v>
      </c>
      <c r="K76" s="151">
        <f t="shared" si="38"/>
        <v>3.0540472938340324</v>
      </c>
      <c r="L76" s="151">
        <f t="shared" si="38"/>
        <v>3.5736243849956493</v>
      </c>
      <c r="M76" s="155">
        <f t="shared" si="44"/>
        <v>10.039474128394009</v>
      </c>
    </row>
    <row r="77" spans="1:13" ht="14.45" customHeight="1" x14ac:dyDescent="0.15">
      <c r="A77" s="126"/>
      <c r="B77" s="86">
        <v>60</v>
      </c>
      <c r="C77" s="151">
        <f t="shared" si="42"/>
        <v>28.207567318768547</v>
      </c>
      <c r="D77" s="151">
        <f t="shared" si="35"/>
        <v>27.527682174418015</v>
      </c>
      <c r="E77" s="152">
        <f t="shared" si="35"/>
        <v>28.887452463119079</v>
      </c>
      <c r="F77" s="153">
        <f t="shared" si="43"/>
        <v>24.888508957859763</v>
      </c>
      <c r="G77" s="151">
        <f t="shared" si="36"/>
        <v>24.303304196081342</v>
      </c>
      <c r="H77" s="151">
        <f t="shared" si="36"/>
        <v>25.473713719638184</v>
      </c>
      <c r="I77" s="154">
        <f t="shared" si="37"/>
        <v>88.233446991721351</v>
      </c>
      <c r="J77" s="153">
        <f t="shared" si="37"/>
        <v>3.3190583609087829</v>
      </c>
      <c r="K77" s="151">
        <f t="shared" si="38"/>
        <v>3.0595041832540439</v>
      </c>
      <c r="L77" s="151">
        <f t="shared" si="38"/>
        <v>3.5786125385635219</v>
      </c>
      <c r="M77" s="155">
        <f t="shared" si="44"/>
        <v>11.76655300827864</v>
      </c>
    </row>
    <row r="78" spans="1:13" ht="14.45" customHeight="1" x14ac:dyDescent="0.15">
      <c r="A78" s="126"/>
      <c r="B78" s="86">
        <v>65</v>
      </c>
      <c r="C78" s="151">
        <f t="shared" si="42"/>
        <v>23.596428475835793</v>
      </c>
      <c r="D78" s="151">
        <f t="shared" si="35"/>
        <v>22.961843787662627</v>
      </c>
      <c r="E78" s="152">
        <f t="shared" si="35"/>
        <v>24.23101316400896</v>
      </c>
      <c r="F78" s="153">
        <f t="shared" si="43"/>
        <v>20.274187137785162</v>
      </c>
      <c r="G78" s="151">
        <f t="shared" si="36"/>
        <v>19.730192028687572</v>
      </c>
      <c r="H78" s="151">
        <f t="shared" si="36"/>
        <v>20.818182246882753</v>
      </c>
      <c r="I78" s="154">
        <f t="shared" si="37"/>
        <v>85.920575474153594</v>
      </c>
      <c r="J78" s="153">
        <f t="shared" si="37"/>
        <v>3.322241338050631</v>
      </c>
      <c r="K78" s="151">
        <f t="shared" si="38"/>
        <v>3.063171147654637</v>
      </c>
      <c r="L78" s="151">
        <f t="shared" si="38"/>
        <v>3.581311528446625</v>
      </c>
      <c r="M78" s="155">
        <f t="shared" si="44"/>
        <v>14.079424525846409</v>
      </c>
    </row>
    <row r="79" spans="1:13" ht="14.45" customHeight="1" x14ac:dyDescent="0.15">
      <c r="A79" s="126"/>
      <c r="B79" s="86">
        <v>70</v>
      </c>
      <c r="C79" s="151">
        <f t="shared" si="42"/>
        <v>19.459280569025893</v>
      </c>
      <c r="D79" s="151">
        <f t="shared" si="35"/>
        <v>18.9302625014451</v>
      </c>
      <c r="E79" s="152">
        <f t="shared" si="35"/>
        <v>19.988298636606686</v>
      </c>
      <c r="F79" s="153">
        <f t="shared" si="43"/>
        <v>16.071531119512017</v>
      </c>
      <c r="G79" s="151">
        <f t="shared" si="36"/>
        <v>15.615789240066919</v>
      </c>
      <c r="H79" s="151">
        <f t="shared" si="36"/>
        <v>16.527272998957116</v>
      </c>
      <c r="I79" s="154">
        <f t="shared" si="37"/>
        <v>82.590571951019143</v>
      </c>
      <c r="J79" s="153">
        <f t="shared" si="37"/>
        <v>3.3877494495138727</v>
      </c>
      <c r="K79" s="151">
        <f t="shared" si="38"/>
        <v>3.128630955479716</v>
      </c>
      <c r="L79" s="151">
        <f t="shared" si="38"/>
        <v>3.6468679435480293</v>
      </c>
      <c r="M79" s="155">
        <f t="shared" si="44"/>
        <v>17.409428048980843</v>
      </c>
    </row>
    <row r="80" spans="1:13" ht="14.45" customHeight="1" x14ac:dyDescent="0.15">
      <c r="A80" s="126"/>
      <c r="B80" s="86">
        <v>75</v>
      </c>
      <c r="C80" s="151">
        <f t="shared" si="42"/>
        <v>15.281408065907284</v>
      </c>
      <c r="D80" s="151">
        <f t="shared" si="35"/>
        <v>14.866934974588489</v>
      </c>
      <c r="E80" s="152">
        <f t="shared" si="35"/>
        <v>15.695881157226079</v>
      </c>
      <c r="F80" s="153">
        <f t="shared" si="43"/>
        <v>11.955290587236879</v>
      </c>
      <c r="G80" s="151">
        <f t="shared" si="36"/>
        <v>11.589295625167935</v>
      </c>
      <c r="H80" s="151">
        <f t="shared" si="36"/>
        <v>12.321285549305824</v>
      </c>
      <c r="I80" s="154">
        <f t="shared" si="37"/>
        <v>78.23422119005545</v>
      </c>
      <c r="J80" s="153">
        <f t="shared" si="37"/>
        <v>3.3261174786704015</v>
      </c>
      <c r="K80" s="151">
        <f t="shared" si="38"/>
        <v>3.0763860500300781</v>
      </c>
      <c r="L80" s="151">
        <f t="shared" si="38"/>
        <v>3.5758489073107249</v>
      </c>
      <c r="M80" s="155">
        <f t="shared" si="44"/>
        <v>21.765778809944528</v>
      </c>
    </row>
    <row r="81" spans="1:13" ht="14.45" customHeight="1" x14ac:dyDescent="0.15">
      <c r="A81" s="126"/>
      <c r="B81" s="86">
        <v>80</v>
      </c>
      <c r="C81" s="151">
        <f>AB41</f>
        <v>11.245146857871587</v>
      </c>
      <c r="D81" s="151">
        <f t="shared" si="35"/>
        <v>10.931936932294605</v>
      </c>
      <c r="E81" s="152">
        <f t="shared" si="35"/>
        <v>11.55835678344857</v>
      </c>
      <c r="F81" s="153">
        <f>AC41</f>
        <v>8.0041330249720684</v>
      </c>
      <c r="G81" s="151">
        <f t="shared" si="36"/>
        <v>7.7024209236371082</v>
      </c>
      <c r="H81" s="151">
        <f t="shared" si="36"/>
        <v>8.3058451263070285</v>
      </c>
      <c r="I81" s="154">
        <f t="shared" si="37"/>
        <v>71.178554856926439</v>
      </c>
      <c r="J81" s="153">
        <f t="shared" si="37"/>
        <v>3.2410138328995197</v>
      </c>
      <c r="K81" s="151">
        <f t="shared" si="38"/>
        <v>2.9994116878543418</v>
      </c>
      <c r="L81" s="151">
        <f t="shared" si="38"/>
        <v>3.4826159779446977</v>
      </c>
      <c r="M81" s="155">
        <f>AF41</f>
        <v>28.821445143073561</v>
      </c>
    </row>
    <row r="82" spans="1:13" ht="14.45" customHeight="1" thickBot="1" x14ac:dyDescent="0.2">
      <c r="A82" s="127"/>
      <c r="B82" s="128">
        <v>85</v>
      </c>
      <c r="C82" s="167">
        <f>AB42</f>
        <v>8.1035377587487663</v>
      </c>
      <c r="D82" s="167">
        <f t="shared" si="35"/>
        <v>7.3142841587375322</v>
      </c>
      <c r="E82" s="168">
        <f t="shared" si="35"/>
        <v>8.8927913587600003</v>
      </c>
      <c r="F82" s="169">
        <f>AC42</f>
        <v>4.978930406726719</v>
      </c>
      <c r="G82" s="167">
        <f t="shared" si="36"/>
        <v>4.4413451890848554</v>
      </c>
      <c r="H82" s="167">
        <f t="shared" si="36"/>
        <v>5.5165156243685827</v>
      </c>
      <c r="I82" s="170">
        <f t="shared" si="37"/>
        <v>61.441441441441434</v>
      </c>
      <c r="J82" s="169">
        <f t="shared" si="37"/>
        <v>3.1246073520220463</v>
      </c>
      <c r="K82" s="167">
        <f t="shared" si="38"/>
        <v>2.7419122681090204</v>
      </c>
      <c r="L82" s="167">
        <f t="shared" si="38"/>
        <v>3.5073024359350722</v>
      </c>
      <c r="M82" s="171">
        <f>AF42</f>
        <v>38.558558558558552</v>
      </c>
    </row>
    <row r="83" spans="1:13" ht="14.45" customHeight="1" thickTop="1" x14ac:dyDescent="0.15"/>
    <row r="84" spans="1:13" ht="14.45" customHeight="1" x14ac:dyDescent="0.15"/>
  </sheetData>
  <protectedRanges>
    <protectedRange sqref="C7:F42" name="範囲1"/>
  </protectedRanges>
  <mergeCells count="30">
    <mergeCell ref="A45:A46"/>
    <mergeCell ref="B45:B46"/>
    <mergeCell ref="C45:E45"/>
    <mergeCell ref="F45:I45"/>
    <mergeCell ref="J45:M45"/>
    <mergeCell ref="D46:E46"/>
    <mergeCell ref="G46:H46"/>
    <mergeCell ref="K46:L46"/>
    <mergeCell ref="AL5:AM5"/>
    <mergeCell ref="AN5:AO5"/>
    <mergeCell ref="AP5:AQ5"/>
    <mergeCell ref="AR5:AS5"/>
    <mergeCell ref="AT5:AU5"/>
    <mergeCell ref="J44:M44"/>
    <mergeCell ref="X4:AA4"/>
    <mergeCell ref="AB4:AF4"/>
    <mergeCell ref="AH4:AO4"/>
    <mergeCell ref="AP4:AU4"/>
    <mergeCell ref="V5:W5"/>
    <mergeCell ref="X5:Y5"/>
    <mergeCell ref="Z5:AA5"/>
    <mergeCell ref="AC5:AD5"/>
    <mergeCell ref="AE5:AF5"/>
    <mergeCell ref="AJ5:AK5"/>
    <mergeCell ref="A1:M1"/>
    <mergeCell ref="B4:F4"/>
    <mergeCell ref="G4:L4"/>
    <mergeCell ref="O4:P4"/>
    <mergeCell ref="Q4:S4"/>
    <mergeCell ref="T4:W4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4"/>
  <sheetViews>
    <sheetView workbookViewId="0">
      <selection activeCell="G13" sqref="G13"/>
    </sheetView>
  </sheetViews>
  <sheetFormatPr defaultRowHeight="13.5" x14ac:dyDescent="0.15"/>
  <cols>
    <col min="1" max="1" width="4.625" style="25" customWidth="1"/>
    <col min="2" max="2" width="7.625" style="25" customWidth="1"/>
    <col min="3" max="14" width="9.625" style="25" customWidth="1"/>
    <col min="15" max="16" width="8.625" style="25" customWidth="1"/>
    <col min="17" max="22" width="9.625" style="25" customWidth="1"/>
    <col min="23" max="23" width="10.625" style="25" customWidth="1"/>
    <col min="24" max="24" width="9.625" style="25" customWidth="1"/>
    <col min="25" max="25" width="10.625" style="25" customWidth="1"/>
    <col min="26" max="26" width="9.625" style="25" customWidth="1"/>
    <col min="27" max="32" width="10.625" style="25" customWidth="1"/>
    <col min="33" max="33" width="6.625" style="25" customWidth="1"/>
    <col min="34" max="41" width="10.625" style="25" customWidth="1"/>
    <col min="42" max="47" width="9.625" style="25" customWidth="1"/>
    <col min="48" max="16384" width="9" style="25"/>
  </cols>
  <sheetData>
    <row r="1" spans="1:47" ht="30" customHeight="1" x14ac:dyDescent="0.15">
      <c r="A1" s="192" t="s">
        <v>104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47" ht="15" customHeight="1" x14ac:dyDescent="0.15">
      <c r="A2" s="25" t="s">
        <v>346</v>
      </c>
      <c r="M2" s="25" t="s">
        <v>110</v>
      </c>
    </row>
    <row r="3" spans="1:47" ht="15" customHeight="1" thickBot="1" x14ac:dyDescent="0.2">
      <c r="A3" s="25" t="s">
        <v>33</v>
      </c>
      <c r="G3" s="25" t="s">
        <v>24</v>
      </c>
      <c r="O3" s="25" t="s">
        <v>100</v>
      </c>
      <c r="T3" s="25" t="s">
        <v>25</v>
      </c>
      <c r="X3" s="25" t="s">
        <v>101</v>
      </c>
      <c r="AB3" s="25" t="s">
        <v>102</v>
      </c>
      <c r="AH3" s="25" t="s">
        <v>103</v>
      </c>
    </row>
    <row r="4" spans="1:47" ht="14.45" customHeight="1" thickTop="1" x14ac:dyDescent="0.15">
      <c r="A4" s="26"/>
      <c r="B4" s="201" t="s">
        <v>34</v>
      </c>
      <c r="C4" s="210"/>
      <c r="D4" s="210"/>
      <c r="E4" s="210"/>
      <c r="F4" s="211"/>
      <c r="G4" s="200" t="s">
        <v>35</v>
      </c>
      <c r="H4" s="201"/>
      <c r="I4" s="201"/>
      <c r="J4" s="201"/>
      <c r="K4" s="201"/>
      <c r="L4" s="212"/>
      <c r="M4" s="27"/>
      <c r="N4" s="27"/>
      <c r="O4" s="207" t="s">
        <v>16</v>
      </c>
      <c r="P4" s="175"/>
      <c r="Q4" s="174" t="s">
        <v>18</v>
      </c>
      <c r="R4" s="175"/>
      <c r="S4" s="176"/>
      <c r="T4" s="207" t="s">
        <v>19</v>
      </c>
      <c r="U4" s="208"/>
      <c r="V4" s="208"/>
      <c r="W4" s="209"/>
      <c r="X4" s="207" t="s">
        <v>95</v>
      </c>
      <c r="Y4" s="175"/>
      <c r="Z4" s="175"/>
      <c r="AA4" s="176"/>
      <c r="AB4" s="200" t="s">
        <v>22</v>
      </c>
      <c r="AC4" s="202"/>
      <c r="AD4" s="202"/>
      <c r="AE4" s="202"/>
      <c r="AF4" s="203"/>
      <c r="AH4" s="200" t="s">
        <v>27</v>
      </c>
      <c r="AI4" s="201"/>
      <c r="AJ4" s="201"/>
      <c r="AK4" s="201"/>
      <c r="AL4" s="201"/>
      <c r="AM4" s="201"/>
      <c r="AN4" s="202"/>
      <c r="AO4" s="203"/>
      <c r="AP4" s="200" t="s">
        <v>28</v>
      </c>
      <c r="AQ4" s="201"/>
      <c r="AR4" s="202"/>
      <c r="AS4" s="202"/>
      <c r="AT4" s="202"/>
      <c r="AU4" s="203"/>
    </row>
    <row r="5" spans="1:47" ht="39.950000000000003" customHeight="1" x14ac:dyDescent="0.15">
      <c r="A5" s="28" t="s">
        <v>11</v>
      </c>
      <c r="B5" s="29" t="s">
        <v>15</v>
      </c>
      <c r="C5" s="30" t="s">
        <v>9</v>
      </c>
      <c r="D5" s="30" t="s">
        <v>0</v>
      </c>
      <c r="E5" s="31" t="s">
        <v>92</v>
      </c>
      <c r="F5" s="32" t="s">
        <v>93</v>
      </c>
      <c r="G5" s="33" t="s">
        <v>15</v>
      </c>
      <c r="H5" s="34" t="s">
        <v>9</v>
      </c>
      <c r="I5" s="34" t="s">
        <v>0</v>
      </c>
      <c r="J5" s="34" t="s">
        <v>7</v>
      </c>
      <c r="K5" s="34" t="s">
        <v>3</v>
      </c>
      <c r="L5" s="35" t="s">
        <v>4</v>
      </c>
      <c r="M5" s="36"/>
      <c r="N5" s="36"/>
      <c r="O5" s="28" t="s">
        <v>20</v>
      </c>
      <c r="P5" s="37" t="s">
        <v>21</v>
      </c>
      <c r="Q5" s="38" t="s">
        <v>17</v>
      </c>
      <c r="R5" s="37" t="s">
        <v>26</v>
      </c>
      <c r="S5" s="39" t="s">
        <v>94</v>
      </c>
      <c r="T5" s="28" t="s">
        <v>2</v>
      </c>
      <c r="U5" s="37" t="s">
        <v>3</v>
      </c>
      <c r="V5" s="177" t="s">
        <v>4</v>
      </c>
      <c r="W5" s="188"/>
      <c r="X5" s="185" t="s">
        <v>107</v>
      </c>
      <c r="Y5" s="177"/>
      <c r="Z5" s="177" t="s">
        <v>108</v>
      </c>
      <c r="AA5" s="188"/>
      <c r="AB5" s="172" t="s">
        <v>5</v>
      </c>
      <c r="AC5" s="189" t="s">
        <v>98</v>
      </c>
      <c r="AD5" s="190"/>
      <c r="AE5" s="189" t="s">
        <v>99</v>
      </c>
      <c r="AF5" s="191"/>
      <c r="AH5" s="40" t="s">
        <v>2</v>
      </c>
      <c r="AI5" s="173" t="s">
        <v>94</v>
      </c>
      <c r="AJ5" s="186" t="s">
        <v>5</v>
      </c>
      <c r="AK5" s="187"/>
      <c r="AL5" s="186" t="s">
        <v>98</v>
      </c>
      <c r="AM5" s="186"/>
      <c r="AN5" s="177" t="s">
        <v>99</v>
      </c>
      <c r="AO5" s="188"/>
      <c r="AP5" s="185" t="s">
        <v>5</v>
      </c>
      <c r="AQ5" s="199"/>
      <c r="AR5" s="177" t="s">
        <v>98</v>
      </c>
      <c r="AS5" s="199"/>
      <c r="AT5" s="177" t="s">
        <v>99</v>
      </c>
      <c r="AU5" s="178"/>
    </row>
    <row r="6" spans="1:47" ht="14.45" customHeight="1" x14ac:dyDescent="0.15">
      <c r="A6" s="41"/>
      <c r="B6" s="42" t="s">
        <v>8</v>
      </c>
      <c r="C6" s="173" t="s">
        <v>10</v>
      </c>
      <c r="D6" s="173" t="s">
        <v>10</v>
      </c>
      <c r="E6" s="173" t="s">
        <v>10</v>
      </c>
      <c r="F6" s="43" t="s">
        <v>10</v>
      </c>
      <c r="G6" s="44" t="s">
        <v>8</v>
      </c>
      <c r="H6" s="45" t="s">
        <v>10</v>
      </c>
      <c r="I6" s="45" t="s">
        <v>10</v>
      </c>
      <c r="J6" s="46" t="s">
        <v>111</v>
      </c>
      <c r="K6" s="46" t="s">
        <v>105</v>
      </c>
      <c r="L6" s="47" t="s">
        <v>106</v>
      </c>
      <c r="M6" s="36"/>
      <c r="N6" s="36"/>
      <c r="O6" s="48" t="s">
        <v>112</v>
      </c>
      <c r="P6" s="49" t="s">
        <v>113</v>
      </c>
      <c r="Q6" s="50"/>
      <c r="R6" s="49" t="s">
        <v>114</v>
      </c>
      <c r="S6" s="51" t="s">
        <v>41</v>
      </c>
      <c r="T6" s="52" t="s">
        <v>42</v>
      </c>
      <c r="U6" s="46" t="s">
        <v>115</v>
      </c>
      <c r="V6" s="46" t="s">
        <v>116</v>
      </c>
      <c r="W6" s="53" t="s">
        <v>45</v>
      </c>
      <c r="X6" s="52" t="s">
        <v>117</v>
      </c>
      <c r="Y6" s="54" t="s">
        <v>45</v>
      </c>
      <c r="Z6" s="55" t="s">
        <v>118</v>
      </c>
      <c r="AA6" s="53" t="s">
        <v>45</v>
      </c>
      <c r="AB6" s="56" t="s">
        <v>119</v>
      </c>
      <c r="AC6" s="57" t="s">
        <v>54</v>
      </c>
      <c r="AD6" s="57" t="s">
        <v>58</v>
      </c>
      <c r="AE6" s="58" t="s">
        <v>55</v>
      </c>
      <c r="AF6" s="59" t="s">
        <v>57</v>
      </c>
      <c r="AH6" s="60" t="s">
        <v>121</v>
      </c>
      <c r="AI6" s="61" t="s">
        <v>49</v>
      </c>
      <c r="AJ6" s="62"/>
      <c r="AK6" s="63" t="s">
        <v>50</v>
      </c>
      <c r="AL6" s="62"/>
      <c r="AM6" s="63" t="s">
        <v>52</v>
      </c>
      <c r="AN6" s="62"/>
      <c r="AO6" s="64" t="s">
        <v>122</v>
      </c>
      <c r="AP6" s="65" t="s">
        <v>29</v>
      </c>
      <c r="AQ6" s="66" t="s">
        <v>30</v>
      </c>
      <c r="AR6" s="66" t="s">
        <v>29</v>
      </c>
      <c r="AS6" s="66" t="s">
        <v>30</v>
      </c>
      <c r="AT6" s="66" t="s">
        <v>29</v>
      </c>
      <c r="AU6" s="67" t="s">
        <v>30</v>
      </c>
    </row>
    <row r="7" spans="1:47" ht="14.45" customHeight="1" x14ac:dyDescent="0.15">
      <c r="A7" s="68" t="s">
        <v>1</v>
      </c>
      <c r="B7" s="69" t="s">
        <v>230</v>
      </c>
      <c r="C7" s="9">
        <v>1709</v>
      </c>
      <c r="D7" s="9">
        <v>1</v>
      </c>
      <c r="E7" s="9">
        <v>544</v>
      </c>
      <c r="F7" s="12">
        <v>0</v>
      </c>
      <c r="G7" s="21" t="s">
        <v>59</v>
      </c>
      <c r="H7" s="1">
        <v>2528080</v>
      </c>
      <c r="I7" s="1">
        <v>1473</v>
      </c>
      <c r="J7" s="17">
        <v>0</v>
      </c>
      <c r="K7" s="1">
        <v>100000</v>
      </c>
      <c r="L7" s="2">
        <v>8097832</v>
      </c>
      <c r="M7" s="70"/>
      <c r="N7" s="70"/>
      <c r="O7" s="71">
        <f>IF(K7&lt;0.5,0.5,((L7-L8)-5*K8)/5/(K7-K8))</f>
        <v>0.17555555555555555</v>
      </c>
      <c r="P7" s="72">
        <f>IF(H7&lt;0.5,1,(I7/H7)/((K7-K8)/(L7-L8)))</f>
        <v>1.0765900384657308</v>
      </c>
      <c r="Q7" s="73">
        <f>IF(C7&lt;0.5,0,D7/C7)</f>
        <v>5.8513750731421885E-4</v>
      </c>
      <c r="R7" s="74">
        <f>IF(P7=0,Q7,Q7/P7)</f>
        <v>5.4351005155881774E-4</v>
      </c>
      <c r="S7" s="75">
        <f>IF(E7&lt;0.5,0,F7/E7)</f>
        <v>0</v>
      </c>
      <c r="T7" s="76">
        <f>5*R7/(1+5*(1-O7)*R7)</f>
        <v>2.7114752809066626E-3</v>
      </c>
      <c r="U7" s="77">
        <v>100000</v>
      </c>
      <c r="V7" s="77">
        <f>5*U7*((1-T7)+O7*T7)</f>
        <v>498882.26963420399</v>
      </c>
      <c r="W7" s="78">
        <f>SUM(V7:V$24)</f>
        <v>8062147.4052181011</v>
      </c>
      <c r="X7" s="79">
        <f t="shared" ref="X7:X42" si="0">V7*(1-S7)</f>
        <v>498882.26963420399</v>
      </c>
      <c r="Y7" s="77">
        <f>SUM(X7:X$24)</f>
        <v>7918685.8845537575</v>
      </c>
      <c r="Z7" s="77">
        <f t="shared" ref="Z7:Z42" si="1">V7*S7</f>
        <v>0</v>
      </c>
      <c r="AA7" s="78">
        <f>SUM(Z7:Z$24)</f>
        <v>143461.52066434591</v>
      </c>
      <c r="AB7" s="71">
        <f t="shared" ref="AB7:AB42" si="2">W7/U7</f>
        <v>80.621474052181014</v>
      </c>
      <c r="AC7" s="72">
        <f t="shared" ref="AC7:AC42" si="3">Y7/U7</f>
        <v>79.186858845537571</v>
      </c>
      <c r="AD7" s="80">
        <f>AC7/AB7*100</f>
        <v>98.220554481905268</v>
      </c>
      <c r="AE7" s="72">
        <f t="shared" ref="AE7:AE42" si="4">AA7/U7</f>
        <v>1.4346152066434592</v>
      </c>
      <c r="AF7" s="81">
        <f>AE7/AB7*100</f>
        <v>1.7794455180947528</v>
      </c>
      <c r="AH7" s="82">
        <f>IF(D7=0,0,T7*T7*(1-T7)/D7)</f>
        <v>7.3321631664385652E-6</v>
      </c>
      <c r="AI7" s="83">
        <f>IF(E7&lt;0.5,0,S7*(1-S7)/E7)</f>
        <v>0</v>
      </c>
      <c r="AJ7" s="83">
        <f>U7*U7*((1-O7)*5+AB8)^2*AH7</f>
        <v>468795248.91915852</v>
      </c>
      <c r="AK7" s="83">
        <f>SUM(AJ7:AJ$24)/U7/U7</f>
        <v>0.35869892484914301</v>
      </c>
      <c r="AL7" s="83">
        <f>U7*U7*((1-O7)*5*(1-S7)+AC8)^2*AH7+V7*V7*AI7</f>
        <v>452079415.32974929</v>
      </c>
      <c r="AM7" s="83">
        <f>SUM(AL7:AL$24)/U7/U7</f>
        <v>0.32828590386200696</v>
      </c>
      <c r="AN7" s="83">
        <f>U7*U7*((1-O7)*5*S7+AE8)^2*AH7+V7*V7*AI7</f>
        <v>151726.46417451566</v>
      </c>
      <c r="AO7" s="84">
        <f>SUM(AN7:AN$24)/U7/U7</f>
        <v>6.7260642317193333E-3</v>
      </c>
      <c r="AP7" s="71">
        <f t="shared" ref="AP7:AP42" si="5">AB7-1.96*SQRT(AK7)</f>
        <v>79.447601065141754</v>
      </c>
      <c r="AQ7" s="72">
        <f t="shared" ref="AQ7:AQ42" si="6">AB7+1.96*SQRT(AK7)</f>
        <v>81.795347039220275</v>
      </c>
      <c r="AR7" s="72">
        <f t="shared" ref="AR7:AR42" si="7">AC7-1.96*SQRT(AM7)</f>
        <v>78.063852555138325</v>
      </c>
      <c r="AS7" s="72">
        <f t="shared" ref="AS7:AS42" si="8">AC7+1.96*SQRT(AM7)</f>
        <v>80.309865135936818</v>
      </c>
      <c r="AT7" s="72">
        <f t="shared" ref="AT7:AT42" si="9">AE7-1.96*SQRT(AO7)</f>
        <v>1.2738705384501627</v>
      </c>
      <c r="AU7" s="85">
        <f t="shared" ref="AU7:AU42" si="10">AE7+1.96*SQRT(AO7)</f>
        <v>1.5953598748367557</v>
      </c>
    </row>
    <row r="8" spans="1:47" ht="14.45" customHeight="1" x14ac:dyDescent="0.15">
      <c r="A8" s="68"/>
      <c r="B8" s="86" t="s">
        <v>231</v>
      </c>
      <c r="C8" s="11">
        <v>2013</v>
      </c>
      <c r="D8" s="11">
        <v>0</v>
      </c>
      <c r="E8" s="11">
        <v>672</v>
      </c>
      <c r="F8" s="12">
        <v>0</v>
      </c>
      <c r="G8" s="22" t="s">
        <v>61</v>
      </c>
      <c r="H8" s="3">
        <v>2698523</v>
      </c>
      <c r="I8" s="3">
        <v>253</v>
      </c>
      <c r="J8" s="18">
        <v>5</v>
      </c>
      <c r="K8" s="3">
        <v>99730</v>
      </c>
      <c r="L8" s="4">
        <v>7598945</v>
      </c>
      <c r="M8" s="70"/>
      <c r="N8" s="70"/>
      <c r="O8" s="87">
        <f t="shared" ref="O8:O22" si="11">IF(K8&lt;0.5,0.5,((L8-L9)-5*K9)/5/(K8-K9))</f>
        <v>0.46829268292682924</v>
      </c>
      <c r="P8" s="88">
        <f t="shared" ref="P8:P23" si="12">IF(H8&lt;0.5,1,(I8/H8)/((K8-K9)/(L8-L9)))</f>
        <v>1.1400172450253567</v>
      </c>
      <c r="Q8" s="89">
        <f t="shared" ref="Q8:Q42" si="13">IF(C8&lt;0.5,0,D8/C8)</f>
        <v>0</v>
      </c>
      <c r="R8" s="90">
        <f t="shared" ref="R8:R42" si="14">IF(P8=0,Q8,Q8/P8)</f>
        <v>0</v>
      </c>
      <c r="S8" s="91">
        <f t="shared" ref="S8:S42" si="15">IF(E8&lt;0.5,0,F8/E8)</f>
        <v>0</v>
      </c>
      <c r="T8" s="92">
        <f>5*R8/(1+5*(1-O8)*R8)</f>
        <v>0</v>
      </c>
      <c r="U8" s="93">
        <f>U7*(1-T7)</f>
        <v>99728.85247190934</v>
      </c>
      <c r="V8" s="93">
        <f>5*U8*((1-T8)+O8*T8)</f>
        <v>498644.26235954673</v>
      </c>
      <c r="W8" s="94">
        <f>SUM(V8:V$24)</f>
        <v>7563265.1355838971</v>
      </c>
      <c r="X8" s="95">
        <f t="shared" si="0"/>
        <v>498644.26235954673</v>
      </c>
      <c r="Y8" s="93">
        <f>SUM(X8:X$24)</f>
        <v>7419803.6149195535</v>
      </c>
      <c r="Z8" s="93">
        <f t="shared" si="1"/>
        <v>0</v>
      </c>
      <c r="AA8" s="94">
        <f>SUM(Z8:Z$24)</f>
        <v>143461.52066434591</v>
      </c>
      <c r="AB8" s="87">
        <f t="shared" si="2"/>
        <v>75.838284990938249</v>
      </c>
      <c r="AC8" s="88">
        <f t="shared" si="3"/>
        <v>74.399769284515656</v>
      </c>
      <c r="AD8" s="96">
        <f t="shared" ref="AD8:AD42" si="16">AC8/AB8*100</f>
        <v>98.103180067172573</v>
      </c>
      <c r="AE8" s="88">
        <f t="shared" si="4"/>
        <v>1.4385157064226199</v>
      </c>
      <c r="AF8" s="97">
        <f t="shared" ref="AF8:AF42" si="17">AE8/AB8*100</f>
        <v>1.8968199328274697</v>
      </c>
      <c r="AH8" s="98">
        <f>IF(D8=0,0,T8*T8*(1-T8)/D8)</f>
        <v>0</v>
      </c>
      <c r="AI8" s="99">
        <f t="shared" ref="AI8:AI42" si="18">IF(E8&lt;0.5,0,S8*(1-S8)/E8)</f>
        <v>0</v>
      </c>
      <c r="AJ8" s="99">
        <f>U8*U8*((1-O8)*5+AB9)^2*AH8</f>
        <v>0</v>
      </c>
      <c r="AK8" s="99">
        <f>SUM(AJ8:AJ$24)/U8/U8</f>
        <v>0.31351728367702503</v>
      </c>
      <c r="AL8" s="99">
        <f>U8*U8*((1-O8)*5*(1-S8)+AC9)^2*AH8+V8*V8*AI8</f>
        <v>0</v>
      </c>
      <c r="AM8" s="99">
        <f>SUM(AL8:AL$24)/U8/U8</f>
        <v>0.28461934642424219</v>
      </c>
      <c r="AN8" s="99">
        <f>U8*U8*((1-O8)*5*S8+AE9)^2*AH8+V8*V8*AI8</f>
        <v>0</v>
      </c>
      <c r="AO8" s="100">
        <f>SUM(AN8:AN$24)/U8/U8</f>
        <v>6.7474329729434943E-3</v>
      </c>
      <c r="AP8" s="87">
        <f t="shared" si="5"/>
        <v>74.740829754049898</v>
      </c>
      <c r="AQ8" s="88">
        <f t="shared" si="6"/>
        <v>76.935740227826599</v>
      </c>
      <c r="AR8" s="88">
        <f t="shared" si="7"/>
        <v>73.354114618182948</v>
      </c>
      <c r="AS8" s="88">
        <f t="shared" si="8"/>
        <v>75.445423950848365</v>
      </c>
      <c r="AT8" s="88">
        <f t="shared" si="9"/>
        <v>1.2775158973890073</v>
      </c>
      <c r="AU8" s="101">
        <f t="shared" si="10"/>
        <v>1.5995155154562326</v>
      </c>
    </row>
    <row r="9" spans="1:47" ht="14.45" customHeight="1" x14ac:dyDescent="0.15">
      <c r="A9" s="68"/>
      <c r="B9" s="86" t="s">
        <v>124</v>
      </c>
      <c r="C9" s="11">
        <v>2235</v>
      </c>
      <c r="D9" s="11">
        <v>0</v>
      </c>
      <c r="E9" s="11">
        <v>743</v>
      </c>
      <c r="F9" s="12">
        <v>0</v>
      </c>
      <c r="G9" s="22" t="s">
        <v>63</v>
      </c>
      <c r="H9" s="3">
        <v>2855328</v>
      </c>
      <c r="I9" s="3">
        <v>267</v>
      </c>
      <c r="J9" s="18">
        <v>10</v>
      </c>
      <c r="K9" s="3">
        <v>99689</v>
      </c>
      <c r="L9" s="4">
        <v>7100404</v>
      </c>
      <c r="M9" s="70"/>
      <c r="N9" s="70"/>
      <c r="O9" s="87">
        <f t="shared" si="11"/>
        <v>0.57777777777777772</v>
      </c>
      <c r="P9" s="88">
        <f t="shared" si="12"/>
        <v>1.0355646239824872</v>
      </c>
      <c r="Q9" s="89">
        <f t="shared" si="13"/>
        <v>0</v>
      </c>
      <c r="R9" s="90">
        <f t="shared" si="14"/>
        <v>0</v>
      </c>
      <c r="S9" s="91">
        <f t="shared" si="15"/>
        <v>0</v>
      </c>
      <c r="T9" s="92">
        <f t="shared" ref="T9:T22" si="19">5*R9/(1+5*(1-O9)*R9)</f>
        <v>0</v>
      </c>
      <c r="U9" s="93">
        <f t="shared" ref="U9:U23" si="20">U8*(1-T8)</f>
        <v>99728.85247190934</v>
      </c>
      <c r="V9" s="93">
        <f t="shared" ref="V9:V22" si="21">5*U9*((1-T9)+O9*T9)</f>
        <v>498644.26235954673</v>
      </c>
      <c r="W9" s="94">
        <f>SUM(V9:V$24)</f>
        <v>7064620.8732243525</v>
      </c>
      <c r="X9" s="95">
        <f t="shared" si="0"/>
        <v>498644.26235954673</v>
      </c>
      <c r="Y9" s="93">
        <f>SUM(X9:X$24)</f>
        <v>6921159.352560007</v>
      </c>
      <c r="Z9" s="93">
        <f t="shared" si="1"/>
        <v>0</v>
      </c>
      <c r="AA9" s="94">
        <f>SUM(Z9:Z$24)</f>
        <v>143461.52066434591</v>
      </c>
      <c r="AB9" s="87">
        <f t="shared" si="2"/>
        <v>70.838284990938277</v>
      </c>
      <c r="AC9" s="88">
        <f t="shared" si="3"/>
        <v>69.399769284515656</v>
      </c>
      <c r="AD9" s="96">
        <f t="shared" si="16"/>
        <v>97.969296254692452</v>
      </c>
      <c r="AE9" s="88">
        <f t="shared" si="4"/>
        <v>1.4385157064226199</v>
      </c>
      <c r="AF9" s="97">
        <f t="shared" si="17"/>
        <v>2.0307037453075503</v>
      </c>
      <c r="AH9" s="98">
        <f>IF(D9=0,0,T9*T9*(1-T9)/D9)</f>
        <v>0</v>
      </c>
      <c r="AI9" s="99">
        <f t="shared" si="18"/>
        <v>0</v>
      </c>
      <c r="AJ9" s="99">
        <f t="shared" ref="AJ9:AJ23" si="22">U9*U9*((1-O9)*5+AB10)^2*AH9</f>
        <v>0</v>
      </c>
      <c r="AK9" s="99">
        <f>SUM(AJ9:AJ$24)/U9/U9</f>
        <v>0.31351728367702503</v>
      </c>
      <c r="AL9" s="99">
        <f t="shared" ref="AL9:AL23" si="23">U9*U9*((1-O9)*5*(1-S9)+AC10)^2*AH9+V9*V9*AI9</f>
        <v>0</v>
      </c>
      <c r="AM9" s="99">
        <f>SUM(AL9:AL$24)/U9/U9</f>
        <v>0.28461934642424219</v>
      </c>
      <c r="AN9" s="99">
        <f t="shared" ref="AN9:AN23" si="24">U9*U9*((1-O9)*5*S9+AE10)^2*AH9+V9*V9*AI9</f>
        <v>0</v>
      </c>
      <c r="AO9" s="100">
        <f>SUM(AN9:AN$24)/U9/U9</f>
        <v>6.7474329729434943E-3</v>
      </c>
      <c r="AP9" s="87">
        <f t="shared" si="5"/>
        <v>69.740829754049926</v>
      </c>
      <c r="AQ9" s="88">
        <f t="shared" si="6"/>
        <v>71.935740227826628</v>
      </c>
      <c r="AR9" s="88">
        <f t="shared" si="7"/>
        <v>68.354114618182948</v>
      </c>
      <c r="AS9" s="88">
        <f t="shared" si="8"/>
        <v>70.445423950848365</v>
      </c>
      <c r="AT9" s="88">
        <f t="shared" si="9"/>
        <v>1.2775158973890073</v>
      </c>
      <c r="AU9" s="101">
        <f t="shared" si="10"/>
        <v>1.5995155154562326</v>
      </c>
    </row>
    <row r="10" spans="1:47" ht="14.45" customHeight="1" x14ac:dyDescent="0.15">
      <c r="A10" s="68"/>
      <c r="B10" s="86" t="s">
        <v>125</v>
      </c>
      <c r="C10" s="11">
        <v>2153</v>
      </c>
      <c r="D10" s="11">
        <v>0</v>
      </c>
      <c r="E10" s="11">
        <v>704</v>
      </c>
      <c r="F10" s="12">
        <v>0</v>
      </c>
      <c r="G10" s="22" t="s">
        <v>65</v>
      </c>
      <c r="H10" s="3">
        <v>3073597</v>
      </c>
      <c r="I10" s="3">
        <v>836</v>
      </c>
      <c r="J10" s="18">
        <v>15</v>
      </c>
      <c r="K10" s="3">
        <v>99644</v>
      </c>
      <c r="L10" s="4">
        <v>6602054</v>
      </c>
      <c r="M10" s="70"/>
      <c r="N10" s="70"/>
      <c r="O10" s="87">
        <f t="shared" si="11"/>
        <v>0.58484848484848484</v>
      </c>
      <c r="P10" s="88">
        <f t="shared" si="12"/>
        <v>1.0260479822175776</v>
      </c>
      <c r="Q10" s="89">
        <f t="shared" si="13"/>
        <v>0</v>
      </c>
      <c r="R10" s="90">
        <f t="shared" si="14"/>
        <v>0</v>
      </c>
      <c r="S10" s="91">
        <f t="shared" si="15"/>
        <v>0</v>
      </c>
      <c r="T10" s="92">
        <f t="shared" si="19"/>
        <v>0</v>
      </c>
      <c r="U10" s="93">
        <f t="shared" si="20"/>
        <v>99728.85247190934</v>
      </c>
      <c r="V10" s="93">
        <f t="shared" si="21"/>
        <v>498644.26235954673</v>
      </c>
      <c r="W10" s="94">
        <f>SUM(V10:V$24)</f>
        <v>6565976.610864806</v>
      </c>
      <c r="X10" s="95">
        <f t="shared" si="0"/>
        <v>498644.26235954673</v>
      </c>
      <c r="Y10" s="93">
        <f>SUM(X10:X$24)</f>
        <v>6422515.0902004587</v>
      </c>
      <c r="Z10" s="93">
        <f t="shared" si="1"/>
        <v>0</v>
      </c>
      <c r="AA10" s="94">
        <f>SUM(Z10:Z$24)</f>
        <v>143461.52066434591</v>
      </c>
      <c r="AB10" s="87">
        <f t="shared" si="2"/>
        <v>65.838284990938277</v>
      </c>
      <c r="AC10" s="88">
        <f t="shared" si="3"/>
        <v>64.399769284515642</v>
      </c>
      <c r="AD10" s="96">
        <f t="shared" si="16"/>
        <v>97.815077190086853</v>
      </c>
      <c r="AE10" s="88">
        <f t="shared" si="4"/>
        <v>1.4385157064226199</v>
      </c>
      <c r="AF10" s="97">
        <f t="shared" si="17"/>
        <v>2.1849228099131248</v>
      </c>
      <c r="AH10" s="98">
        <f t="shared" ref="AH10:AH22" si="25">IF(D10=0,0,T10*T10*(1-T10)/D10)</f>
        <v>0</v>
      </c>
      <c r="AI10" s="99">
        <f t="shared" si="18"/>
        <v>0</v>
      </c>
      <c r="AJ10" s="99">
        <f t="shared" si="22"/>
        <v>0</v>
      </c>
      <c r="AK10" s="99">
        <f>SUM(AJ10:AJ$24)/U10/U10</f>
        <v>0.31351728367702503</v>
      </c>
      <c r="AL10" s="99">
        <f t="shared" si="23"/>
        <v>0</v>
      </c>
      <c r="AM10" s="99">
        <f>SUM(AL10:AL$24)/U10/U10</f>
        <v>0.28461934642424219</v>
      </c>
      <c r="AN10" s="99">
        <f t="shared" si="24"/>
        <v>0</v>
      </c>
      <c r="AO10" s="100">
        <f>SUM(AN10:AN$24)/U10/U10</f>
        <v>6.7474329729434943E-3</v>
      </c>
      <c r="AP10" s="87">
        <f t="shared" si="5"/>
        <v>64.740829754049926</v>
      </c>
      <c r="AQ10" s="88">
        <f t="shared" si="6"/>
        <v>66.935740227826628</v>
      </c>
      <c r="AR10" s="88">
        <f t="shared" si="7"/>
        <v>63.354114618182933</v>
      </c>
      <c r="AS10" s="88">
        <f t="shared" si="8"/>
        <v>65.445423950848351</v>
      </c>
      <c r="AT10" s="88">
        <f t="shared" si="9"/>
        <v>1.2775158973890073</v>
      </c>
      <c r="AU10" s="101">
        <f t="shared" si="10"/>
        <v>1.5995155154562326</v>
      </c>
    </row>
    <row r="11" spans="1:47" ht="14.45" customHeight="1" x14ac:dyDescent="0.15">
      <c r="A11" s="68"/>
      <c r="B11" s="86" t="s">
        <v>217</v>
      </c>
      <c r="C11" s="11">
        <v>1404</v>
      </c>
      <c r="D11" s="11">
        <v>2</v>
      </c>
      <c r="E11" s="11">
        <v>450</v>
      </c>
      <c r="F11" s="12">
        <v>0</v>
      </c>
      <c r="G11" s="22" t="s">
        <v>67</v>
      </c>
      <c r="H11" s="3">
        <v>3014733</v>
      </c>
      <c r="I11" s="3">
        <v>1515</v>
      </c>
      <c r="J11" s="18">
        <v>20</v>
      </c>
      <c r="K11" s="3">
        <v>99512</v>
      </c>
      <c r="L11" s="4">
        <v>6104108</v>
      </c>
      <c r="M11" s="70"/>
      <c r="N11" s="70"/>
      <c r="O11" s="87">
        <f t="shared" si="11"/>
        <v>0.51311475409836071</v>
      </c>
      <c r="P11" s="88">
        <f t="shared" si="12"/>
        <v>1.0235301238894476</v>
      </c>
      <c r="Q11" s="89">
        <f t="shared" si="13"/>
        <v>1.4245014245014246E-3</v>
      </c>
      <c r="R11" s="90">
        <f t="shared" si="14"/>
        <v>1.3917532969994796E-3</v>
      </c>
      <c r="S11" s="91">
        <f t="shared" si="15"/>
        <v>0</v>
      </c>
      <c r="T11" s="92">
        <f t="shared" si="19"/>
        <v>6.9352689564693972E-3</v>
      </c>
      <c r="U11" s="93">
        <f t="shared" si="20"/>
        <v>99728.85247190934</v>
      </c>
      <c r="V11" s="93">
        <f t="shared" si="21"/>
        <v>496960.50018626818</v>
      </c>
      <c r="W11" s="94">
        <f>SUM(V11:V$24)</f>
        <v>6067332.3485052595</v>
      </c>
      <c r="X11" s="95">
        <f t="shared" si="0"/>
        <v>496960.50018626818</v>
      </c>
      <c r="Y11" s="93">
        <f>SUM(X11:X$24)</f>
        <v>5923870.8278409122</v>
      </c>
      <c r="Z11" s="93">
        <f t="shared" si="1"/>
        <v>0</v>
      </c>
      <c r="AA11" s="94">
        <f>SUM(Z11:Z$24)</f>
        <v>143461.52066434591</v>
      </c>
      <c r="AB11" s="87">
        <f t="shared" si="2"/>
        <v>60.838284990938277</v>
      </c>
      <c r="AC11" s="88">
        <f t="shared" si="3"/>
        <v>59.399769284515642</v>
      </c>
      <c r="AD11" s="96">
        <f t="shared" si="16"/>
        <v>97.635509109704685</v>
      </c>
      <c r="AE11" s="88">
        <f t="shared" si="4"/>
        <v>1.4385157064226199</v>
      </c>
      <c r="AF11" s="97">
        <f t="shared" si="17"/>
        <v>2.3644908902952859</v>
      </c>
      <c r="AH11" s="98">
        <f t="shared" si="25"/>
        <v>2.3882191620464629E-5</v>
      </c>
      <c r="AI11" s="99">
        <f t="shared" si="18"/>
        <v>0</v>
      </c>
      <c r="AJ11" s="99">
        <f t="shared" si="22"/>
        <v>817882951.64903903</v>
      </c>
      <c r="AK11" s="99">
        <f>SUM(AJ11:AJ$24)/U11/U11</f>
        <v>0.31351728367702503</v>
      </c>
      <c r="AL11" s="99">
        <f t="shared" si="23"/>
        <v>778000972.91630971</v>
      </c>
      <c r="AM11" s="99">
        <f>SUM(AL11:AL$24)/U11/U11</f>
        <v>0.28461934642424219</v>
      </c>
      <c r="AN11" s="99">
        <f t="shared" si="24"/>
        <v>498413.6437840978</v>
      </c>
      <c r="AO11" s="100">
        <f>SUM(AN11:AN$24)/U11/U11</f>
        <v>6.7474329729434943E-3</v>
      </c>
      <c r="AP11" s="87">
        <f t="shared" si="5"/>
        <v>59.740829754049926</v>
      </c>
      <c r="AQ11" s="88">
        <f t="shared" si="6"/>
        <v>61.935740227826628</v>
      </c>
      <c r="AR11" s="88">
        <f t="shared" si="7"/>
        <v>58.354114618182933</v>
      </c>
      <c r="AS11" s="88">
        <f t="shared" si="8"/>
        <v>60.445423950848351</v>
      </c>
      <c r="AT11" s="88">
        <f t="shared" si="9"/>
        <v>1.2775158973890073</v>
      </c>
      <c r="AU11" s="101">
        <f t="shared" si="10"/>
        <v>1.5995155154562326</v>
      </c>
    </row>
    <row r="12" spans="1:47" ht="14.45" customHeight="1" x14ac:dyDescent="0.15">
      <c r="A12" s="68"/>
      <c r="B12" s="86" t="s">
        <v>143</v>
      </c>
      <c r="C12" s="11">
        <v>1591</v>
      </c>
      <c r="D12" s="11">
        <v>2</v>
      </c>
      <c r="E12" s="11">
        <v>543</v>
      </c>
      <c r="F12" s="12">
        <v>0</v>
      </c>
      <c r="G12" s="22" t="s">
        <v>69</v>
      </c>
      <c r="H12" s="3">
        <v>3210180</v>
      </c>
      <c r="I12" s="3">
        <v>1786</v>
      </c>
      <c r="J12" s="18">
        <v>25</v>
      </c>
      <c r="K12" s="3">
        <v>99268</v>
      </c>
      <c r="L12" s="4">
        <v>5607142</v>
      </c>
      <c r="M12" s="70"/>
      <c r="N12" s="70"/>
      <c r="O12" s="87">
        <f t="shared" si="11"/>
        <v>0.50820895522388054</v>
      </c>
      <c r="P12" s="88">
        <f t="shared" si="12"/>
        <v>1.0290098881329293</v>
      </c>
      <c r="Q12" s="89">
        <f t="shared" si="13"/>
        <v>1.257071024512885E-3</v>
      </c>
      <c r="R12" s="90">
        <f t="shared" si="14"/>
        <v>1.2216316276549661E-3</v>
      </c>
      <c r="S12" s="91">
        <f t="shared" si="15"/>
        <v>0</v>
      </c>
      <c r="T12" s="92">
        <f t="shared" si="19"/>
        <v>6.0898645659029872E-3</v>
      </c>
      <c r="U12" s="93">
        <f t="shared" si="20"/>
        <v>99037.2060572966</v>
      </c>
      <c r="V12" s="93">
        <f t="shared" si="21"/>
        <v>493702.97741235909</v>
      </c>
      <c r="W12" s="94">
        <f>SUM(V12:V$24)</f>
        <v>5570371.8483189913</v>
      </c>
      <c r="X12" s="95">
        <f t="shared" si="0"/>
        <v>493702.97741235909</v>
      </c>
      <c r="Y12" s="93">
        <f>SUM(X12:X$24)</f>
        <v>5426910.3276546439</v>
      </c>
      <c r="Z12" s="93">
        <f t="shared" si="1"/>
        <v>0</v>
      </c>
      <c r="AA12" s="94">
        <f>SUM(Z12:Z$24)</f>
        <v>143461.52066434591</v>
      </c>
      <c r="AB12" s="87">
        <f t="shared" si="2"/>
        <v>56.245244288255968</v>
      </c>
      <c r="AC12" s="88">
        <f t="shared" si="3"/>
        <v>54.796682415646707</v>
      </c>
      <c r="AD12" s="96">
        <f t="shared" si="16"/>
        <v>97.424561150120709</v>
      </c>
      <c r="AE12" s="88">
        <f t="shared" si="4"/>
        <v>1.448561872609252</v>
      </c>
      <c r="AF12" s="97">
        <f t="shared" si="17"/>
        <v>2.5754388498792817</v>
      </c>
      <c r="AH12" s="98">
        <f t="shared" si="25"/>
        <v>1.8430299485342831E-5</v>
      </c>
      <c r="AI12" s="99">
        <f t="shared" si="18"/>
        <v>0</v>
      </c>
      <c r="AJ12" s="99">
        <f t="shared" si="22"/>
        <v>527778152.77884358</v>
      </c>
      <c r="AK12" s="99">
        <f>SUM(AJ12:AJ$24)/U12/U12</f>
        <v>0.23452535680309602</v>
      </c>
      <c r="AL12" s="99">
        <f t="shared" si="23"/>
        <v>499690642.40979606</v>
      </c>
      <c r="AM12" s="99">
        <f>SUM(AL12:AL$24)/U12/U12</f>
        <v>0.20928849854952714</v>
      </c>
      <c r="AN12" s="99">
        <f t="shared" si="24"/>
        <v>383980.36190715915</v>
      </c>
      <c r="AO12" s="100">
        <f>SUM(AN12:AN$24)/U12/U12</f>
        <v>6.791191048514029E-3</v>
      </c>
      <c r="AP12" s="87">
        <f t="shared" si="5"/>
        <v>55.296059053070138</v>
      </c>
      <c r="AQ12" s="88">
        <f t="shared" si="6"/>
        <v>57.194429523441798</v>
      </c>
      <c r="AR12" s="88">
        <f t="shared" si="7"/>
        <v>53.900020441417922</v>
      </c>
      <c r="AS12" s="88">
        <f t="shared" si="8"/>
        <v>55.693344389875492</v>
      </c>
      <c r="AT12" s="88">
        <f t="shared" si="9"/>
        <v>1.287040853754208</v>
      </c>
      <c r="AU12" s="101">
        <f t="shared" si="10"/>
        <v>1.610082891464296</v>
      </c>
    </row>
    <row r="13" spans="1:47" ht="14.45" customHeight="1" x14ac:dyDescent="0.15">
      <c r="A13" s="68"/>
      <c r="B13" s="86" t="s">
        <v>232</v>
      </c>
      <c r="C13" s="11">
        <v>2105</v>
      </c>
      <c r="D13" s="11">
        <v>0</v>
      </c>
      <c r="E13" s="11">
        <v>718</v>
      </c>
      <c r="F13" s="12">
        <v>0</v>
      </c>
      <c r="G13" s="22" t="s">
        <v>71</v>
      </c>
      <c r="H13" s="3">
        <v>3652706</v>
      </c>
      <c r="I13" s="3">
        <v>2325</v>
      </c>
      <c r="J13" s="18">
        <v>30</v>
      </c>
      <c r="K13" s="3">
        <v>99000</v>
      </c>
      <c r="L13" s="4">
        <v>5111461</v>
      </c>
      <c r="M13" s="70"/>
      <c r="N13" s="70"/>
      <c r="O13" s="87">
        <f t="shared" si="11"/>
        <v>0.51578947368421058</v>
      </c>
      <c r="P13" s="88">
        <f t="shared" si="12"/>
        <v>1.0348886767638479</v>
      </c>
      <c r="Q13" s="89">
        <f t="shared" si="13"/>
        <v>0</v>
      </c>
      <c r="R13" s="90">
        <f t="shared" si="14"/>
        <v>0</v>
      </c>
      <c r="S13" s="91">
        <f t="shared" si="15"/>
        <v>0</v>
      </c>
      <c r="T13" s="92">
        <f t="shared" si="19"/>
        <v>0</v>
      </c>
      <c r="U13" s="93">
        <f t="shared" si="20"/>
        <v>98434.082885422235</v>
      </c>
      <c r="V13" s="93">
        <f t="shared" si="21"/>
        <v>492170.41442711116</v>
      </c>
      <c r="W13" s="94">
        <f>SUM(V13:V$24)</f>
        <v>5076668.8709066315</v>
      </c>
      <c r="X13" s="95">
        <f t="shared" si="0"/>
        <v>492170.41442711116</v>
      </c>
      <c r="Y13" s="93">
        <f>SUM(X13:X$24)</f>
        <v>4933207.3502422851</v>
      </c>
      <c r="Z13" s="93">
        <f t="shared" si="1"/>
        <v>0</v>
      </c>
      <c r="AA13" s="94">
        <f>SUM(Z13:Z$24)</f>
        <v>143461.52066434591</v>
      </c>
      <c r="AB13" s="87">
        <f t="shared" si="2"/>
        <v>51.574299491527739</v>
      </c>
      <c r="AC13" s="88">
        <f t="shared" si="3"/>
        <v>50.1168620221165</v>
      </c>
      <c r="AD13" s="96">
        <f t="shared" si="16"/>
        <v>97.174101279551735</v>
      </c>
      <c r="AE13" s="88">
        <f t="shared" si="4"/>
        <v>1.4574374694112389</v>
      </c>
      <c r="AF13" s="97">
        <f t="shared" si="17"/>
        <v>2.825898720448266</v>
      </c>
      <c r="AH13" s="98">
        <f t="shared" si="25"/>
        <v>0</v>
      </c>
      <c r="AI13" s="99">
        <f t="shared" si="18"/>
        <v>0</v>
      </c>
      <c r="AJ13" s="99">
        <f t="shared" si="22"/>
        <v>0</v>
      </c>
      <c r="AK13" s="99">
        <f>SUM(AJ13:AJ$24)/U13/U13</f>
        <v>0.18293773811776992</v>
      </c>
      <c r="AL13" s="99">
        <f t="shared" si="23"/>
        <v>0</v>
      </c>
      <c r="AM13" s="99">
        <f>SUM(AL13:AL$24)/U13/U13</f>
        <v>0.16028949761841371</v>
      </c>
      <c r="AN13" s="99">
        <f t="shared" si="24"/>
        <v>0</v>
      </c>
      <c r="AO13" s="100">
        <f>SUM(AN13:AN$24)/U13/U13</f>
        <v>6.8350382344640609E-3</v>
      </c>
      <c r="AP13" s="87">
        <f t="shared" si="5"/>
        <v>50.735983551828852</v>
      </c>
      <c r="AQ13" s="88">
        <f t="shared" si="6"/>
        <v>52.412615431226627</v>
      </c>
      <c r="AR13" s="88">
        <f t="shared" si="7"/>
        <v>49.3321530734923</v>
      </c>
      <c r="AS13" s="88">
        <f t="shared" si="8"/>
        <v>50.9015709707407</v>
      </c>
      <c r="AT13" s="88">
        <f t="shared" si="9"/>
        <v>1.2953958609228104</v>
      </c>
      <c r="AU13" s="101">
        <f t="shared" si="10"/>
        <v>1.6194790778996673</v>
      </c>
    </row>
    <row r="14" spans="1:47" ht="14.45" customHeight="1" x14ac:dyDescent="0.15">
      <c r="A14" s="68"/>
      <c r="B14" s="86" t="s">
        <v>219</v>
      </c>
      <c r="C14" s="11">
        <v>2373</v>
      </c>
      <c r="D14" s="11">
        <v>2</v>
      </c>
      <c r="E14" s="11">
        <v>792</v>
      </c>
      <c r="F14" s="12">
        <v>0</v>
      </c>
      <c r="G14" s="22" t="s">
        <v>73</v>
      </c>
      <c r="H14" s="3">
        <v>4191265</v>
      </c>
      <c r="I14" s="3">
        <v>3455</v>
      </c>
      <c r="J14" s="18">
        <v>35</v>
      </c>
      <c r="K14" s="3">
        <v>98696</v>
      </c>
      <c r="L14" s="4">
        <v>4617197</v>
      </c>
      <c r="M14" s="70"/>
      <c r="N14" s="70"/>
      <c r="O14" s="87">
        <f t="shared" si="11"/>
        <v>0.5252525252525253</v>
      </c>
      <c r="P14" s="88">
        <f t="shared" si="12"/>
        <v>1.0252959717918388</v>
      </c>
      <c r="Q14" s="89">
        <f t="shared" si="13"/>
        <v>8.4281500210703754E-4</v>
      </c>
      <c r="R14" s="90">
        <f t="shared" si="14"/>
        <v>8.2202117758651487E-4</v>
      </c>
      <c r="S14" s="91">
        <f t="shared" si="15"/>
        <v>0</v>
      </c>
      <c r="T14" s="92">
        <f t="shared" si="19"/>
        <v>4.1021016113333315E-3</v>
      </c>
      <c r="U14" s="93">
        <f t="shared" si="20"/>
        <v>98434.082885422235</v>
      </c>
      <c r="V14" s="93">
        <f t="shared" si="21"/>
        <v>491211.93105990527</v>
      </c>
      <c r="W14" s="94">
        <f>SUM(V14:V$24)</f>
        <v>4584498.4564795205</v>
      </c>
      <c r="X14" s="95">
        <f t="shared" si="0"/>
        <v>491211.93105990527</v>
      </c>
      <c r="Y14" s="93">
        <f>SUM(X14:X$24)</f>
        <v>4441036.9358151741</v>
      </c>
      <c r="Z14" s="93">
        <f t="shared" si="1"/>
        <v>0</v>
      </c>
      <c r="AA14" s="94">
        <f>SUM(Z14:Z$24)</f>
        <v>143461.52066434591</v>
      </c>
      <c r="AB14" s="87">
        <f t="shared" si="2"/>
        <v>46.574299491527746</v>
      </c>
      <c r="AC14" s="88">
        <f t="shared" si="3"/>
        <v>45.1168620221165</v>
      </c>
      <c r="AD14" s="96">
        <f t="shared" si="16"/>
        <v>96.870725946879006</v>
      </c>
      <c r="AE14" s="88">
        <f t="shared" si="4"/>
        <v>1.4574374694112389</v>
      </c>
      <c r="AF14" s="97">
        <f t="shared" si="17"/>
        <v>3.1292740531209895</v>
      </c>
      <c r="AH14" s="98">
        <f t="shared" si="25"/>
        <v>8.3791052955542096E-6</v>
      </c>
      <c r="AI14" s="99">
        <f t="shared" si="18"/>
        <v>0</v>
      </c>
      <c r="AJ14" s="99">
        <f t="shared" si="22"/>
        <v>158102222.53681248</v>
      </c>
      <c r="AK14" s="99">
        <f>SUM(AJ14:AJ$24)/U14/U14</f>
        <v>0.18293773811776992</v>
      </c>
      <c r="AL14" s="99">
        <f t="shared" si="23"/>
        <v>147789891.35738915</v>
      </c>
      <c r="AM14" s="99">
        <f>SUM(AL14:AL$24)/U14/U14</f>
        <v>0.16028949761841371</v>
      </c>
      <c r="AN14" s="99">
        <f t="shared" si="24"/>
        <v>173875.69387914622</v>
      </c>
      <c r="AO14" s="100">
        <f>SUM(AN14:AN$24)/U14/U14</f>
        <v>6.8350382344640609E-3</v>
      </c>
      <c r="AP14" s="87">
        <f t="shared" si="5"/>
        <v>45.735983551828859</v>
      </c>
      <c r="AQ14" s="88">
        <f t="shared" si="6"/>
        <v>47.412615431226634</v>
      </c>
      <c r="AR14" s="88">
        <f t="shared" si="7"/>
        <v>44.3321530734923</v>
      </c>
      <c r="AS14" s="88">
        <f t="shared" si="8"/>
        <v>45.9015709707407</v>
      </c>
      <c r="AT14" s="88">
        <f t="shared" si="9"/>
        <v>1.2953958609228104</v>
      </c>
      <c r="AU14" s="101">
        <f t="shared" si="10"/>
        <v>1.6194790778996673</v>
      </c>
    </row>
    <row r="15" spans="1:47" ht="14.45" customHeight="1" x14ac:dyDescent="0.15">
      <c r="A15" s="68"/>
      <c r="B15" s="86" t="s">
        <v>182</v>
      </c>
      <c r="C15" s="11">
        <v>2536</v>
      </c>
      <c r="D15" s="11">
        <v>0</v>
      </c>
      <c r="E15" s="11">
        <v>840</v>
      </c>
      <c r="F15" s="12">
        <v>0</v>
      </c>
      <c r="G15" s="22" t="s">
        <v>75</v>
      </c>
      <c r="H15" s="3">
        <v>4922423</v>
      </c>
      <c r="I15" s="3">
        <v>6214</v>
      </c>
      <c r="J15" s="18">
        <v>40</v>
      </c>
      <c r="K15" s="3">
        <v>98300</v>
      </c>
      <c r="L15" s="4">
        <v>4124657</v>
      </c>
      <c r="M15" s="70"/>
      <c r="N15" s="70"/>
      <c r="O15" s="87">
        <f t="shared" si="11"/>
        <v>0.53822525597269621</v>
      </c>
      <c r="P15" s="88">
        <f t="shared" si="12"/>
        <v>1.0558957708401631</v>
      </c>
      <c r="Q15" s="89">
        <f t="shared" si="13"/>
        <v>0</v>
      </c>
      <c r="R15" s="90">
        <f t="shared" si="14"/>
        <v>0</v>
      </c>
      <c r="S15" s="91">
        <f t="shared" si="15"/>
        <v>0</v>
      </c>
      <c r="T15" s="92">
        <f t="shared" si="19"/>
        <v>0</v>
      </c>
      <c r="U15" s="93">
        <f t="shared" si="20"/>
        <v>98030.296275407833</v>
      </c>
      <c r="V15" s="93">
        <f t="shared" si="21"/>
        <v>490151.48137703916</v>
      </c>
      <c r="W15" s="94">
        <f>SUM(V15:V$24)</f>
        <v>4093286.5254196152</v>
      </c>
      <c r="X15" s="95">
        <f t="shared" si="0"/>
        <v>490151.48137703916</v>
      </c>
      <c r="Y15" s="93">
        <f>SUM(X15:X$24)</f>
        <v>3949825.0047552688</v>
      </c>
      <c r="Z15" s="93">
        <f t="shared" si="1"/>
        <v>0</v>
      </c>
      <c r="AA15" s="94">
        <f>SUM(Z15:Z$24)</f>
        <v>143461.52066434591</v>
      </c>
      <c r="AB15" s="87">
        <f t="shared" si="2"/>
        <v>41.755321374525614</v>
      </c>
      <c r="AC15" s="88">
        <f t="shared" si="3"/>
        <v>40.291880722859077</v>
      </c>
      <c r="AD15" s="96">
        <f t="shared" si="16"/>
        <v>96.495199645237633</v>
      </c>
      <c r="AE15" s="88">
        <f t="shared" si="4"/>
        <v>1.4634406516665306</v>
      </c>
      <c r="AF15" s="97">
        <f t="shared" si="17"/>
        <v>3.5048003547623443</v>
      </c>
      <c r="AH15" s="98">
        <f t="shared" si="25"/>
        <v>0</v>
      </c>
      <c r="AI15" s="99">
        <f t="shared" si="18"/>
        <v>0</v>
      </c>
      <c r="AJ15" s="99">
        <f t="shared" si="22"/>
        <v>0</v>
      </c>
      <c r="AK15" s="99">
        <f>SUM(AJ15:AJ$24)/U15/U15</f>
        <v>0.16799593365261689</v>
      </c>
      <c r="AL15" s="99">
        <f t="shared" si="23"/>
        <v>0</v>
      </c>
      <c r="AM15" s="99">
        <f>SUM(AL15:AL$24)/U15/U15</f>
        <v>0.14623382296020915</v>
      </c>
      <c r="AN15" s="99">
        <f t="shared" si="24"/>
        <v>0</v>
      </c>
      <c r="AO15" s="100">
        <f>SUM(AN15:AN$24)/U15/U15</f>
        <v>6.8733678993175128E-3</v>
      </c>
      <c r="AP15" s="87">
        <f t="shared" si="5"/>
        <v>40.951970156987549</v>
      </c>
      <c r="AQ15" s="88">
        <f t="shared" si="6"/>
        <v>42.558672592063679</v>
      </c>
      <c r="AR15" s="88">
        <f t="shared" si="7"/>
        <v>39.542366310533374</v>
      </c>
      <c r="AS15" s="88">
        <f t="shared" si="8"/>
        <v>41.041395135184779</v>
      </c>
      <c r="AT15" s="88">
        <f t="shared" si="9"/>
        <v>1.3009453282814616</v>
      </c>
      <c r="AU15" s="101">
        <f t="shared" si="10"/>
        <v>1.6259359750515996</v>
      </c>
    </row>
    <row r="16" spans="1:47" ht="14.45" customHeight="1" x14ac:dyDescent="0.15">
      <c r="A16" s="68"/>
      <c r="B16" s="86" t="s">
        <v>146</v>
      </c>
      <c r="C16" s="11">
        <v>2364</v>
      </c>
      <c r="D16" s="11">
        <v>7</v>
      </c>
      <c r="E16" s="11">
        <v>776</v>
      </c>
      <c r="F16" s="12">
        <v>2</v>
      </c>
      <c r="G16" s="22" t="s">
        <v>77</v>
      </c>
      <c r="H16" s="3">
        <v>4365334</v>
      </c>
      <c r="I16" s="3">
        <v>8656</v>
      </c>
      <c r="J16" s="18">
        <v>45</v>
      </c>
      <c r="K16" s="3">
        <v>97714</v>
      </c>
      <c r="L16" s="4">
        <v>3634510</v>
      </c>
      <c r="M16" s="70"/>
      <c r="N16" s="70"/>
      <c r="O16" s="87">
        <f t="shared" si="11"/>
        <v>0.54229166666666673</v>
      </c>
      <c r="P16" s="88">
        <f t="shared" si="12"/>
        <v>1.0046111515560245</v>
      </c>
      <c r="Q16" s="89">
        <f t="shared" si="13"/>
        <v>2.9610829103214891E-3</v>
      </c>
      <c r="R16" s="90">
        <f t="shared" si="14"/>
        <v>2.9474915799362965E-3</v>
      </c>
      <c r="S16" s="91">
        <f t="shared" si="15"/>
        <v>2.5773195876288659E-3</v>
      </c>
      <c r="T16" s="92">
        <f t="shared" si="19"/>
        <v>1.4638713085739585E-2</v>
      </c>
      <c r="U16" s="93">
        <f t="shared" si="20"/>
        <v>98030.296275407833</v>
      </c>
      <c r="V16" s="93">
        <f t="shared" si="21"/>
        <v>486867.33853765792</v>
      </c>
      <c r="W16" s="94">
        <f>SUM(V16:V$24)</f>
        <v>3603135.0440425756</v>
      </c>
      <c r="X16" s="95">
        <f t="shared" si="0"/>
        <v>485612.52580946806</v>
      </c>
      <c r="Y16" s="93">
        <f>SUM(X16:X$24)</f>
        <v>3459673.5233782302</v>
      </c>
      <c r="Z16" s="93">
        <f t="shared" si="1"/>
        <v>1254.8127281898401</v>
      </c>
      <c r="AA16" s="94">
        <f>SUM(Z16:Z$24)</f>
        <v>143461.52066434591</v>
      </c>
      <c r="AB16" s="87">
        <f t="shared" si="2"/>
        <v>36.755321374525607</v>
      </c>
      <c r="AC16" s="88">
        <f t="shared" si="3"/>
        <v>35.291880722859084</v>
      </c>
      <c r="AD16" s="96">
        <f t="shared" si="16"/>
        <v>96.018425096179939</v>
      </c>
      <c r="AE16" s="88">
        <f t="shared" si="4"/>
        <v>1.4634406516665306</v>
      </c>
      <c r="AF16" s="97">
        <f t="shared" si="17"/>
        <v>3.9815749038200834</v>
      </c>
      <c r="AH16" s="98">
        <f t="shared" si="25"/>
        <v>3.0164994694474779E-5</v>
      </c>
      <c r="AI16" s="99">
        <f t="shared" si="18"/>
        <v>3.3127281074382613E-6</v>
      </c>
      <c r="AJ16" s="99">
        <f t="shared" si="22"/>
        <v>346027457.56214935</v>
      </c>
      <c r="AK16" s="99">
        <f>SUM(AJ16:AJ$24)/U16/U16</f>
        <v>0.16799593365261689</v>
      </c>
      <c r="AL16" s="99">
        <f t="shared" si="23"/>
        <v>317838783.73262173</v>
      </c>
      <c r="AM16" s="99">
        <f>SUM(AL16:AL$24)/U16/U16</f>
        <v>0.14623382296020915</v>
      </c>
      <c r="AN16" s="99">
        <f t="shared" si="24"/>
        <v>1418571.7137228812</v>
      </c>
      <c r="AO16" s="100">
        <f>SUM(AN16:AN$24)/U16/U16</f>
        <v>6.8733678993175128E-3</v>
      </c>
      <c r="AP16" s="87">
        <f t="shared" si="5"/>
        <v>35.951970156987542</v>
      </c>
      <c r="AQ16" s="88">
        <f t="shared" si="6"/>
        <v>37.558672592063672</v>
      </c>
      <c r="AR16" s="88">
        <f t="shared" si="7"/>
        <v>34.542366310533382</v>
      </c>
      <c r="AS16" s="88">
        <f t="shared" si="8"/>
        <v>36.041395135184786</v>
      </c>
      <c r="AT16" s="88">
        <f t="shared" si="9"/>
        <v>1.3009453282814616</v>
      </c>
      <c r="AU16" s="101">
        <f t="shared" si="10"/>
        <v>1.6259359750515996</v>
      </c>
    </row>
    <row r="17" spans="1:47" ht="14.45" customHeight="1" x14ac:dyDescent="0.15">
      <c r="A17" s="68"/>
      <c r="B17" s="86" t="s">
        <v>233</v>
      </c>
      <c r="C17" s="11">
        <v>2660</v>
      </c>
      <c r="D17" s="11">
        <v>6</v>
      </c>
      <c r="E17" s="11">
        <v>895</v>
      </c>
      <c r="F17" s="12">
        <v>2</v>
      </c>
      <c r="G17" s="22" t="s">
        <v>79</v>
      </c>
      <c r="H17" s="3">
        <v>3982000</v>
      </c>
      <c r="I17" s="3">
        <v>12838</v>
      </c>
      <c r="J17" s="18">
        <v>50</v>
      </c>
      <c r="K17" s="3">
        <v>96754</v>
      </c>
      <c r="L17" s="4">
        <v>3148137</v>
      </c>
      <c r="M17" s="70"/>
      <c r="N17" s="70"/>
      <c r="O17" s="87">
        <f t="shared" si="11"/>
        <v>0.53543307086614178</v>
      </c>
      <c r="P17" s="88">
        <f t="shared" si="12"/>
        <v>1.0159221648336147</v>
      </c>
      <c r="Q17" s="89">
        <f t="shared" si="13"/>
        <v>2.255639097744361E-3</v>
      </c>
      <c r="R17" s="90">
        <f t="shared" si="14"/>
        <v>2.2202873171034555E-3</v>
      </c>
      <c r="S17" s="91">
        <f t="shared" si="15"/>
        <v>2.2346368715083797E-3</v>
      </c>
      <c r="T17" s="92">
        <f t="shared" si="19"/>
        <v>1.1044476242172859E-2</v>
      </c>
      <c r="U17" s="93">
        <f t="shared" si="20"/>
        <v>96595.258894522092</v>
      </c>
      <c r="V17" s="93">
        <f t="shared" si="21"/>
        <v>480498.19217040343</v>
      </c>
      <c r="W17" s="94">
        <f>SUM(V17:V$24)</f>
        <v>3116267.705504918</v>
      </c>
      <c r="X17" s="95">
        <f t="shared" si="0"/>
        <v>479424.45319348632</v>
      </c>
      <c r="Y17" s="93">
        <f>SUM(X17:X$24)</f>
        <v>2974060.9975687619</v>
      </c>
      <c r="Z17" s="93">
        <f t="shared" si="1"/>
        <v>1073.7389769171025</v>
      </c>
      <c r="AA17" s="94">
        <f>SUM(Z17:Z$24)</f>
        <v>142206.70793615608</v>
      </c>
      <c r="AB17" s="87">
        <f t="shared" si="2"/>
        <v>32.261083423439544</v>
      </c>
      <c r="AC17" s="88">
        <f t="shared" si="3"/>
        <v>30.788892038855757</v>
      </c>
      <c r="AD17" s="96">
        <f t="shared" si="16"/>
        <v>95.436633775559571</v>
      </c>
      <c r="AE17" s="88">
        <f t="shared" si="4"/>
        <v>1.4721913845837893</v>
      </c>
      <c r="AF17" s="97">
        <f t="shared" si="17"/>
        <v>4.5633662244404256</v>
      </c>
      <c r="AH17" s="98">
        <f t="shared" si="25"/>
        <v>2.0105540870256672E-5</v>
      </c>
      <c r="AI17" s="99">
        <f t="shared" si="18"/>
        <v>2.4912215302356144E-6</v>
      </c>
      <c r="AJ17" s="99">
        <f t="shared" si="22"/>
        <v>167874697.64945993</v>
      </c>
      <c r="AK17" s="99">
        <f>SUM(AJ17:AJ$24)/U17/U17</f>
        <v>0.1359395138733763</v>
      </c>
      <c r="AL17" s="99">
        <f t="shared" si="23"/>
        <v>152222137.24250627</v>
      </c>
      <c r="AM17" s="99">
        <f>SUM(AL17:AL$24)/U17/U17</f>
        <v>0.11654708164918287</v>
      </c>
      <c r="AN17" s="99">
        <f t="shared" si="24"/>
        <v>987519.10444265814</v>
      </c>
      <c r="AO17" s="100">
        <f>SUM(AN17:AN$24)/U17/U17</f>
        <v>6.9270753611872758E-3</v>
      </c>
      <c r="AP17" s="87">
        <f t="shared" si="5"/>
        <v>31.538431891582064</v>
      </c>
      <c r="AQ17" s="88">
        <f t="shared" si="6"/>
        <v>32.983734955297024</v>
      </c>
      <c r="AR17" s="88">
        <f t="shared" si="7"/>
        <v>30.119767783680754</v>
      </c>
      <c r="AS17" s="88">
        <f t="shared" si="8"/>
        <v>31.458016294030759</v>
      </c>
      <c r="AT17" s="88">
        <f t="shared" si="9"/>
        <v>1.3090624395509196</v>
      </c>
      <c r="AU17" s="101">
        <f t="shared" si="10"/>
        <v>1.635320329616659</v>
      </c>
    </row>
    <row r="18" spans="1:47" ht="14.45" customHeight="1" x14ac:dyDescent="0.15">
      <c r="A18" s="68"/>
      <c r="B18" s="86" t="s">
        <v>147</v>
      </c>
      <c r="C18" s="11">
        <v>3115</v>
      </c>
      <c r="D18" s="11">
        <v>18</v>
      </c>
      <c r="E18" s="11">
        <v>1052</v>
      </c>
      <c r="F18" s="12">
        <v>4</v>
      </c>
      <c r="G18" s="22" t="s">
        <v>81</v>
      </c>
      <c r="H18" s="3">
        <v>3749854</v>
      </c>
      <c r="I18" s="3">
        <v>19460</v>
      </c>
      <c r="J18" s="18">
        <v>55</v>
      </c>
      <c r="K18" s="3">
        <v>95230</v>
      </c>
      <c r="L18" s="4">
        <v>2667907</v>
      </c>
      <c r="M18" s="70"/>
      <c r="N18" s="70"/>
      <c r="O18" s="87">
        <f t="shared" si="11"/>
        <v>0.53868552412645587</v>
      </c>
      <c r="P18" s="88">
        <f t="shared" si="12"/>
        <v>1.0158990420753615</v>
      </c>
      <c r="Q18" s="89">
        <f t="shared" si="13"/>
        <v>5.7784911717495991E-3</v>
      </c>
      <c r="R18" s="90">
        <f t="shared" si="14"/>
        <v>5.6880565217827406E-3</v>
      </c>
      <c r="S18" s="91">
        <f t="shared" si="15"/>
        <v>3.8022813688212928E-3</v>
      </c>
      <c r="T18" s="92">
        <f t="shared" si="19"/>
        <v>2.8071980635331829E-2</v>
      </c>
      <c r="U18" s="93">
        <f t="shared" si="20"/>
        <v>95528.414852555012</v>
      </c>
      <c r="V18" s="93">
        <f t="shared" si="21"/>
        <v>471456.6041309986</v>
      </c>
      <c r="W18" s="94">
        <f>SUM(V18:V$24)</f>
        <v>2635769.5133345141</v>
      </c>
      <c r="X18" s="95">
        <f t="shared" si="0"/>
        <v>469663.99346890353</v>
      </c>
      <c r="Y18" s="93">
        <f>SUM(X18:X$24)</f>
        <v>2494636.5443752757</v>
      </c>
      <c r="Z18" s="93">
        <f t="shared" si="1"/>
        <v>1792.6106620950518</v>
      </c>
      <c r="AA18" s="94">
        <f>SUM(Z18:Z$24)</f>
        <v>141132.96895923899</v>
      </c>
      <c r="AB18" s="87">
        <f t="shared" si="2"/>
        <v>27.591471264363992</v>
      </c>
      <c r="AC18" s="88">
        <f t="shared" si="3"/>
        <v>26.114078708682289</v>
      </c>
      <c r="AD18" s="96">
        <f t="shared" si="16"/>
        <v>94.645473807734774</v>
      </c>
      <c r="AE18" s="88">
        <f t="shared" si="4"/>
        <v>1.4773925556817114</v>
      </c>
      <c r="AF18" s="97">
        <f t="shared" si="17"/>
        <v>5.3545261922652552</v>
      </c>
      <c r="AH18" s="98">
        <f t="shared" si="25"/>
        <v>4.2550797930077858E-5</v>
      </c>
      <c r="AI18" s="99">
        <f t="shared" si="18"/>
        <v>3.6005931798608432E-6</v>
      </c>
      <c r="AJ18" s="99">
        <f t="shared" si="22"/>
        <v>254820928.70513344</v>
      </c>
      <c r="AK18" s="99">
        <f>SUM(AJ18:AJ$24)/U18/U18</f>
        <v>0.12059690382024625</v>
      </c>
      <c r="AL18" s="99">
        <f t="shared" si="23"/>
        <v>226474710.70458236</v>
      </c>
      <c r="AM18" s="99">
        <f>SUM(AL18:AL$24)/U18/U18</f>
        <v>0.10248413225818512</v>
      </c>
      <c r="AN18" s="99">
        <f t="shared" si="24"/>
        <v>1685127.7619220465</v>
      </c>
      <c r="AO18" s="100">
        <f>SUM(AN18:AN$24)/U18/U18</f>
        <v>6.9744467234895231E-3</v>
      </c>
      <c r="AP18" s="87">
        <f t="shared" si="5"/>
        <v>26.910820791862974</v>
      </c>
      <c r="AQ18" s="88">
        <f t="shared" si="6"/>
        <v>28.27212173686501</v>
      </c>
      <c r="AR18" s="88">
        <f t="shared" si="7"/>
        <v>25.486621106542476</v>
      </c>
      <c r="AS18" s="88">
        <f t="shared" si="8"/>
        <v>26.741536310822102</v>
      </c>
      <c r="AT18" s="88">
        <f t="shared" si="9"/>
        <v>1.3137067758077181</v>
      </c>
      <c r="AU18" s="101">
        <f t="shared" si="10"/>
        <v>1.6410783355557046</v>
      </c>
    </row>
    <row r="19" spans="1:47" ht="14.45" customHeight="1" x14ac:dyDescent="0.15">
      <c r="A19" s="68"/>
      <c r="B19" s="86" t="s">
        <v>148</v>
      </c>
      <c r="C19" s="11">
        <v>3900</v>
      </c>
      <c r="D19" s="11">
        <v>30</v>
      </c>
      <c r="E19" s="11">
        <v>1302</v>
      </c>
      <c r="F19" s="12">
        <v>12</v>
      </c>
      <c r="G19" s="22" t="s">
        <v>83</v>
      </c>
      <c r="H19" s="3">
        <v>4181397</v>
      </c>
      <c r="I19" s="3">
        <v>36141</v>
      </c>
      <c r="J19" s="18">
        <v>60</v>
      </c>
      <c r="K19" s="3">
        <v>92826</v>
      </c>
      <c r="L19" s="4">
        <v>2197302</v>
      </c>
      <c r="M19" s="70"/>
      <c r="N19" s="70"/>
      <c r="O19" s="87">
        <f t="shared" si="11"/>
        <v>0.53726956986374563</v>
      </c>
      <c r="P19" s="88">
        <f t="shared" si="12"/>
        <v>1.051764992985494</v>
      </c>
      <c r="Q19" s="89">
        <f t="shared" si="13"/>
        <v>7.6923076923076927E-3</v>
      </c>
      <c r="R19" s="90">
        <f t="shared" si="14"/>
        <v>7.3137133709619351E-3</v>
      </c>
      <c r="S19" s="91">
        <f t="shared" si="15"/>
        <v>9.2165898617511521E-3</v>
      </c>
      <c r="T19" s="92">
        <f t="shared" si="19"/>
        <v>3.5960072491571501E-2</v>
      </c>
      <c r="U19" s="93">
        <f t="shared" si="20"/>
        <v>92846.74304069014</v>
      </c>
      <c r="V19" s="93">
        <f t="shared" si="21"/>
        <v>456508.94983192335</v>
      </c>
      <c r="W19" s="94">
        <f>SUM(V19:V$24)</f>
        <v>2164312.9092035159</v>
      </c>
      <c r="X19" s="95">
        <f t="shared" si="0"/>
        <v>452301.49407310382</v>
      </c>
      <c r="Y19" s="93">
        <f>SUM(X19:X$24)</f>
        <v>2024972.550906372</v>
      </c>
      <c r="Z19" s="93">
        <f t="shared" si="1"/>
        <v>4207.4557588195703</v>
      </c>
      <c r="AA19" s="94">
        <f>SUM(Z19:Z$24)</f>
        <v>139340.35829714392</v>
      </c>
      <c r="AB19" s="87">
        <f t="shared" si="2"/>
        <v>23.310595916703342</v>
      </c>
      <c r="AC19" s="88">
        <f t="shared" si="3"/>
        <v>21.809839360966347</v>
      </c>
      <c r="AD19" s="96">
        <f t="shared" si="16"/>
        <v>93.561912526390543</v>
      </c>
      <c r="AE19" s="88">
        <f t="shared" si="4"/>
        <v>1.5007565557369946</v>
      </c>
      <c r="AF19" s="97">
        <f t="shared" si="17"/>
        <v>6.4380874736094533</v>
      </c>
      <c r="AH19" s="98">
        <f t="shared" si="25"/>
        <v>4.1554195988041987E-5</v>
      </c>
      <c r="AI19" s="99">
        <f t="shared" si="18"/>
        <v>7.0135517151086171E-6</v>
      </c>
      <c r="AJ19" s="99">
        <f t="shared" si="22"/>
        <v>163951138.18405551</v>
      </c>
      <c r="AK19" s="99">
        <f>SUM(AJ19:AJ$24)/U19/U19</f>
        <v>9.8104037226403318E-2</v>
      </c>
      <c r="AL19" s="99">
        <f t="shared" si="23"/>
        <v>142785779.14759946</v>
      </c>
      <c r="AM19" s="99">
        <f>SUM(AL19:AL$24)/U19/U19</f>
        <v>8.2218088303552997E-2</v>
      </c>
      <c r="AN19" s="99">
        <f t="shared" si="24"/>
        <v>2301337.4409867823</v>
      </c>
      <c r="AO19" s="100">
        <f>SUM(AN19:AN$24)/U19/U19</f>
        <v>7.1876689751216895E-3</v>
      </c>
      <c r="AP19" s="87">
        <f t="shared" si="5"/>
        <v>22.696693262034909</v>
      </c>
      <c r="AQ19" s="88">
        <f t="shared" si="6"/>
        <v>23.924498571371775</v>
      </c>
      <c r="AR19" s="88">
        <f t="shared" si="7"/>
        <v>21.247834905444037</v>
      </c>
      <c r="AS19" s="88">
        <f t="shared" si="8"/>
        <v>22.371843816488656</v>
      </c>
      <c r="AT19" s="88">
        <f t="shared" si="9"/>
        <v>1.3345875179025428</v>
      </c>
      <c r="AU19" s="101">
        <f t="shared" si="10"/>
        <v>1.6669255935714464</v>
      </c>
    </row>
    <row r="20" spans="1:47" ht="14.45" customHeight="1" x14ac:dyDescent="0.15">
      <c r="A20" s="68"/>
      <c r="B20" s="86" t="s">
        <v>234</v>
      </c>
      <c r="C20" s="11">
        <v>3860</v>
      </c>
      <c r="D20" s="11">
        <v>55</v>
      </c>
      <c r="E20" s="11">
        <v>1283</v>
      </c>
      <c r="F20" s="12">
        <v>23</v>
      </c>
      <c r="G20" s="22" t="s">
        <v>85</v>
      </c>
      <c r="H20" s="3">
        <v>4699236</v>
      </c>
      <c r="I20" s="3">
        <v>61424</v>
      </c>
      <c r="J20" s="18">
        <v>65</v>
      </c>
      <c r="K20" s="3">
        <v>89083</v>
      </c>
      <c r="L20" s="4">
        <v>1741832</v>
      </c>
      <c r="M20" s="70"/>
      <c r="N20" s="70"/>
      <c r="O20" s="87">
        <f t="shared" si="11"/>
        <v>0.53169541732009062</v>
      </c>
      <c r="P20" s="88">
        <f t="shared" si="12"/>
        <v>0.98386438054770797</v>
      </c>
      <c r="Q20" s="89">
        <f t="shared" si="13"/>
        <v>1.4248704663212436E-2</v>
      </c>
      <c r="R20" s="90">
        <f t="shared" si="14"/>
        <v>1.448238694776237E-2</v>
      </c>
      <c r="S20" s="91">
        <f t="shared" si="15"/>
        <v>1.7926734216679657E-2</v>
      </c>
      <c r="T20" s="92">
        <f t="shared" si="19"/>
        <v>7.0036923761488096E-2</v>
      </c>
      <c r="U20" s="93">
        <f t="shared" si="20"/>
        <v>89507.967430340606</v>
      </c>
      <c r="V20" s="93">
        <f t="shared" si="21"/>
        <v>432861.15151985409</v>
      </c>
      <c r="W20" s="94">
        <f>SUM(V20:V$24)</f>
        <v>1707803.9593715926</v>
      </c>
      <c r="X20" s="95">
        <f t="shared" si="0"/>
        <v>425101.36470383173</v>
      </c>
      <c r="Y20" s="93">
        <f>SUM(X20:X$24)</f>
        <v>1572671.0568332681</v>
      </c>
      <c r="Z20" s="93">
        <f t="shared" si="1"/>
        <v>7759.7868160223252</v>
      </c>
      <c r="AA20" s="94">
        <f>SUM(Z20:Z$24)</f>
        <v>135132.90253832436</v>
      </c>
      <c r="AB20" s="87">
        <f t="shared" si="2"/>
        <v>19.079909961095783</v>
      </c>
      <c r="AC20" s="88">
        <f t="shared" si="3"/>
        <v>17.570179526835933</v>
      </c>
      <c r="AD20" s="96">
        <f t="shared" si="16"/>
        <v>92.0873293566992</v>
      </c>
      <c r="AE20" s="88">
        <f t="shared" si="4"/>
        <v>1.509730434259847</v>
      </c>
      <c r="AF20" s="97">
        <f t="shared" si="17"/>
        <v>7.9126706433007783</v>
      </c>
      <c r="AH20" s="98">
        <f t="shared" si="25"/>
        <v>8.29386840785783E-5</v>
      </c>
      <c r="AI20" s="99">
        <f t="shared" si="18"/>
        <v>1.3722031501951818E-5</v>
      </c>
      <c r="AJ20" s="99">
        <f t="shared" si="22"/>
        <v>207191158.49713472</v>
      </c>
      <c r="AK20" s="99">
        <f>SUM(AJ20:AJ$24)/U20/U20</f>
        <v>8.5095357155741694E-2</v>
      </c>
      <c r="AL20" s="99">
        <f t="shared" si="23"/>
        <v>174510383.29682642</v>
      </c>
      <c r="AM20" s="99">
        <f>SUM(AL20:AL$24)/U20/U20</f>
        <v>7.0643981269758724E-2</v>
      </c>
      <c r="AN20" s="99">
        <f t="shared" si="24"/>
        <v>4213510.7851525582</v>
      </c>
      <c r="AO20" s="100">
        <f>SUM(AN20:AN$24)/U20/U20</f>
        <v>7.4466426742047119E-3</v>
      </c>
      <c r="AP20" s="87">
        <f t="shared" si="5"/>
        <v>18.508156234348419</v>
      </c>
      <c r="AQ20" s="88">
        <f t="shared" si="6"/>
        <v>19.651663687843147</v>
      </c>
      <c r="AR20" s="88">
        <f t="shared" si="7"/>
        <v>17.04923239089419</v>
      </c>
      <c r="AS20" s="88">
        <f t="shared" si="8"/>
        <v>18.091126662777675</v>
      </c>
      <c r="AT20" s="88">
        <f t="shared" si="9"/>
        <v>1.3405943278330263</v>
      </c>
      <c r="AU20" s="101">
        <f t="shared" si="10"/>
        <v>1.6788665406866676</v>
      </c>
    </row>
    <row r="21" spans="1:47" ht="14.45" customHeight="1" x14ac:dyDescent="0.15">
      <c r="A21" s="68"/>
      <c r="B21" s="86" t="s">
        <v>225</v>
      </c>
      <c r="C21" s="11">
        <v>2666</v>
      </c>
      <c r="D21" s="11">
        <v>54</v>
      </c>
      <c r="E21" s="11">
        <v>908</v>
      </c>
      <c r="F21" s="12">
        <v>27</v>
      </c>
      <c r="G21" s="22" t="s">
        <v>87</v>
      </c>
      <c r="H21" s="3">
        <v>3608735</v>
      </c>
      <c r="I21" s="3">
        <v>76916</v>
      </c>
      <c r="J21" s="18">
        <v>70</v>
      </c>
      <c r="K21" s="3">
        <v>83344</v>
      </c>
      <c r="L21" s="4">
        <v>1309855</v>
      </c>
      <c r="M21" s="70"/>
      <c r="N21" s="70"/>
      <c r="O21" s="87">
        <f t="shared" si="11"/>
        <v>0.5290487804878049</v>
      </c>
      <c r="P21" s="88">
        <f t="shared" si="12"/>
        <v>1.0329700518325673</v>
      </c>
      <c r="Q21" s="89">
        <f t="shared" si="13"/>
        <v>2.0255063765941484E-2</v>
      </c>
      <c r="R21" s="90">
        <f t="shared" si="14"/>
        <v>1.9608568254236861E-2</v>
      </c>
      <c r="S21" s="91">
        <f t="shared" si="15"/>
        <v>2.9735682819383259E-2</v>
      </c>
      <c r="T21" s="92">
        <f t="shared" si="19"/>
        <v>9.3715670535885143E-2</v>
      </c>
      <c r="U21" s="93">
        <f t="shared" si="20"/>
        <v>83239.104739376082</v>
      </c>
      <c r="V21" s="93">
        <f t="shared" si="21"/>
        <v>397826.52227920154</v>
      </c>
      <c r="W21" s="94">
        <f>SUM(V21:V$24)</f>
        <v>1274942.8078517385</v>
      </c>
      <c r="X21" s="95">
        <f t="shared" si="0"/>
        <v>385996.8789955689</v>
      </c>
      <c r="Y21" s="93">
        <f>SUM(X21:X$24)</f>
        <v>1147569.6921294364</v>
      </c>
      <c r="Z21" s="93">
        <f t="shared" si="1"/>
        <v>11829.643283632644</v>
      </c>
      <c r="AA21" s="94">
        <f>SUM(Z21:Z$24)</f>
        <v>127373.11572230203</v>
      </c>
      <c r="AB21" s="87">
        <f t="shared" si="2"/>
        <v>15.316632871576639</v>
      </c>
      <c r="AC21" s="88">
        <f t="shared" si="3"/>
        <v>13.786425211113317</v>
      </c>
      <c r="AD21" s="96">
        <f t="shared" si="16"/>
        <v>90.009503568483666</v>
      </c>
      <c r="AE21" s="88">
        <f t="shared" si="4"/>
        <v>1.5302076604633212</v>
      </c>
      <c r="AF21" s="97">
        <f t="shared" si="17"/>
        <v>9.9904964315163305</v>
      </c>
      <c r="AH21" s="98">
        <f t="shared" si="25"/>
        <v>1.4739920619660351E-4</v>
      </c>
      <c r="AI21" s="99">
        <f t="shared" si="18"/>
        <v>3.1774748883973894E-5</v>
      </c>
      <c r="AJ21" s="99">
        <f t="shared" si="22"/>
        <v>199650062.0591152</v>
      </c>
      <c r="AK21" s="99">
        <f>SUM(AJ21:AJ$24)/U21/U21</f>
        <v>6.8492208665088108E-2</v>
      </c>
      <c r="AL21" s="99">
        <f t="shared" si="23"/>
        <v>161557672.44730791</v>
      </c>
      <c r="AM21" s="99">
        <f>SUM(AL21:AL$24)/U21/U21</f>
        <v>5.6498849570933617E-2</v>
      </c>
      <c r="AN21" s="99">
        <f t="shared" si="24"/>
        <v>7648760.5988660846</v>
      </c>
      <c r="AO21" s="100">
        <f>SUM(AN21:AN$24)/U21/U21</f>
        <v>8.0023944994655934E-3</v>
      </c>
      <c r="AP21" s="87">
        <f t="shared" si="5"/>
        <v>14.80368095491407</v>
      </c>
      <c r="AQ21" s="88">
        <f t="shared" si="6"/>
        <v>15.829584788239208</v>
      </c>
      <c r="AR21" s="88">
        <f t="shared" si="7"/>
        <v>13.320543272730104</v>
      </c>
      <c r="AS21" s="88">
        <f t="shared" si="8"/>
        <v>14.252307149496529</v>
      </c>
      <c r="AT21" s="88">
        <f t="shared" si="9"/>
        <v>1.3548736970986981</v>
      </c>
      <c r="AU21" s="101">
        <f t="shared" si="10"/>
        <v>1.7055416238279444</v>
      </c>
    </row>
    <row r="22" spans="1:47" ht="14.45" customHeight="1" x14ac:dyDescent="0.15">
      <c r="A22" s="68"/>
      <c r="B22" s="86" t="s">
        <v>235</v>
      </c>
      <c r="C22" s="11">
        <v>2513</v>
      </c>
      <c r="D22" s="11">
        <v>97</v>
      </c>
      <c r="E22" s="11">
        <v>839</v>
      </c>
      <c r="F22" s="12">
        <v>56</v>
      </c>
      <c r="G22" s="22" t="s">
        <v>89</v>
      </c>
      <c r="H22" s="3">
        <v>2806665</v>
      </c>
      <c r="I22" s="3">
        <v>96964</v>
      </c>
      <c r="J22" s="18">
        <v>75</v>
      </c>
      <c r="K22" s="3">
        <v>75144</v>
      </c>
      <c r="L22" s="4">
        <v>912444</v>
      </c>
      <c r="M22" s="70"/>
      <c r="N22" s="70"/>
      <c r="O22" s="87">
        <f t="shared" si="11"/>
        <v>0.53289495869162029</v>
      </c>
      <c r="P22" s="88">
        <f t="shared" si="12"/>
        <v>1.0135874751634408</v>
      </c>
      <c r="Q22" s="89">
        <f t="shared" si="13"/>
        <v>3.8599283724631915E-2</v>
      </c>
      <c r="R22" s="90">
        <f t="shared" si="14"/>
        <v>3.8081847566642221E-2</v>
      </c>
      <c r="S22" s="91">
        <f t="shared" si="15"/>
        <v>6.6746126340882006E-2</v>
      </c>
      <c r="T22" s="92">
        <f t="shared" si="19"/>
        <v>0.17485723996202585</v>
      </c>
      <c r="U22" s="93">
        <f t="shared" si="20"/>
        <v>75438.296223918675</v>
      </c>
      <c r="V22" s="93">
        <f t="shared" si="21"/>
        <v>346383.7263165437</v>
      </c>
      <c r="W22" s="94">
        <f>SUM(V22:V$24)</f>
        <v>877116.28557253699</v>
      </c>
      <c r="X22" s="95">
        <f t="shared" si="0"/>
        <v>323263.95435739419</v>
      </c>
      <c r="Y22" s="93">
        <f>SUM(X22:X$24)</f>
        <v>761572.81313386746</v>
      </c>
      <c r="Z22" s="93">
        <f t="shared" si="1"/>
        <v>23119.771959149522</v>
      </c>
      <c r="AA22" s="94">
        <f>SUM(Z22:Z$24)</f>
        <v>115543.47243866939</v>
      </c>
      <c r="AB22" s="87">
        <f t="shared" si="2"/>
        <v>11.626936575675686</v>
      </c>
      <c r="AC22" s="88">
        <f t="shared" si="3"/>
        <v>10.095307705165286</v>
      </c>
      <c r="AD22" s="96">
        <f t="shared" si="16"/>
        <v>86.826892358605718</v>
      </c>
      <c r="AE22" s="88">
        <f t="shared" si="4"/>
        <v>1.531628870510398</v>
      </c>
      <c r="AF22" s="97">
        <f t="shared" si="17"/>
        <v>13.17310764139426</v>
      </c>
      <c r="AH22" s="98">
        <f t="shared" si="25"/>
        <v>2.6009056442073133E-4</v>
      </c>
      <c r="AI22" s="99">
        <f t="shared" si="18"/>
        <v>7.4244434993288476E-5</v>
      </c>
      <c r="AJ22" s="99">
        <f t="shared" si="22"/>
        <v>174624343.47653365</v>
      </c>
      <c r="AK22" s="99">
        <f>SUM(AJ22:AJ$24)/U22/U22</f>
        <v>4.8307555031592432E-2</v>
      </c>
      <c r="AL22" s="99">
        <f t="shared" si="23"/>
        <v>134762361.89132673</v>
      </c>
      <c r="AM22" s="99">
        <f>SUM(AL22:AL$24)/U22/U22</f>
        <v>4.0399088714808302E-2</v>
      </c>
      <c r="AN22" s="99">
        <f t="shared" si="24"/>
        <v>12892252.635313446</v>
      </c>
      <c r="AO22" s="100">
        <f>SUM(AN22:AN$24)/U22/U22</f>
        <v>8.3989372287296121E-3</v>
      </c>
      <c r="AP22" s="87">
        <f t="shared" si="5"/>
        <v>11.196148572814225</v>
      </c>
      <c r="AQ22" s="88">
        <f t="shared" si="6"/>
        <v>12.057724578537146</v>
      </c>
      <c r="AR22" s="88">
        <f t="shared" si="7"/>
        <v>9.7013570239794209</v>
      </c>
      <c r="AS22" s="88">
        <f t="shared" si="8"/>
        <v>10.489258386351151</v>
      </c>
      <c r="AT22" s="88">
        <f t="shared" si="9"/>
        <v>1.352003267497109</v>
      </c>
      <c r="AU22" s="101">
        <f t="shared" si="10"/>
        <v>1.711254473523687</v>
      </c>
    </row>
    <row r="23" spans="1:47" ht="14.45" customHeight="1" x14ac:dyDescent="0.15">
      <c r="A23" s="68"/>
      <c r="B23" s="86" t="s">
        <v>236</v>
      </c>
      <c r="C23" s="11">
        <v>2143</v>
      </c>
      <c r="D23" s="11">
        <v>134</v>
      </c>
      <c r="E23" s="11">
        <v>726</v>
      </c>
      <c r="F23" s="12">
        <v>85</v>
      </c>
      <c r="G23" s="22" t="s">
        <v>90</v>
      </c>
      <c r="H23" s="3">
        <v>2009820</v>
      </c>
      <c r="I23" s="3">
        <v>126762</v>
      </c>
      <c r="J23" s="18">
        <v>80</v>
      </c>
      <c r="K23" s="3">
        <v>63282</v>
      </c>
      <c r="L23" s="4">
        <v>564428</v>
      </c>
      <c r="M23" s="70"/>
      <c r="N23" s="70"/>
      <c r="O23" s="87">
        <f>IF(K23&lt;0.5,0.5,((L23-L24)-5*K24)/5/(K23-K24))</f>
        <v>0.5270425643110157</v>
      </c>
      <c r="P23" s="88">
        <f t="shared" si="12"/>
        <v>1.0096904869525449</v>
      </c>
      <c r="Q23" s="89">
        <f t="shared" si="13"/>
        <v>6.2529164722351843E-2</v>
      </c>
      <c r="R23" s="90">
        <f t="shared" si="14"/>
        <v>6.1929042147438489E-2</v>
      </c>
      <c r="S23" s="91">
        <f t="shared" si="15"/>
        <v>0.11707988980716254</v>
      </c>
      <c r="T23" s="92">
        <f>5*R23/(1+5*(1-O23)*R23)</f>
        <v>0.27009069695116916</v>
      </c>
      <c r="U23" s="93">
        <f t="shared" si="20"/>
        <v>62247.363958766538</v>
      </c>
      <c r="V23" s="93">
        <f>5*U23*((1-T23)+O23*T23)</f>
        <v>271478.99163319683</v>
      </c>
      <c r="W23" s="94">
        <f>SUM(V23:V$24)</f>
        <v>530732.55925599323</v>
      </c>
      <c r="X23" s="95">
        <f t="shared" si="0"/>
        <v>239694.26120782254</v>
      </c>
      <c r="Y23" s="93">
        <f>SUM(X23:X$24)</f>
        <v>438308.85877647332</v>
      </c>
      <c r="Z23" s="93">
        <f t="shared" si="1"/>
        <v>31784.730425374284</v>
      </c>
      <c r="AA23" s="94">
        <f>SUM(Z23:Z$24)</f>
        <v>92423.700479519874</v>
      </c>
      <c r="AB23" s="87">
        <f t="shared" si="2"/>
        <v>8.5261852952931036</v>
      </c>
      <c r="AC23" s="88">
        <f t="shared" si="3"/>
        <v>7.0414043407013152</v>
      </c>
      <c r="AD23" s="96">
        <f t="shared" si="16"/>
        <v>82.585635859785214</v>
      </c>
      <c r="AE23" s="88">
        <f t="shared" si="4"/>
        <v>1.4847809545917885</v>
      </c>
      <c r="AF23" s="97">
        <f t="shared" si="17"/>
        <v>17.414364140214786</v>
      </c>
      <c r="AH23" s="98">
        <f>IF(D23=0,0,T23*T23*(1-T23)/D23)</f>
        <v>3.9735927233278064E-4</v>
      </c>
      <c r="AI23" s="99">
        <f t="shared" si="18"/>
        <v>1.4238593555083361E-4</v>
      </c>
      <c r="AJ23" s="99">
        <f t="shared" si="22"/>
        <v>100290886.47399518</v>
      </c>
      <c r="AK23" s="99">
        <f>SUM(AJ23:AJ$24)/U23/U23</f>
        <v>2.5883293716710817E-2</v>
      </c>
      <c r="AL23" s="99">
        <f t="shared" si="23"/>
        <v>74733093.848662704</v>
      </c>
      <c r="AM23" s="99">
        <f>SUM(AL23:AL$24)/U23/U23</f>
        <v>2.4555564405405319E-2</v>
      </c>
      <c r="AN23" s="99">
        <f t="shared" si="24"/>
        <v>14492371.817649428</v>
      </c>
      <c r="AO23" s="100">
        <f>SUM(AN23:AN$24)/U23/U23</f>
        <v>9.0085056759987604E-3</v>
      </c>
      <c r="AP23" s="87">
        <f t="shared" si="5"/>
        <v>8.2108548953280565</v>
      </c>
      <c r="AQ23" s="88">
        <f t="shared" si="6"/>
        <v>8.8415156952581508</v>
      </c>
      <c r="AR23" s="88">
        <f t="shared" si="7"/>
        <v>6.7342681230066166</v>
      </c>
      <c r="AS23" s="88">
        <f t="shared" si="8"/>
        <v>7.3485405583960137</v>
      </c>
      <c r="AT23" s="88">
        <f t="shared" si="9"/>
        <v>1.2987511843803601</v>
      </c>
      <c r="AU23" s="101">
        <f t="shared" si="10"/>
        <v>1.6708107248032169</v>
      </c>
    </row>
    <row r="24" spans="1:47" ht="14.45" customHeight="1" x14ac:dyDescent="0.15">
      <c r="A24" s="44"/>
      <c r="B24" s="102" t="s">
        <v>237</v>
      </c>
      <c r="C24" s="13">
        <v>1802</v>
      </c>
      <c r="D24" s="13">
        <v>281</v>
      </c>
      <c r="E24" s="13">
        <v>590</v>
      </c>
      <c r="F24" s="14">
        <v>138</v>
      </c>
      <c r="G24" s="23" t="s">
        <v>91</v>
      </c>
      <c r="H24" s="5">
        <v>1472880</v>
      </c>
      <c r="I24" s="5">
        <v>209063</v>
      </c>
      <c r="J24" s="19">
        <v>85</v>
      </c>
      <c r="K24" s="5">
        <v>46061</v>
      </c>
      <c r="L24" s="6">
        <v>288742</v>
      </c>
      <c r="M24" s="70"/>
      <c r="N24" s="70"/>
      <c r="O24" s="103">
        <v>1</v>
      </c>
      <c r="P24" s="104">
        <f>IF(H24&lt;0.5,1,(I24/H24)/(K24/L24))</f>
        <v>0.88978772677593732</v>
      </c>
      <c r="Q24" s="105">
        <f t="shared" si="13"/>
        <v>0.15593784683684794</v>
      </c>
      <c r="R24" s="106">
        <f t="shared" si="14"/>
        <v>0.17525286328894887</v>
      </c>
      <c r="S24" s="107">
        <f t="shared" si="15"/>
        <v>0.23389830508474577</v>
      </c>
      <c r="T24" s="103">
        <v>1</v>
      </c>
      <c r="U24" s="108">
        <f>U23*(1-T23)</f>
        <v>45434.930043770197</v>
      </c>
      <c r="V24" s="108">
        <f>U24/R24</f>
        <v>259253.56762279637</v>
      </c>
      <c r="W24" s="109">
        <f>SUM(V24:V$24)</f>
        <v>259253.56762279637</v>
      </c>
      <c r="X24" s="103">
        <f t="shared" si="0"/>
        <v>198614.59756865079</v>
      </c>
      <c r="Y24" s="108">
        <f>SUM(X24:X$24)</f>
        <v>198614.59756865079</v>
      </c>
      <c r="Z24" s="108">
        <f t="shared" si="1"/>
        <v>60638.97005414559</v>
      </c>
      <c r="AA24" s="109">
        <f>SUM(Z24:Z$24)</f>
        <v>60638.97005414559</v>
      </c>
      <c r="AB24" s="110">
        <f t="shared" si="2"/>
        <v>5.7060408670827014</v>
      </c>
      <c r="AC24" s="104">
        <f t="shared" si="3"/>
        <v>4.3714075795277649</v>
      </c>
      <c r="AD24" s="111">
        <f t="shared" si="16"/>
        <v>76.61016949152544</v>
      </c>
      <c r="AE24" s="104">
        <f t="shared" si="4"/>
        <v>1.3346332875549369</v>
      </c>
      <c r="AF24" s="112">
        <f t="shared" si="17"/>
        <v>23.389830508474578</v>
      </c>
      <c r="AH24" s="113">
        <f>0</f>
        <v>0</v>
      </c>
      <c r="AI24" s="114">
        <f t="shared" si="18"/>
        <v>3.0371167451394737E-4</v>
      </c>
      <c r="AJ24" s="114">
        <v>0</v>
      </c>
      <c r="AK24" s="114">
        <f>(1-R24)/R24/R24/D24</f>
        <v>9.5561784732153751E-2</v>
      </c>
      <c r="AL24" s="114">
        <f>V24*V24*AI24</f>
        <v>20413194.295392528</v>
      </c>
      <c r="AM24" s="114">
        <f>(1-S24)*(1-S24)*(1-R24)/R24/R24/D24+AI24/R24/R24</f>
        <v>6.5974858513908344E-2</v>
      </c>
      <c r="AN24" s="114">
        <f>V24*V24*AI24</f>
        <v>20413194.295392528</v>
      </c>
      <c r="AO24" s="115">
        <f>S24*S24*(1-R24)/R24/R24/D24+AI24/R24/R24</f>
        <v>1.5116552741202773E-2</v>
      </c>
      <c r="AP24" s="110">
        <f t="shared" si="5"/>
        <v>5.1001447107761591</v>
      </c>
      <c r="AQ24" s="104">
        <f t="shared" si="6"/>
        <v>6.3119370233892438</v>
      </c>
      <c r="AR24" s="104">
        <f t="shared" si="7"/>
        <v>3.8679703774190708</v>
      </c>
      <c r="AS24" s="104">
        <f t="shared" si="8"/>
        <v>4.8748447816364591</v>
      </c>
      <c r="AT24" s="104">
        <f t="shared" si="9"/>
        <v>1.0936524812433044</v>
      </c>
      <c r="AU24" s="116">
        <f t="shared" si="10"/>
        <v>1.5756140938665695</v>
      </c>
    </row>
    <row r="25" spans="1:47" ht="14.45" customHeight="1" x14ac:dyDescent="0.15">
      <c r="A25" s="68" t="s">
        <v>6</v>
      </c>
      <c r="B25" s="69" t="s">
        <v>59</v>
      </c>
      <c r="C25" s="9">
        <v>1575</v>
      </c>
      <c r="D25" s="9">
        <v>1</v>
      </c>
      <c r="E25" s="9">
        <v>526</v>
      </c>
      <c r="F25" s="10">
        <v>0</v>
      </c>
      <c r="G25" s="21" t="s">
        <v>59</v>
      </c>
      <c r="H25" s="1">
        <v>2414909</v>
      </c>
      <c r="I25" s="1">
        <v>1219</v>
      </c>
      <c r="J25" s="17">
        <v>0</v>
      </c>
      <c r="K25" s="1">
        <v>100000</v>
      </c>
      <c r="L25" s="2">
        <v>8713724</v>
      </c>
      <c r="M25" s="70"/>
      <c r="N25" s="70"/>
      <c r="O25" s="117">
        <f t="shared" ref="O25:O40" si="26">IF(K25&lt;0.5,0.5,((L25-L26)-5*K26)/5/(K25-K26))</f>
        <v>0.16090225563909774</v>
      </c>
      <c r="P25" s="118">
        <f t="shared" ref="P25:P40" si="27">IF(H25&lt;0.5,1,(I25/H25)/((K25-K26)/(L25-L26)))</f>
        <v>0.94671852343370566</v>
      </c>
      <c r="Q25" s="73">
        <f t="shared" si="13"/>
        <v>6.3492063492063492E-4</v>
      </c>
      <c r="R25" s="119">
        <f t="shared" si="14"/>
        <v>6.7065407426254448E-4</v>
      </c>
      <c r="S25" s="120">
        <f t="shared" si="15"/>
        <v>0</v>
      </c>
      <c r="T25" s="121">
        <f>5*R25/(1+5*(1-O25)*R25)</f>
        <v>3.3438616754729788E-3</v>
      </c>
      <c r="U25" s="122">
        <v>100000</v>
      </c>
      <c r="V25" s="122">
        <f>5*U25*((1-T25)+O25*T25)</f>
        <v>498597.08660532784</v>
      </c>
      <c r="W25" s="123">
        <f>SUM(V25:V$42)</f>
        <v>8696680.6930467505</v>
      </c>
      <c r="X25" s="124">
        <f t="shared" si="0"/>
        <v>498597.08660532784</v>
      </c>
      <c r="Y25" s="122">
        <f>SUM(X25:X$42)</f>
        <v>8404250.8608117029</v>
      </c>
      <c r="Z25" s="122">
        <f t="shared" si="1"/>
        <v>0</v>
      </c>
      <c r="AA25" s="123">
        <f>SUM(Z25:Z$42)</f>
        <v>292429.83223504992</v>
      </c>
      <c r="AB25" s="117">
        <f t="shared" si="2"/>
        <v>86.966806930467499</v>
      </c>
      <c r="AC25" s="118">
        <f t="shared" si="3"/>
        <v>84.042508608117032</v>
      </c>
      <c r="AD25" s="80">
        <f t="shared" si="16"/>
        <v>96.637454650153444</v>
      </c>
      <c r="AE25" s="118">
        <f t="shared" si="4"/>
        <v>2.924298322350499</v>
      </c>
      <c r="AF25" s="81">
        <f t="shared" si="17"/>
        <v>3.3625453498465929</v>
      </c>
      <c r="AH25" s="82">
        <f>IF(D25=0,0,T25*T25*(1-T25)/D25)</f>
        <v>1.1144021813295025E-5</v>
      </c>
      <c r="AI25" s="83">
        <f t="shared" si="18"/>
        <v>0</v>
      </c>
      <c r="AJ25" s="83">
        <f>U25*U25*((1-O25)*5+AB26)^2*AH25</f>
        <v>832886427.01165807</v>
      </c>
      <c r="AK25" s="83">
        <f>SUM(AJ25:AJ$42)/U25/U25</f>
        <v>0.25488521225161775</v>
      </c>
      <c r="AL25" s="83">
        <f>U25*U25*((1-O25)*5*(1-S25)+AC26)^2*AH25+V25*V25*AI25</f>
        <v>777310451.57032824</v>
      </c>
      <c r="AM25" s="83">
        <f>SUM(AL25:AL$42)/U25/U25</f>
        <v>0.21858717334737016</v>
      </c>
      <c r="AN25" s="83">
        <f>U25*U25*((1-O25)*5*S25+AE26)^2*AH25+V25*V25*AI25</f>
        <v>959388.72882089112</v>
      </c>
      <c r="AO25" s="84">
        <f>SUM(AN25:AN$42)/U25/U25</f>
        <v>1.2018443447040388E-2</v>
      </c>
      <c r="AP25" s="117">
        <f t="shared" si="5"/>
        <v>85.977278238924995</v>
      </c>
      <c r="AQ25" s="118">
        <f t="shared" si="6"/>
        <v>87.956335622010002</v>
      </c>
      <c r="AR25" s="118">
        <f t="shared" si="7"/>
        <v>83.126143787136186</v>
      </c>
      <c r="AS25" s="118">
        <f t="shared" si="8"/>
        <v>84.958873429097878</v>
      </c>
      <c r="AT25" s="118">
        <f t="shared" si="9"/>
        <v>2.7094261455891733</v>
      </c>
      <c r="AU25" s="125">
        <f t="shared" si="10"/>
        <v>3.1391704991118248</v>
      </c>
    </row>
    <row r="26" spans="1:47" ht="14.45" customHeight="1" x14ac:dyDescent="0.15">
      <c r="A26" s="126"/>
      <c r="B26" s="86" t="s">
        <v>61</v>
      </c>
      <c r="C26" s="11">
        <v>1913</v>
      </c>
      <c r="D26" s="11">
        <v>0</v>
      </c>
      <c r="E26" s="11">
        <v>633</v>
      </c>
      <c r="F26" s="12">
        <v>0</v>
      </c>
      <c r="G26" s="22" t="s">
        <v>61</v>
      </c>
      <c r="H26" s="3">
        <v>2569226</v>
      </c>
      <c r="I26" s="3">
        <v>199</v>
      </c>
      <c r="J26" s="18">
        <v>5</v>
      </c>
      <c r="K26" s="3">
        <v>99734</v>
      </c>
      <c r="L26" s="4">
        <v>8214840</v>
      </c>
      <c r="M26" s="70"/>
      <c r="N26" s="70"/>
      <c r="O26" s="87">
        <f t="shared" si="26"/>
        <v>0.45806451612903226</v>
      </c>
      <c r="P26" s="88">
        <f t="shared" si="27"/>
        <v>1.2457450032083215</v>
      </c>
      <c r="Q26" s="89">
        <f t="shared" si="13"/>
        <v>0</v>
      </c>
      <c r="R26" s="90">
        <f t="shared" si="14"/>
        <v>0</v>
      </c>
      <c r="S26" s="91">
        <f t="shared" si="15"/>
        <v>0</v>
      </c>
      <c r="T26" s="92">
        <f>5*R26/(1+5*(1-O26)*R26)</f>
        <v>0</v>
      </c>
      <c r="U26" s="93">
        <f>U25*(1-T25)</f>
        <v>99665.613832452698</v>
      </c>
      <c r="V26" s="93">
        <f>5*U26*((1-T26)+O26*T26)</f>
        <v>498328.06916226348</v>
      </c>
      <c r="W26" s="94">
        <f>SUM(V26:V$42)</f>
        <v>8198083.6064414224</v>
      </c>
      <c r="X26" s="95">
        <f t="shared" si="0"/>
        <v>498328.06916226348</v>
      </c>
      <c r="Y26" s="93">
        <f>SUM(X26:X$42)</f>
        <v>7905653.7742063729</v>
      </c>
      <c r="Z26" s="93">
        <f t="shared" si="1"/>
        <v>0</v>
      </c>
      <c r="AA26" s="94">
        <f>SUM(Z26:Z$42)</f>
        <v>292429.83223504992</v>
      </c>
      <c r="AB26" s="87">
        <f t="shared" si="2"/>
        <v>82.255888377140536</v>
      </c>
      <c r="AC26" s="88">
        <f t="shared" si="3"/>
        <v>79.321778798217437</v>
      </c>
      <c r="AD26" s="96">
        <f t="shared" si="16"/>
        <v>96.432948890576313</v>
      </c>
      <c r="AE26" s="88">
        <f t="shared" si="4"/>
        <v>2.9341095789230986</v>
      </c>
      <c r="AF26" s="97">
        <f t="shared" si="17"/>
        <v>3.5670511094236841</v>
      </c>
      <c r="AH26" s="98">
        <f>IF(D26=0,0,T26*T26*(1-T26)/D26)</f>
        <v>0</v>
      </c>
      <c r="AI26" s="99">
        <f t="shared" si="18"/>
        <v>0</v>
      </c>
      <c r="AJ26" s="99">
        <f>U26*U26*((1-O26)*5+AB27)^2*AH26</f>
        <v>0</v>
      </c>
      <c r="AK26" s="99">
        <f>SUM(AJ26:AJ$42)/U26/U26</f>
        <v>0.17274994178189854</v>
      </c>
      <c r="AL26" s="99">
        <f>U26*U26*((1-O26)*5*(1-S26)+AC27)^2*AH26+V26*V26*AI26</f>
        <v>0</v>
      </c>
      <c r="AM26" s="99">
        <f>SUM(AL26:AL$42)/U26/U26</f>
        <v>0.14180288107304018</v>
      </c>
      <c r="AN26" s="99">
        <f>U26*U26*((1-O26)*5*S26+AE27)^2*AH26+V26*V26*AI26</f>
        <v>0</v>
      </c>
      <c r="AO26" s="100">
        <f>SUM(AN26:AN$42)/U26/U26</f>
        <v>1.2002640708238099E-2</v>
      </c>
      <c r="AP26" s="87">
        <f t="shared" si="5"/>
        <v>81.441249698738048</v>
      </c>
      <c r="AQ26" s="88">
        <f t="shared" si="6"/>
        <v>83.070527055543025</v>
      </c>
      <c r="AR26" s="88">
        <f t="shared" si="7"/>
        <v>78.583707021267401</v>
      </c>
      <c r="AS26" s="88">
        <f t="shared" si="8"/>
        <v>80.059850575167474</v>
      </c>
      <c r="AT26" s="88">
        <f t="shared" si="9"/>
        <v>2.719378713547933</v>
      </c>
      <c r="AU26" s="101">
        <f t="shared" si="10"/>
        <v>3.1488404442982643</v>
      </c>
    </row>
    <row r="27" spans="1:47" ht="14.45" customHeight="1" x14ac:dyDescent="0.15">
      <c r="A27" s="126"/>
      <c r="B27" s="86" t="s">
        <v>63</v>
      </c>
      <c r="C27" s="11">
        <v>2120</v>
      </c>
      <c r="D27" s="11">
        <v>0</v>
      </c>
      <c r="E27" s="11">
        <v>711</v>
      </c>
      <c r="F27" s="12">
        <v>0</v>
      </c>
      <c r="G27" s="22" t="s">
        <v>63</v>
      </c>
      <c r="H27" s="3">
        <v>2718493</v>
      </c>
      <c r="I27" s="3">
        <v>203</v>
      </c>
      <c r="J27" s="18">
        <v>10</v>
      </c>
      <c r="K27" s="3">
        <v>99703</v>
      </c>
      <c r="L27" s="4">
        <v>7716254</v>
      </c>
      <c r="M27" s="70"/>
      <c r="N27" s="70"/>
      <c r="O27" s="87">
        <f t="shared" si="26"/>
        <v>0.52</v>
      </c>
      <c r="P27" s="88">
        <f t="shared" si="27"/>
        <v>1.0634199904138066</v>
      </c>
      <c r="Q27" s="89">
        <f t="shared" si="13"/>
        <v>0</v>
      </c>
      <c r="R27" s="90">
        <f t="shared" si="14"/>
        <v>0</v>
      </c>
      <c r="S27" s="91">
        <f t="shared" si="15"/>
        <v>0</v>
      </c>
      <c r="T27" s="92">
        <f t="shared" ref="T27:T40" si="28">5*R27/(1+5*(1-O27)*R27)</f>
        <v>0</v>
      </c>
      <c r="U27" s="93">
        <f t="shared" ref="U27:U41" si="29">U26*(1-T26)</f>
        <v>99665.613832452698</v>
      </c>
      <c r="V27" s="93">
        <f t="shared" ref="V27:V40" si="30">5*U27*((1-T27)+O27*T27)</f>
        <v>498328.06916226348</v>
      </c>
      <c r="W27" s="94">
        <f>SUM(V27:V$42)</f>
        <v>7699755.5372791598</v>
      </c>
      <c r="X27" s="95">
        <f t="shared" si="0"/>
        <v>498328.06916226348</v>
      </c>
      <c r="Y27" s="93">
        <f>SUM(X27:X$42)</f>
        <v>7407325.7050441103</v>
      </c>
      <c r="Z27" s="93">
        <f t="shared" si="1"/>
        <v>0</v>
      </c>
      <c r="AA27" s="94">
        <f>SUM(Z27:Z$42)</f>
        <v>292429.83223504992</v>
      </c>
      <c r="AB27" s="87">
        <f t="shared" si="2"/>
        <v>77.255888377140536</v>
      </c>
      <c r="AC27" s="88">
        <f t="shared" si="3"/>
        <v>74.321778798217451</v>
      </c>
      <c r="AD27" s="96">
        <f t="shared" si="16"/>
        <v>96.202089393368155</v>
      </c>
      <c r="AE27" s="88">
        <f t="shared" si="4"/>
        <v>2.9341095789230986</v>
      </c>
      <c r="AF27" s="97">
        <f t="shared" si="17"/>
        <v>3.79791060663187</v>
      </c>
      <c r="AH27" s="98">
        <f t="shared" ref="AH27:AH40" si="31">IF(D27=0,0,T27*T27*(1-T27)/D27)</f>
        <v>0</v>
      </c>
      <c r="AI27" s="99">
        <f t="shared" si="18"/>
        <v>0</v>
      </c>
      <c r="AJ27" s="99">
        <f t="shared" ref="AJ27:AJ40" si="32">U27*U27*((1-O27)*5+AB28)^2*AH27</f>
        <v>0</v>
      </c>
      <c r="AK27" s="99">
        <f>SUM(AJ27:AJ$42)/U27/U27</f>
        <v>0.17274994178189854</v>
      </c>
      <c r="AL27" s="99">
        <f t="shared" ref="AL27:AL40" si="33">U27*U27*((1-O27)*5*(1-S27)+AC28)^2*AH27+V27*V27*AI27</f>
        <v>0</v>
      </c>
      <c r="AM27" s="99">
        <f>SUM(AL27:AL$42)/U27/U27</f>
        <v>0.14180288107304018</v>
      </c>
      <c r="AN27" s="99">
        <f t="shared" ref="AN27:AN40" si="34">U27*U27*((1-O27)*5*S27+AE28)^2*AH27+V27*V27*AI27</f>
        <v>0</v>
      </c>
      <c r="AO27" s="100">
        <f>SUM(AN27:AN$42)/U27/U27</f>
        <v>1.2002640708238099E-2</v>
      </c>
      <c r="AP27" s="87">
        <f t="shared" si="5"/>
        <v>76.441249698738048</v>
      </c>
      <c r="AQ27" s="88">
        <f t="shared" si="6"/>
        <v>78.070527055543025</v>
      </c>
      <c r="AR27" s="88">
        <f t="shared" si="7"/>
        <v>73.583707021267415</v>
      </c>
      <c r="AS27" s="88">
        <f t="shared" si="8"/>
        <v>75.059850575167488</v>
      </c>
      <c r="AT27" s="88">
        <f t="shared" si="9"/>
        <v>2.719378713547933</v>
      </c>
      <c r="AU27" s="101">
        <f t="shared" si="10"/>
        <v>3.1488404442982643</v>
      </c>
    </row>
    <row r="28" spans="1:47" ht="14.45" customHeight="1" x14ac:dyDescent="0.15">
      <c r="A28" s="126"/>
      <c r="B28" s="86" t="s">
        <v>65</v>
      </c>
      <c r="C28" s="11">
        <v>2148</v>
      </c>
      <c r="D28" s="11">
        <v>0</v>
      </c>
      <c r="E28" s="11">
        <v>696</v>
      </c>
      <c r="F28" s="12">
        <v>0</v>
      </c>
      <c r="G28" s="22" t="s">
        <v>65</v>
      </c>
      <c r="H28" s="3">
        <v>2904186</v>
      </c>
      <c r="I28" s="3">
        <v>384</v>
      </c>
      <c r="J28" s="18">
        <v>15</v>
      </c>
      <c r="K28" s="3">
        <v>99668</v>
      </c>
      <c r="L28" s="4">
        <v>7217823</v>
      </c>
      <c r="M28" s="70"/>
      <c r="N28" s="70"/>
      <c r="O28" s="87">
        <f t="shared" si="26"/>
        <v>0.53898305084745768</v>
      </c>
      <c r="P28" s="88">
        <f t="shared" si="27"/>
        <v>1.1165084012513697</v>
      </c>
      <c r="Q28" s="89">
        <f t="shared" si="13"/>
        <v>0</v>
      </c>
      <c r="R28" s="90">
        <f t="shared" si="14"/>
        <v>0</v>
      </c>
      <c r="S28" s="91">
        <f t="shared" si="15"/>
        <v>0</v>
      </c>
      <c r="T28" s="92">
        <f t="shared" si="28"/>
        <v>0</v>
      </c>
      <c r="U28" s="93">
        <f t="shared" si="29"/>
        <v>99665.613832452698</v>
      </c>
      <c r="V28" s="93">
        <f t="shared" si="30"/>
        <v>498328.06916226348</v>
      </c>
      <c r="W28" s="94">
        <f>SUM(V28:V$42)</f>
        <v>7201427.4681168953</v>
      </c>
      <c r="X28" s="95">
        <f t="shared" si="0"/>
        <v>498328.06916226348</v>
      </c>
      <c r="Y28" s="93">
        <f>SUM(X28:X$42)</f>
        <v>6908997.6358818458</v>
      </c>
      <c r="Z28" s="93">
        <f t="shared" si="1"/>
        <v>0</v>
      </c>
      <c r="AA28" s="94">
        <f>SUM(Z28:Z$42)</f>
        <v>292429.83223504992</v>
      </c>
      <c r="AB28" s="87">
        <f t="shared" si="2"/>
        <v>72.255888377140536</v>
      </c>
      <c r="AC28" s="88">
        <f t="shared" si="3"/>
        <v>69.321778798217437</v>
      </c>
      <c r="AD28" s="96">
        <f t="shared" si="16"/>
        <v>95.939279628521788</v>
      </c>
      <c r="AE28" s="88">
        <f t="shared" si="4"/>
        <v>2.9341095789230986</v>
      </c>
      <c r="AF28" s="97">
        <f t="shared" si="17"/>
        <v>4.0607203714782054</v>
      </c>
      <c r="AH28" s="98">
        <f t="shared" si="31"/>
        <v>0</v>
      </c>
      <c r="AI28" s="99">
        <f t="shared" si="18"/>
        <v>0</v>
      </c>
      <c r="AJ28" s="99">
        <f t="shared" si="32"/>
        <v>0</v>
      </c>
      <c r="AK28" s="99">
        <f>SUM(AJ28:AJ$42)/U28/U28</f>
        <v>0.17274994178189854</v>
      </c>
      <c r="AL28" s="99">
        <f t="shared" si="33"/>
        <v>0</v>
      </c>
      <c r="AM28" s="99">
        <f>SUM(AL28:AL$42)/U28/U28</f>
        <v>0.14180288107304018</v>
      </c>
      <c r="AN28" s="99">
        <f t="shared" si="34"/>
        <v>0</v>
      </c>
      <c r="AO28" s="100">
        <f>SUM(AN28:AN$42)/U28/U28</f>
        <v>1.2002640708238099E-2</v>
      </c>
      <c r="AP28" s="87">
        <f t="shared" si="5"/>
        <v>71.441249698738048</v>
      </c>
      <c r="AQ28" s="88">
        <f t="shared" si="6"/>
        <v>73.070527055543025</v>
      </c>
      <c r="AR28" s="88">
        <f t="shared" si="7"/>
        <v>68.583707021267401</v>
      </c>
      <c r="AS28" s="88">
        <f t="shared" si="8"/>
        <v>70.059850575167474</v>
      </c>
      <c r="AT28" s="88">
        <f t="shared" si="9"/>
        <v>2.719378713547933</v>
      </c>
      <c r="AU28" s="101">
        <f t="shared" si="10"/>
        <v>3.1488404442982643</v>
      </c>
    </row>
    <row r="29" spans="1:47" ht="14.45" customHeight="1" x14ac:dyDescent="0.15">
      <c r="A29" s="126"/>
      <c r="B29" s="86" t="s">
        <v>67</v>
      </c>
      <c r="C29" s="11">
        <v>1487</v>
      </c>
      <c r="D29" s="11">
        <v>0</v>
      </c>
      <c r="E29" s="11">
        <v>479</v>
      </c>
      <c r="F29" s="12">
        <v>0</v>
      </c>
      <c r="G29" s="22" t="s">
        <v>67</v>
      </c>
      <c r="H29" s="3">
        <v>2868752</v>
      </c>
      <c r="I29" s="3">
        <v>586</v>
      </c>
      <c r="J29" s="18">
        <v>20</v>
      </c>
      <c r="K29" s="3">
        <v>99609</v>
      </c>
      <c r="L29" s="4">
        <v>6719619</v>
      </c>
      <c r="M29" s="70"/>
      <c r="N29" s="70"/>
      <c r="O29" s="87">
        <f t="shared" si="26"/>
        <v>0.54579439252336448</v>
      </c>
      <c r="P29" s="88">
        <f t="shared" si="27"/>
        <v>0.950336631451423</v>
      </c>
      <c r="Q29" s="89">
        <f t="shared" si="13"/>
        <v>0</v>
      </c>
      <c r="R29" s="90">
        <f t="shared" si="14"/>
        <v>0</v>
      </c>
      <c r="S29" s="91">
        <f t="shared" si="15"/>
        <v>0</v>
      </c>
      <c r="T29" s="92">
        <f t="shared" si="28"/>
        <v>0</v>
      </c>
      <c r="U29" s="93">
        <f t="shared" si="29"/>
        <v>99665.613832452698</v>
      </c>
      <c r="V29" s="93">
        <f t="shared" si="30"/>
        <v>498328.06916226348</v>
      </c>
      <c r="W29" s="94">
        <f>SUM(V29:V$42)</f>
        <v>6703099.3989546327</v>
      </c>
      <c r="X29" s="95">
        <f t="shared" si="0"/>
        <v>498328.06916226348</v>
      </c>
      <c r="Y29" s="93">
        <f>SUM(X29:X$42)</f>
        <v>6410669.5667195832</v>
      </c>
      <c r="Z29" s="93">
        <f t="shared" si="1"/>
        <v>0</v>
      </c>
      <c r="AA29" s="94">
        <f>SUM(Z29:Z$42)</f>
        <v>292429.83223504992</v>
      </c>
      <c r="AB29" s="87">
        <f t="shared" si="2"/>
        <v>67.255888377140536</v>
      </c>
      <c r="AC29" s="88">
        <f t="shared" si="3"/>
        <v>64.321778798217451</v>
      </c>
      <c r="AD29" s="96">
        <f t="shared" si="16"/>
        <v>95.637393766223227</v>
      </c>
      <c r="AE29" s="88">
        <f t="shared" si="4"/>
        <v>2.9341095789230986</v>
      </c>
      <c r="AF29" s="97">
        <f t="shared" si="17"/>
        <v>4.3626062337767983</v>
      </c>
      <c r="AH29" s="98">
        <f t="shared" si="31"/>
        <v>0</v>
      </c>
      <c r="AI29" s="99">
        <f t="shared" si="18"/>
        <v>0</v>
      </c>
      <c r="AJ29" s="99">
        <f t="shared" si="32"/>
        <v>0</v>
      </c>
      <c r="AK29" s="99">
        <f>SUM(AJ29:AJ$42)/U29/U29</f>
        <v>0.17274994178189854</v>
      </c>
      <c r="AL29" s="99">
        <f t="shared" si="33"/>
        <v>0</v>
      </c>
      <c r="AM29" s="99">
        <f>SUM(AL29:AL$42)/U29/U29</f>
        <v>0.14180288107304018</v>
      </c>
      <c r="AN29" s="99">
        <f t="shared" si="34"/>
        <v>0</v>
      </c>
      <c r="AO29" s="100">
        <f>SUM(AN29:AN$42)/U29/U29</f>
        <v>1.2002640708238099E-2</v>
      </c>
      <c r="AP29" s="87">
        <f t="shared" si="5"/>
        <v>66.441249698738048</v>
      </c>
      <c r="AQ29" s="88">
        <f t="shared" si="6"/>
        <v>68.070527055543025</v>
      </c>
      <c r="AR29" s="88">
        <f t="shared" si="7"/>
        <v>63.583707021267408</v>
      </c>
      <c r="AS29" s="88">
        <f t="shared" si="8"/>
        <v>65.059850575167488</v>
      </c>
      <c r="AT29" s="88">
        <f t="shared" si="9"/>
        <v>2.719378713547933</v>
      </c>
      <c r="AU29" s="101">
        <f t="shared" si="10"/>
        <v>3.1488404442982643</v>
      </c>
    </row>
    <row r="30" spans="1:47" ht="14.45" customHeight="1" x14ac:dyDescent="0.15">
      <c r="A30" s="126"/>
      <c r="B30" s="86" t="s">
        <v>69</v>
      </c>
      <c r="C30" s="11">
        <v>1731</v>
      </c>
      <c r="D30" s="11">
        <v>1</v>
      </c>
      <c r="E30" s="11">
        <v>607</v>
      </c>
      <c r="F30" s="12">
        <v>0</v>
      </c>
      <c r="G30" s="22" t="s">
        <v>69</v>
      </c>
      <c r="H30" s="3">
        <v>3082677</v>
      </c>
      <c r="I30" s="3">
        <v>830</v>
      </c>
      <c r="J30" s="18">
        <v>25</v>
      </c>
      <c r="K30" s="3">
        <v>99502</v>
      </c>
      <c r="L30" s="4">
        <v>6221817</v>
      </c>
      <c r="M30" s="70"/>
      <c r="N30" s="70"/>
      <c r="O30" s="87">
        <f t="shared" si="26"/>
        <v>0.50317460317460316</v>
      </c>
      <c r="P30" s="88">
        <f t="shared" si="27"/>
        <v>1.0624488349903631</v>
      </c>
      <c r="Q30" s="89">
        <f t="shared" si="13"/>
        <v>5.7770075101097628E-4</v>
      </c>
      <c r="R30" s="90">
        <f t="shared" si="14"/>
        <v>5.437445380757712E-4</v>
      </c>
      <c r="S30" s="91">
        <f t="shared" si="15"/>
        <v>0</v>
      </c>
      <c r="T30" s="92">
        <f t="shared" si="28"/>
        <v>2.7150553823204098E-3</v>
      </c>
      <c r="U30" s="93">
        <f t="shared" si="29"/>
        <v>99665.613832452698</v>
      </c>
      <c r="V30" s="93">
        <f t="shared" si="30"/>
        <v>497655.8702100658</v>
      </c>
      <c r="W30" s="94">
        <f>SUM(V30:V$42)</f>
        <v>6204771.3297923682</v>
      </c>
      <c r="X30" s="95">
        <f t="shared" si="0"/>
        <v>497655.8702100658</v>
      </c>
      <c r="Y30" s="93">
        <f>SUM(X30:X$42)</f>
        <v>5912341.4975573188</v>
      </c>
      <c r="Z30" s="93">
        <f t="shared" si="1"/>
        <v>0</v>
      </c>
      <c r="AA30" s="94">
        <f>SUM(Z30:Z$42)</f>
        <v>292429.83223504992</v>
      </c>
      <c r="AB30" s="87">
        <f t="shared" si="2"/>
        <v>62.255888377140529</v>
      </c>
      <c r="AC30" s="88">
        <f t="shared" si="3"/>
        <v>59.321778798217437</v>
      </c>
      <c r="AD30" s="96">
        <f t="shared" si="16"/>
        <v>95.287016769966371</v>
      </c>
      <c r="AE30" s="88">
        <f t="shared" si="4"/>
        <v>2.9341095789230986</v>
      </c>
      <c r="AF30" s="97">
        <f t="shared" si="17"/>
        <v>4.7129832300336449</v>
      </c>
      <c r="AH30" s="98">
        <f t="shared" si="31"/>
        <v>7.3515116284604099E-6</v>
      </c>
      <c r="AI30" s="99">
        <f t="shared" si="18"/>
        <v>0</v>
      </c>
      <c r="AJ30" s="99">
        <f t="shared" si="32"/>
        <v>262035102.96875253</v>
      </c>
      <c r="AK30" s="99">
        <f>SUM(AJ30:AJ$42)/U30/U30</f>
        <v>0.17274994178189854</v>
      </c>
      <c r="AL30" s="99">
        <f t="shared" si="33"/>
        <v>236927675.16064319</v>
      </c>
      <c r="AM30" s="99">
        <f>SUM(AL30:AL$42)/U30/U30</f>
        <v>0.14180288107304018</v>
      </c>
      <c r="AN30" s="99">
        <f t="shared" si="34"/>
        <v>632093.71645977697</v>
      </c>
      <c r="AO30" s="100">
        <f>SUM(AN30:AN$42)/U30/U30</f>
        <v>1.2002640708238099E-2</v>
      </c>
      <c r="AP30" s="87">
        <f t="shared" si="5"/>
        <v>61.441249698738048</v>
      </c>
      <c r="AQ30" s="88">
        <f t="shared" si="6"/>
        <v>63.07052705554301</v>
      </c>
      <c r="AR30" s="88">
        <f t="shared" si="7"/>
        <v>58.583707021267394</v>
      </c>
      <c r="AS30" s="88">
        <f t="shared" si="8"/>
        <v>60.059850575167481</v>
      </c>
      <c r="AT30" s="88">
        <f t="shared" si="9"/>
        <v>2.719378713547933</v>
      </c>
      <c r="AU30" s="101">
        <f t="shared" si="10"/>
        <v>3.1488404442982643</v>
      </c>
    </row>
    <row r="31" spans="1:47" ht="14.45" customHeight="1" x14ac:dyDescent="0.15">
      <c r="A31" s="126"/>
      <c r="B31" s="86" t="s">
        <v>71</v>
      </c>
      <c r="C31" s="11">
        <v>2088</v>
      </c>
      <c r="D31" s="11">
        <v>0</v>
      </c>
      <c r="E31" s="11">
        <v>686</v>
      </c>
      <c r="F31" s="12">
        <v>0</v>
      </c>
      <c r="G31" s="22" t="s">
        <v>71</v>
      </c>
      <c r="H31" s="3">
        <v>3531534</v>
      </c>
      <c r="I31" s="3">
        <v>1224</v>
      </c>
      <c r="J31" s="18">
        <v>30</v>
      </c>
      <c r="K31" s="3">
        <v>99376</v>
      </c>
      <c r="L31" s="4">
        <v>5724620</v>
      </c>
      <c r="M31" s="70"/>
      <c r="N31" s="70"/>
      <c r="O31" s="87">
        <f t="shared" si="26"/>
        <v>0.52874999999999994</v>
      </c>
      <c r="P31" s="88">
        <f t="shared" si="27"/>
        <v>1.0755235401952805</v>
      </c>
      <c r="Q31" s="89">
        <f t="shared" si="13"/>
        <v>0</v>
      </c>
      <c r="R31" s="90">
        <f t="shared" si="14"/>
        <v>0</v>
      </c>
      <c r="S31" s="91">
        <f t="shared" si="15"/>
        <v>0</v>
      </c>
      <c r="T31" s="92">
        <f t="shared" si="28"/>
        <v>0</v>
      </c>
      <c r="U31" s="93">
        <f t="shared" si="29"/>
        <v>99395.01617118463</v>
      </c>
      <c r="V31" s="93">
        <f t="shared" si="30"/>
        <v>496975.08085592312</v>
      </c>
      <c r="W31" s="94">
        <f>SUM(V31:V$42)</f>
        <v>5707115.4595823037</v>
      </c>
      <c r="X31" s="95">
        <f t="shared" si="0"/>
        <v>496975.08085592312</v>
      </c>
      <c r="Y31" s="93">
        <f>SUM(X31:X$42)</f>
        <v>5414685.6273472533</v>
      </c>
      <c r="Z31" s="93">
        <f t="shared" si="1"/>
        <v>0</v>
      </c>
      <c r="AA31" s="94">
        <f>SUM(Z31:Z$42)</f>
        <v>292429.83223504992</v>
      </c>
      <c r="AB31" s="87">
        <f t="shared" si="2"/>
        <v>57.418527401345095</v>
      </c>
      <c r="AC31" s="88">
        <f t="shared" si="3"/>
        <v>54.476429864669733</v>
      </c>
      <c r="AD31" s="96">
        <f t="shared" si="16"/>
        <v>94.876048429262852</v>
      </c>
      <c r="AE31" s="88">
        <f t="shared" si="4"/>
        <v>2.9420975366753606</v>
      </c>
      <c r="AF31" s="97">
        <f t="shared" si="17"/>
        <v>5.1239515707371464</v>
      </c>
      <c r="AH31" s="98">
        <f t="shared" si="31"/>
        <v>0</v>
      </c>
      <c r="AI31" s="99">
        <f t="shared" si="18"/>
        <v>0</v>
      </c>
      <c r="AJ31" s="99">
        <f t="shared" si="32"/>
        <v>0</v>
      </c>
      <c r="AK31" s="99">
        <f>SUM(AJ31:AJ$42)/U31/U31</f>
        <v>0.14716836239884531</v>
      </c>
      <c r="AL31" s="99">
        <f t="shared" si="33"/>
        <v>0</v>
      </c>
      <c r="AM31" s="99">
        <f>SUM(AL31:AL$42)/U31/U31</f>
        <v>0.11859396873619225</v>
      </c>
      <c r="AN31" s="99">
        <f t="shared" si="34"/>
        <v>0</v>
      </c>
      <c r="AO31" s="100">
        <f>SUM(AN31:AN$42)/U31/U31</f>
        <v>1.2004101592733254E-2</v>
      </c>
      <c r="AP31" s="87">
        <f t="shared" si="5"/>
        <v>56.666621834806712</v>
      </c>
      <c r="AQ31" s="88">
        <f t="shared" si="6"/>
        <v>58.170432967883478</v>
      </c>
      <c r="AR31" s="88">
        <f t="shared" si="7"/>
        <v>53.801455353819911</v>
      </c>
      <c r="AS31" s="88">
        <f t="shared" si="8"/>
        <v>55.151404375519554</v>
      </c>
      <c r="AT31" s="88">
        <f t="shared" si="9"/>
        <v>2.7273536038655042</v>
      </c>
      <c r="AU31" s="101">
        <f t="shared" si="10"/>
        <v>3.1568414694852169</v>
      </c>
    </row>
    <row r="32" spans="1:47" ht="14.45" customHeight="1" x14ac:dyDescent="0.15">
      <c r="A32" s="126"/>
      <c r="B32" s="86" t="s">
        <v>73</v>
      </c>
      <c r="C32" s="11">
        <v>2371</v>
      </c>
      <c r="D32" s="11">
        <v>1</v>
      </c>
      <c r="E32" s="11">
        <v>789</v>
      </c>
      <c r="F32" s="12">
        <v>0</v>
      </c>
      <c r="G32" s="22" t="s">
        <v>73</v>
      </c>
      <c r="H32" s="3">
        <v>4046870</v>
      </c>
      <c r="I32" s="3">
        <v>1947</v>
      </c>
      <c r="J32" s="18">
        <v>35</v>
      </c>
      <c r="K32" s="3">
        <v>99216</v>
      </c>
      <c r="L32" s="4">
        <v>5228117</v>
      </c>
      <c r="M32" s="70"/>
      <c r="N32" s="70"/>
      <c r="O32" s="87">
        <f t="shared" si="26"/>
        <v>0.52719665271966532</v>
      </c>
      <c r="P32" s="88">
        <f t="shared" si="27"/>
        <v>0.99748322979463022</v>
      </c>
      <c r="Q32" s="89">
        <f t="shared" si="13"/>
        <v>4.2176296921130323E-4</v>
      </c>
      <c r="R32" s="90">
        <f t="shared" si="14"/>
        <v>4.2282712792889677E-4</v>
      </c>
      <c r="S32" s="91">
        <f t="shared" si="15"/>
        <v>0</v>
      </c>
      <c r="T32" s="92">
        <f t="shared" si="28"/>
        <v>2.1120245224329412E-3</v>
      </c>
      <c r="U32" s="93">
        <f t="shared" si="29"/>
        <v>99395.01617118463</v>
      </c>
      <c r="V32" s="93">
        <f t="shared" si="30"/>
        <v>496478.81532440824</v>
      </c>
      <c r="W32" s="94">
        <f>SUM(V32:V$42)</f>
        <v>5210140.3787263809</v>
      </c>
      <c r="X32" s="95">
        <f t="shared" si="0"/>
        <v>496478.81532440824</v>
      </c>
      <c r="Y32" s="93">
        <f>SUM(X32:X$42)</f>
        <v>4917710.5464913305</v>
      </c>
      <c r="Z32" s="93">
        <f t="shared" si="1"/>
        <v>0</v>
      </c>
      <c r="AA32" s="94">
        <f>SUM(Z32:Z$42)</f>
        <v>292429.83223504992</v>
      </c>
      <c r="AB32" s="87">
        <f t="shared" si="2"/>
        <v>52.418527401345102</v>
      </c>
      <c r="AC32" s="88">
        <f t="shared" si="3"/>
        <v>49.476429864669733</v>
      </c>
      <c r="AD32" s="96">
        <f t="shared" si="16"/>
        <v>94.387294564478992</v>
      </c>
      <c r="AE32" s="88">
        <f t="shared" si="4"/>
        <v>2.9420975366753606</v>
      </c>
      <c r="AF32" s="97">
        <f t="shared" si="17"/>
        <v>5.612705435520998</v>
      </c>
      <c r="AH32" s="98">
        <f t="shared" si="31"/>
        <v>4.4512265862761094E-6</v>
      </c>
      <c r="AI32" s="99">
        <f t="shared" si="18"/>
        <v>0</v>
      </c>
      <c r="AJ32" s="99">
        <f t="shared" si="32"/>
        <v>109445904.75332384</v>
      </c>
      <c r="AK32" s="99">
        <f>SUM(AJ32:AJ$42)/U32/U32</f>
        <v>0.14716836239884531</v>
      </c>
      <c r="AL32" s="99">
        <f t="shared" si="33"/>
        <v>96891882.81725508</v>
      </c>
      <c r="AM32" s="99">
        <f>SUM(AL32:AL$42)/U32/U32</f>
        <v>0.11859396873619225</v>
      </c>
      <c r="AN32" s="99">
        <f t="shared" si="34"/>
        <v>382260.54411124351</v>
      </c>
      <c r="AO32" s="100">
        <f>SUM(AN32:AN$42)/U32/U32</f>
        <v>1.2004101592733254E-2</v>
      </c>
      <c r="AP32" s="87">
        <f t="shared" si="5"/>
        <v>51.666621834806719</v>
      </c>
      <c r="AQ32" s="88">
        <f t="shared" si="6"/>
        <v>53.170432967883485</v>
      </c>
      <c r="AR32" s="88">
        <f t="shared" si="7"/>
        <v>48.801455353819911</v>
      </c>
      <c r="AS32" s="88">
        <f t="shared" si="8"/>
        <v>50.151404375519554</v>
      </c>
      <c r="AT32" s="88">
        <f t="shared" si="9"/>
        <v>2.7273536038655042</v>
      </c>
      <c r="AU32" s="101">
        <f t="shared" si="10"/>
        <v>3.1568414694852169</v>
      </c>
    </row>
    <row r="33" spans="1:47" ht="14.45" customHeight="1" x14ac:dyDescent="0.15">
      <c r="A33" s="126"/>
      <c r="B33" s="86" t="s">
        <v>75</v>
      </c>
      <c r="C33" s="11">
        <v>2665</v>
      </c>
      <c r="D33" s="11">
        <v>0</v>
      </c>
      <c r="E33" s="11">
        <v>904</v>
      </c>
      <c r="F33" s="12">
        <v>0</v>
      </c>
      <c r="G33" s="22" t="s">
        <v>75</v>
      </c>
      <c r="H33" s="3">
        <v>4763673</v>
      </c>
      <c r="I33" s="3">
        <v>3556</v>
      </c>
      <c r="J33" s="18">
        <v>40</v>
      </c>
      <c r="K33" s="3">
        <v>98977</v>
      </c>
      <c r="L33" s="4">
        <v>4732602</v>
      </c>
      <c r="M33" s="70"/>
      <c r="N33" s="70"/>
      <c r="O33" s="87">
        <f t="shared" si="26"/>
        <v>0.53649025069637879</v>
      </c>
      <c r="P33" s="88">
        <f t="shared" si="27"/>
        <v>1.0273038189609276</v>
      </c>
      <c r="Q33" s="89">
        <f t="shared" si="13"/>
        <v>0</v>
      </c>
      <c r="R33" s="90">
        <f t="shared" si="14"/>
        <v>0</v>
      </c>
      <c r="S33" s="91">
        <f t="shared" si="15"/>
        <v>0</v>
      </c>
      <c r="T33" s="92">
        <f t="shared" si="28"/>
        <v>0</v>
      </c>
      <c r="U33" s="93">
        <f t="shared" si="29"/>
        <v>99185.091459623465</v>
      </c>
      <c r="V33" s="93">
        <f t="shared" si="30"/>
        <v>495925.45729811734</v>
      </c>
      <c r="W33" s="94">
        <f>SUM(V33:V$42)</f>
        <v>4713661.5634019729</v>
      </c>
      <c r="X33" s="95">
        <f t="shared" si="0"/>
        <v>495925.45729811734</v>
      </c>
      <c r="Y33" s="93">
        <f>SUM(X33:X$42)</f>
        <v>4421231.7311669225</v>
      </c>
      <c r="Z33" s="93">
        <f t="shared" si="1"/>
        <v>0</v>
      </c>
      <c r="AA33" s="94">
        <f>SUM(Z33:Z$42)</f>
        <v>292429.83223504992</v>
      </c>
      <c r="AB33" s="87">
        <f t="shared" si="2"/>
        <v>47.523891887732169</v>
      </c>
      <c r="AC33" s="88">
        <f t="shared" si="3"/>
        <v>44.575567417475533</v>
      </c>
      <c r="AD33" s="96">
        <f t="shared" si="16"/>
        <v>93.796121586124301</v>
      </c>
      <c r="AE33" s="88">
        <f t="shared" si="4"/>
        <v>2.9483244702566318</v>
      </c>
      <c r="AF33" s="97">
        <f t="shared" si="17"/>
        <v>6.2038784138756808</v>
      </c>
      <c r="AH33" s="98">
        <f t="shared" si="31"/>
        <v>0</v>
      </c>
      <c r="AI33" s="99">
        <f t="shared" si="18"/>
        <v>0</v>
      </c>
      <c r="AJ33" s="99">
        <f t="shared" si="32"/>
        <v>0</v>
      </c>
      <c r="AK33" s="99">
        <f>SUM(AJ33:AJ$42)/U33/U33</f>
        <v>0.13666681211173806</v>
      </c>
      <c r="AL33" s="99">
        <f t="shared" si="33"/>
        <v>0</v>
      </c>
      <c r="AM33" s="99">
        <f>SUM(AL33:AL$42)/U33/U33</f>
        <v>0.10924745115143761</v>
      </c>
      <c r="AN33" s="99">
        <f t="shared" si="34"/>
        <v>0</v>
      </c>
      <c r="AO33" s="100">
        <f>SUM(AN33:AN$42)/U33/U33</f>
        <v>1.2016111830087484E-2</v>
      </c>
      <c r="AP33" s="87">
        <f t="shared" si="5"/>
        <v>46.799309783751916</v>
      </c>
      <c r="AQ33" s="88">
        <f t="shared" si="6"/>
        <v>48.248473991712423</v>
      </c>
      <c r="AR33" s="88">
        <f t="shared" si="7"/>
        <v>43.927736414556279</v>
      </c>
      <c r="AS33" s="88">
        <f t="shared" si="8"/>
        <v>45.223398420394787</v>
      </c>
      <c r="AT33" s="88">
        <f t="shared" si="9"/>
        <v>2.7334731374554035</v>
      </c>
      <c r="AU33" s="101">
        <f t="shared" si="10"/>
        <v>3.1631758030578601</v>
      </c>
    </row>
    <row r="34" spans="1:47" ht="14.45" customHeight="1" x14ac:dyDescent="0.15">
      <c r="A34" s="126"/>
      <c r="B34" s="86" t="s">
        <v>77</v>
      </c>
      <c r="C34" s="11">
        <v>2507</v>
      </c>
      <c r="D34" s="11">
        <v>2</v>
      </c>
      <c r="E34" s="11">
        <v>807</v>
      </c>
      <c r="F34" s="12">
        <v>1.4</v>
      </c>
      <c r="G34" s="22" t="s">
        <v>77</v>
      </c>
      <c r="H34" s="3">
        <v>4254117</v>
      </c>
      <c r="I34" s="3">
        <v>4884</v>
      </c>
      <c r="J34" s="18">
        <v>45</v>
      </c>
      <c r="K34" s="3">
        <v>98618</v>
      </c>
      <c r="L34" s="4">
        <v>4238549</v>
      </c>
      <c r="M34" s="70"/>
      <c r="N34" s="70"/>
      <c r="O34" s="87">
        <f t="shared" si="26"/>
        <v>0.54067495559502665</v>
      </c>
      <c r="P34" s="88">
        <f t="shared" si="27"/>
        <v>1.0028678423201143</v>
      </c>
      <c r="Q34" s="89">
        <f t="shared" si="13"/>
        <v>7.9776625448743513E-4</v>
      </c>
      <c r="R34" s="90">
        <f t="shared" si="14"/>
        <v>7.9548492914262683E-4</v>
      </c>
      <c r="S34" s="91">
        <f t="shared" si="15"/>
        <v>1.7348203221809169E-3</v>
      </c>
      <c r="T34" s="92">
        <f t="shared" si="28"/>
        <v>3.9701714174598278E-3</v>
      </c>
      <c r="U34" s="93">
        <f t="shared" si="29"/>
        <v>99185.091459623465</v>
      </c>
      <c r="V34" s="93">
        <f t="shared" si="30"/>
        <v>495021.08804946649</v>
      </c>
      <c r="W34" s="94">
        <f>SUM(V34:V$42)</f>
        <v>4217736.1061038552</v>
      </c>
      <c r="X34" s="95">
        <f t="shared" si="0"/>
        <v>494162.3154060102</v>
      </c>
      <c r="Y34" s="93">
        <f>SUM(X34:X$42)</f>
        <v>3925306.2738688053</v>
      </c>
      <c r="Z34" s="93">
        <f t="shared" si="1"/>
        <v>858.77264345632352</v>
      </c>
      <c r="AA34" s="94">
        <f>SUM(Z34:Z$42)</f>
        <v>292429.83223504992</v>
      </c>
      <c r="AB34" s="87">
        <f t="shared" si="2"/>
        <v>42.523891887732162</v>
      </c>
      <c r="AC34" s="88">
        <f t="shared" si="3"/>
        <v>39.575567417475533</v>
      </c>
      <c r="AD34" s="96">
        <f t="shared" si="16"/>
        <v>93.066663611034144</v>
      </c>
      <c r="AE34" s="88">
        <f t="shared" si="4"/>
        <v>2.9483244702566318</v>
      </c>
      <c r="AF34" s="97">
        <f t="shared" si="17"/>
        <v>6.9333363889658521</v>
      </c>
      <c r="AH34" s="98">
        <f t="shared" si="31"/>
        <v>7.8498411027923417E-6</v>
      </c>
      <c r="AI34" s="99">
        <f t="shared" si="18"/>
        <v>2.1459860230863259E-6</v>
      </c>
      <c r="AJ34" s="99">
        <f t="shared" si="32"/>
        <v>123430578.29260856</v>
      </c>
      <c r="AK34" s="99">
        <f>SUM(AJ34:AJ$42)/U34/U34</f>
        <v>0.13666681211173806</v>
      </c>
      <c r="AL34" s="99">
        <f t="shared" si="33"/>
        <v>106382326.39223865</v>
      </c>
      <c r="AM34" s="99">
        <f>SUM(AL34:AL$42)/U34/U34</f>
        <v>0.10924745115143761</v>
      </c>
      <c r="AN34" s="99">
        <f t="shared" si="34"/>
        <v>1200356.9788999413</v>
      </c>
      <c r="AO34" s="100">
        <f>SUM(AN34:AN$42)/U34/U34</f>
        <v>1.2016111830087484E-2</v>
      </c>
      <c r="AP34" s="87">
        <f t="shared" si="5"/>
        <v>41.799309783751909</v>
      </c>
      <c r="AQ34" s="88">
        <f t="shared" si="6"/>
        <v>43.248473991712416</v>
      </c>
      <c r="AR34" s="88">
        <f t="shared" si="7"/>
        <v>38.927736414556279</v>
      </c>
      <c r="AS34" s="88">
        <f t="shared" si="8"/>
        <v>40.223398420394787</v>
      </c>
      <c r="AT34" s="88">
        <f t="shared" si="9"/>
        <v>2.7334731374554035</v>
      </c>
      <c r="AU34" s="101">
        <f t="shared" si="10"/>
        <v>3.1631758030578601</v>
      </c>
    </row>
    <row r="35" spans="1:47" ht="14.45" customHeight="1" x14ac:dyDescent="0.15">
      <c r="A35" s="126"/>
      <c r="B35" s="86" t="s">
        <v>79</v>
      </c>
      <c r="C35" s="11">
        <v>2733</v>
      </c>
      <c r="D35" s="11">
        <v>6</v>
      </c>
      <c r="E35" s="11">
        <v>933</v>
      </c>
      <c r="F35" s="12">
        <v>1.4</v>
      </c>
      <c r="G35" s="22" t="s">
        <v>79</v>
      </c>
      <c r="H35" s="3">
        <v>3926558</v>
      </c>
      <c r="I35" s="3">
        <v>6879</v>
      </c>
      <c r="J35" s="18">
        <v>50</v>
      </c>
      <c r="K35" s="3">
        <v>98055</v>
      </c>
      <c r="L35" s="4">
        <v>3746752</v>
      </c>
      <c r="M35" s="70"/>
      <c r="N35" s="70"/>
      <c r="O35" s="87">
        <f t="shared" si="26"/>
        <v>0.52857142857142858</v>
      </c>
      <c r="P35" s="88">
        <f t="shared" si="27"/>
        <v>0.98541039571569933</v>
      </c>
      <c r="Q35" s="89">
        <f t="shared" si="13"/>
        <v>2.1953896816684962E-3</v>
      </c>
      <c r="R35" s="90">
        <f t="shared" si="14"/>
        <v>2.2278937701626276E-3</v>
      </c>
      <c r="S35" s="91">
        <f t="shared" si="15"/>
        <v>1.5005359056806001E-3</v>
      </c>
      <c r="T35" s="92">
        <f t="shared" si="28"/>
        <v>1.108127593044461E-2</v>
      </c>
      <c r="U35" s="93">
        <f t="shared" si="29"/>
        <v>98791.309644472334</v>
      </c>
      <c r="V35" s="93">
        <f t="shared" si="30"/>
        <v>491376.10435549647</v>
      </c>
      <c r="W35" s="94">
        <f>SUM(V35:V$42)</f>
        <v>3722715.0180543885</v>
      </c>
      <c r="X35" s="95">
        <f t="shared" si="0"/>
        <v>490638.77686771762</v>
      </c>
      <c r="Y35" s="93">
        <f>SUM(X35:X$42)</f>
        <v>3431143.9584627948</v>
      </c>
      <c r="Z35" s="93">
        <f t="shared" si="1"/>
        <v>737.32748777887991</v>
      </c>
      <c r="AA35" s="94">
        <f>SUM(Z35:Z$42)</f>
        <v>291571.05959159357</v>
      </c>
      <c r="AB35" s="87">
        <f t="shared" si="2"/>
        <v>37.682616329833067</v>
      </c>
      <c r="AC35" s="88">
        <f t="shared" si="3"/>
        <v>34.731232643951266</v>
      </c>
      <c r="AD35" s="96">
        <f t="shared" si="16"/>
        <v>92.167784582555072</v>
      </c>
      <c r="AE35" s="88">
        <f t="shared" si="4"/>
        <v>2.9513836858818059</v>
      </c>
      <c r="AF35" s="97">
        <f t="shared" si="17"/>
        <v>7.832215417444929</v>
      </c>
      <c r="AH35" s="98">
        <f t="shared" si="31"/>
        <v>2.023899242606205E-5</v>
      </c>
      <c r="AI35" s="99">
        <f t="shared" si="18"/>
        <v>1.6058781325577314E-6</v>
      </c>
      <c r="AJ35" s="99">
        <f t="shared" si="32"/>
        <v>247986134.63750693</v>
      </c>
      <c r="AK35" s="99">
        <f>SUM(AJ35:AJ$42)/U35/U35</f>
        <v>0.12511155560937123</v>
      </c>
      <c r="AL35" s="99">
        <f t="shared" si="33"/>
        <v>208409121.22086236</v>
      </c>
      <c r="AM35" s="99">
        <f>SUM(AL35:AL$42)/U35/U35</f>
        <v>9.9219968773501171E-2</v>
      </c>
      <c r="AN35" s="99">
        <f t="shared" si="34"/>
        <v>2142382.4887109497</v>
      </c>
      <c r="AO35" s="100">
        <f>SUM(AN35:AN$42)/U35/U35</f>
        <v>1.198910421590452E-2</v>
      </c>
      <c r="AP35" s="87">
        <f t="shared" si="5"/>
        <v>36.989342536855894</v>
      </c>
      <c r="AQ35" s="88">
        <f t="shared" si="6"/>
        <v>38.37589012281024</v>
      </c>
      <c r="AR35" s="88">
        <f t="shared" si="7"/>
        <v>34.11384829685435</v>
      </c>
      <c r="AS35" s="88">
        <f t="shared" si="8"/>
        <v>35.348616991048182</v>
      </c>
      <c r="AT35" s="88">
        <f t="shared" si="9"/>
        <v>2.7367739406328568</v>
      </c>
      <c r="AU35" s="101">
        <f t="shared" si="10"/>
        <v>3.1659934311307549</v>
      </c>
    </row>
    <row r="36" spans="1:47" ht="14.45" customHeight="1" x14ac:dyDescent="0.15">
      <c r="A36" s="126"/>
      <c r="B36" s="86" t="s">
        <v>81</v>
      </c>
      <c r="C36" s="11">
        <v>3276</v>
      </c>
      <c r="D36" s="11">
        <v>15</v>
      </c>
      <c r="E36" s="11">
        <v>1093</v>
      </c>
      <c r="F36" s="12">
        <v>2.8</v>
      </c>
      <c r="G36" s="22" t="s">
        <v>81</v>
      </c>
      <c r="H36" s="3">
        <v>3770396</v>
      </c>
      <c r="I36" s="3">
        <v>9275</v>
      </c>
      <c r="J36" s="18">
        <v>55</v>
      </c>
      <c r="K36" s="3">
        <v>97187</v>
      </c>
      <c r="L36" s="4">
        <v>3258523</v>
      </c>
      <c r="M36" s="70"/>
      <c r="N36" s="70"/>
      <c r="O36" s="87">
        <f t="shared" si="26"/>
        <v>0.52993311036789292</v>
      </c>
      <c r="P36" s="88">
        <f t="shared" si="27"/>
        <v>0.99369792960650705</v>
      </c>
      <c r="Q36" s="89">
        <f t="shared" si="13"/>
        <v>4.578754578754579E-3</v>
      </c>
      <c r="R36" s="90">
        <f t="shared" si="14"/>
        <v>4.60779321596022E-3</v>
      </c>
      <c r="S36" s="91">
        <f t="shared" si="15"/>
        <v>2.5617566331198535E-3</v>
      </c>
      <c r="T36" s="92">
        <f t="shared" si="28"/>
        <v>2.2792130607322963E-2</v>
      </c>
      <c r="U36" s="93">
        <f t="shared" si="29"/>
        <v>97696.57588277194</v>
      </c>
      <c r="V36" s="93">
        <f t="shared" si="30"/>
        <v>483249.35886784381</v>
      </c>
      <c r="W36" s="94">
        <f>SUM(V36:V$42)</f>
        <v>3231338.9136988921</v>
      </c>
      <c r="X36" s="95">
        <f t="shared" si="0"/>
        <v>482011.3916173132</v>
      </c>
      <c r="Y36" s="93">
        <f>SUM(X36:X$42)</f>
        <v>2940505.1815950777</v>
      </c>
      <c r="Z36" s="93">
        <f t="shared" si="1"/>
        <v>1237.9672505306153</v>
      </c>
      <c r="AA36" s="94">
        <f>SUM(Z36:Z$42)</f>
        <v>290833.73210381472</v>
      </c>
      <c r="AB36" s="87">
        <f t="shared" si="2"/>
        <v>33.075252479434283</v>
      </c>
      <c r="AC36" s="88">
        <f t="shared" si="3"/>
        <v>30.098344338326129</v>
      </c>
      <c r="AD36" s="96">
        <f t="shared" si="16"/>
        <v>90.999590576189391</v>
      </c>
      <c r="AE36" s="88">
        <f t="shared" si="4"/>
        <v>2.9769081411081579</v>
      </c>
      <c r="AF36" s="97">
        <f t="shared" si="17"/>
        <v>9.0004094238106163</v>
      </c>
      <c r="AH36" s="98">
        <f t="shared" si="31"/>
        <v>3.3842742257412874E-5</v>
      </c>
      <c r="AI36" s="99">
        <f t="shared" si="18"/>
        <v>2.3377804538632384E-6</v>
      </c>
      <c r="AJ36" s="99">
        <f t="shared" si="32"/>
        <v>313132575.38115209</v>
      </c>
      <c r="AK36" s="99">
        <f>SUM(AJ36:AJ$42)/U36/U36</f>
        <v>0.10194935776381187</v>
      </c>
      <c r="AL36" s="99">
        <f t="shared" si="33"/>
        <v>255527034.22467548</v>
      </c>
      <c r="AM36" s="99">
        <f>SUM(AL36:AL$42)/U36/U36</f>
        <v>7.9620791768669222E-2</v>
      </c>
      <c r="AN36" s="99">
        <f t="shared" si="34"/>
        <v>3529938.9476738404</v>
      </c>
      <c r="AO36" s="100">
        <f>SUM(AN36:AN$42)/U36/U36</f>
        <v>1.2034836453422291E-2</v>
      </c>
      <c r="AP36" s="87">
        <f t="shared" si="5"/>
        <v>32.449434093010986</v>
      </c>
      <c r="AQ36" s="88">
        <f t="shared" si="6"/>
        <v>33.701070865857581</v>
      </c>
      <c r="AR36" s="88">
        <f t="shared" si="7"/>
        <v>29.545288072057932</v>
      </c>
      <c r="AS36" s="88">
        <f t="shared" si="8"/>
        <v>30.651400604594325</v>
      </c>
      <c r="AT36" s="88">
        <f t="shared" si="9"/>
        <v>2.7618894728035963</v>
      </c>
      <c r="AU36" s="101">
        <f t="shared" si="10"/>
        <v>3.1919268094127196</v>
      </c>
    </row>
    <row r="37" spans="1:47" ht="14.45" customHeight="1" x14ac:dyDescent="0.15">
      <c r="A37" s="126"/>
      <c r="B37" s="86" t="s">
        <v>83</v>
      </c>
      <c r="C37" s="11">
        <v>3968</v>
      </c>
      <c r="D37" s="11">
        <v>12</v>
      </c>
      <c r="E37" s="11">
        <v>1315</v>
      </c>
      <c r="F37" s="12">
        <v>8.4</v>
      </c>
      <c r="G37" s="22" t="s">
        <v>83</v>
      </c>
      <c r="H37" s="3">
        <v>4308137</v>
      </c>
      <c r="I37" s="3">
        <v>16076</v>
      </c>
      <c r="J37" s="18">
        <v>60</v>
      </c>
      <c r="K37" s="3">
        <v>95991</v>
      </c>
      <c r="L37" s="4">
        <v>2775399</v>
      </c>
      <c r="M37" s="70"/>
      <c r="N37" s="70"/>
      <c r="O37" s="87">
        <f t="shared" si="26"/>
        <v>0.52923076923076917</v>
      </c>
      <c r="P37" s="88">
        <f t="shared" si="27"/>
        <v>1.0509637941181051</v>
      </c>
      <c r="Q37" s="89">
        <f t="shared" si="13"/>
        <v>3.0241935483870967E-3</v>
      </c>
      <c r="R37" s="90">
        <f t="shared" si="14"/>
        <v>2.8775430374599984E-3</v>
      </c>
      <c r="S37" s="91">
        <f t="shared" si="15"/>
        <v>6.3878326996197722E-3</v>
      </c>
      <c r="T37" s="92">
        <f t="shared" si="28"/>
        <v>1.4290918599650062E-2</v>
      </c>
      <c r="U37" s="93">
        <f t="shared" si="29"/>
        <v>95469.862765363563</v>
      </c>
      <c r="V37" s="93">
        <f t="shared" si="30"/>
        <v>474137.83903085726</v>
      </c>
      <c r="W37" s="94">
        <f>SUM(V37:V$42)</f>
        <v>2748089.5548310485</v>
      </c>
      <c r="X37" s="95">
        <f t="shared" si="0"/>
        <v>471109.1258385689</v>
      </c>
      <c r="Y37" s="93">
        <f>SUM(X37:X$42)</f>
        <v>2458493.7899777642</v>
      </c>
      <c r="Z37" s="93">
        <f t="shared" si="1"/>
        <v>3028.7131922883659</v>
      </c>
      <c r="AA37" s="94">
        <f>SUM(Z37:Z$42)</f>
        <v>289595.76485328411</v>
      </c>
      <c r="AB37" s="87">
        <f t="shared" si="2"/>
        <v>28.784890595108873</v>
      </c>
      <c r="AC37" s="88">
        <f t="shared" si="3"/>
        <v>25.751516957974566</v>
      </c>
      <c r="AD37" s="96">
        <f t="shared" si="16"/>
        <v>89.461924035765705</v>
      </c>
      <c r="AE37" s="88">
        <f t="shared" si="4"/>
        <v>3.0333736371343081</v>
      </c>
      <c r="AF37" s="97">
        <f t="shared" si="17"/>
        <v>10.538075964234302</v>
      </c>
      <c r="AH37" s="98">
        <f t="shared" si="31"/>
        <v>1.6775976254267013E-5</v>
      </c>
      <c r="AI37" s="99">
        <f t="shared" si="18"/>
        <v>4.8266374851874077E-6</v>
      </c>
      <c r="AJ37" s="99">
        <f t="shared" si="32"/>
        <v>107520697.61766799</v>
      </c>
      <c r="AK37" s="99">
        <f>SUM(AJ37:AJ$42)/U37/U37</f>
        <v>7.2405045090336101E-2</v>
      </c>
      <c r="AL37" s="99">
        <f t="shared" si="33"/>
        <v>85221413.027157724</v>
      </c>
      <c r="AM37" s="99">
        <f>SUM(AL37:AL$42)/U37/U37</f>
        <v>5.5342973899021063E-2</v>
      </c>
      <c r="AN37" s="99">
        <f t="shared" si="34"/>
        <v>2516987.9127733456</v>
      </c>
      <c r="AO37" s="100">
        <f>SUM(AN37:AN$42)/U37/U37</f>
        <v>1.2215489368735571E-2</v>
      </c>
      <c r="AP37" s="87">
        <f t="shared" si="5"/>
        <v>28.25749015785172</v>
      </c>
      <c r="AQ37" s="88">
        <f t="shared" si="6"/>
        <v>29.312291032366026</v>
      </c>
      <c r="AR37" s="88">
        <f t="shared" si="7"/>
        <v>25.290425244179492</v>
      </c>
      <c r="AS37" s="88">
        <f t="shared" si="8"/>
        <v>26.21260867176964</v>
      </c>
      <c r="AT37" s="88">
        <f t="shared" si="9"/>
        <v>2.8167471753182718</v>
      </c>
      <c r="AU37" s="101">
        <f t="shared" si="10"/>
        <v>3.2500000989503444</v>
      </c>
    </row>
    <row r="38" spans="1:47" ht="14.45" customHeight="1" x14ac:dyDescent="0.15">
      <c r="A38" s="126"/>
      <c r="B38" s="86" t="s">
        <v>85</v>
      </c>
      <c r="C38" s="11">
        <v>4198</v>
      </c>
      <c r="D38" s="11">
        <v>20</v>
      </c>
      <c r="E38" s="11">
        <v>1394</v>
      </c>
      <c r="F38" s="12">
        <v>13</v>
      </c>
      <c r="G38" s="22" t="s">
        <v>85</v>
      </c>
      <c r="H38" s="3">
        <v>5011036</v>
      </c>
      <c r="I38" s="3">
        <v>26863</v>
      </c>
      <c r="J38" s="18">
        <v>65</v>
      </c>
      <c r="K38" s="3">
        <v>94301</v>
      </c>
      <c r="L38" s="4">
        <v>2299422</v>
      </c>
      <c r="M38" s="70"/>
      <c r="N38" s="70"/>
      <c r="O38" s="87">
        <f t="shared" si="26"/>
        <v>0.53530805687203797</v>
      </c>
      <c r="P38" s="88">
        <f t="shared" si="27"/>
        <v>0.98581808226563206</v>
      </c>
      <c r="Q38" s="89">
        <f t="shared" si="13"/>
        <v>4.7641734159123393E-3</v>
      </c>
      <c r="R38" s="90">
        <f t="shared" si="14"/>
        <v>4.8327105189257587E-3</v>
      </c>
      <c r="S38" s="91">
        <f t="shared" si="15"/>
        <v>9.3256814921090381E-3</v>
      </c>
      <c r="T38" s="92">
        <f t="shared" si="28"/>
        <v>2.3895242281018265E-2</v>
      </c>
      <c r="U38" s="93">
        <f t="shared" si="29"/>
        <v>94105.510727863992</v>
      </c>
      <c r="V38" s="93">
        <f t="shared" si="30"/>
        <v>465302.85023592121</v>
      </c>
      <c r="W38" s="94">
        <f>SUM(V38:V$42)</f>
        <v>2273951.7158001913</v>
      </c>
      <c r="X38" s="95">
        <f t="shared" si="0"/>
        <v>460963.58405725053</v>
      </c>
      <c r="Y38" s="93">
        <f>SUM(X38:X$42)</f>
        <v>1987384.6641391953</v>
      </c>
      <c r="Z38" s="93">
        <f t="shared" si="1"/>
        <v>4339.266178670714</v>
      </c>
      <c r="AA38" s="94">
        <f>SUM(Z38:Z$42)</f>
        <v>286567.0516609957</v>
      </c>
      <c r="AB38" s="87">
        <f t="shared" si="2"/>
        <v>24.16385287335665</v>
      </c>
      <c r="AC38" s="88">
        <f t="shared" si="3"/>
        <v>21.118685279615029</v>
      </c>
      <c r="AD38" s="96">
        <f t="shared" si="16"/>
        <v>87.397839203452293</v>
      </c>
      <c r="AE38" s="88">
        <f t="shared" si="4"/>
        <v>3.0451675937416187</v>
      </c>
      <c r="AF38" s="97">
        <f t="shared" si="17"/>
        <v>12.602160796547709</v>
      </c>
      <c r="AH38" s="98">
        <f t="shared" si="31"/>
        <v>2.7866941800782802E-5</v>
      </c>
      <c r="AI38" s="99">
        <f t="shared" si="18"/>
        <v>6.6274843305715738E-6</v>
      </c>
      <c r="AJ38" s="99">
        <f t="shared" si="32"/>
        <v>119588871.33442627</v>
      </c>
      <c r="AK38" s="99">
        <f>SUM(AJ38:AJ$42)/U38/U38</f>
        <v>6.2378527151286861E-2</v>
      </c>
      <c r="AL38" s="99">
        <f t="shared" si="33"/>
        <v>89768148.532754555</v>
      </c>
      <c r="AM38" s="99">
        <f>SUM(AL38:AL$42)/U38/U38</f>
        <v>4.7336163552823794E-2</v>
      </c>
      <c r="AN38" s="99">
        <f t="shared" si="34"/>
        <v>3797548.3156003756</v>
      </c>
      <c r="AO38" s="100">
        <f>SUM(AN38:AN$42)/U38/U38</f>
        <v>1.2288042388007455E-2</v>
      </c>
      <c r="AP38" s="87">
        <f t="shared" si="5"/>
        <v>23.674329278517359</v>
      </c>
      <c r="AQ38" s="88">
        <f t="shared" si="6"/>
        <v>24.65337646819594</v>
      </c>
      <c r="AR38" s="88">
        <f t="shared" si="7"/>
        <v>20.692250518010717</v>
      </c>
      <c r="AS38" s="88">
        <f t="shared" si="8"/>
        <v>21.545120041219342</v>
      </c>
      <c r="AT38" s="88">
        <f t="shared" si="9"/>
        <v>2.8278987657018617</v>
      </c>
      <c r="AU38" s="101">
        <f t="shared" si="10"/>
        <v>3.2624364217813757</v>
      </c>
    </row>
    <row r="39" spans="1:47" ht="14.45" customHeight="1" x14ac:dyDescent="0.15">
      <c r="A39" s="126"/>
      <c r="B39" s="86" t="s">
        <v>87</v>
      </c>
      <c r="C39" s="11">
        <v>3328</v>
      </c>
      <c r="D39" s="11">
        <v>27</v>
      </c>
      <c r="E39" s="11">
        <v>1131</v>
      </c>
      <c r="F39" s="12">
        <v>22</v>
      </c>
      <c r="G39" s="22" t="s">
        <v>87</v>
      </c>
      <c r="H39" s="3">
        <v>4142913</v>
      </c>
      <c r="I39" s="3">
        <v>37407</v>
      </c>
      <c r="J39" s="18">
        <v>70</v>
      </c>
      <c r="K39" s="3">
        <v>91769</v>
      </c>
      <c r="L39" s="4">
        <v>1833800</v>
      </c>
      <c r="M39" s="70"/>
      <c r="N39" s="70"/>
      <c r="O39" s="87">
        <f t="shared" si="26"/>
        <v>0.53873185637891519</v>
      </c>
      <c r="P39" s="88">
        <f t="shared" si="27"/>
        <v>1.0341749873183577</v>
      </c>
      <c r="Q39" s="89">
        <f t="shared" si="13"/>
        <v>8.1129807692307699E-3</v>
      </c>
      <c r="R39" s="90">
        <f t="shared" si="14"/>
        <v>7.8448820254954504E-3</v>
      </c>
      <c r="S39" s="91">
        <f t="shared" si="15"/>
        <v>1.9451812555260833E-2</v>
      </c>
      <c r="T39" s="92">
        <f t="shared" si="28"/>
        <v>3.852733615767432E-2</v>
      </c>
      <c r="U39" s="93">
        <f t="shared" si="29"/>
        <v>91856.836749042719</v>
      </c>
      <c r="V39" s="93">
        <f t="shared" si="30"/>
        <v>451122.04572476947</v>
      </c>
      <c r="W39" s="94">
        <f>SUM(V39:V$42)</f>
        <v>1808648.8655642699</v>
      </c>
      <c r="X39" s="95">
        <f t="shared" si="0"/>
        <v>442346.90425178543</v>
      </c>
      <c r="Y39" s="93">
        <f>SUM(X39:X$42)</f>
        <v>1526421.0800819448</v>
      </c>
      <c r="Z39" s="93">
        <f t="shared" si="1"/>
        <v>8775.1414729840217</v>
      </c>
      <c r="AA39" s="94">
        <f>SUM(Z39:Z$42)</f>
        <v>282227.78548232501</v>
      </c>
      <c r="AB39" s="87">
        <f t="shared" si="2"/>
        <v>19.689866640036662</v>
      </c>
      <c r="AC39" s="88">
        <f t="shared" si="3"/>
        <v>16.617392173564614</v>
      </c>
      <c r="AD39" s="96">
        <f t="shared" si="16"/>
        <v>84.395656290405796</v>
      </c>
      <c r="AE39" s="88">
        <f t="shared" si="4"/>
        <v>3.0724744664720478</v>
      </c>
      <c r="AF39" s="97">
        <f t="shared" si="17"/>
        <v>15.6043437095942</v>
      </c>
      <c r="AH39" s="98">
        <f t="shared" si="31"/>
        <v>5.2858050482137264E-5</v>
      </c>
      <c r="AI39" s="99">
        <f t="shared" si="18"/>
        <v>1.6864225944806213E-5</v>
      </c>
      <c r="AJ39" s="99">
        <f t="shared" si="32"/>
        <v>139368386.58897516</v>
      </c>
      <c r="AK39" s="99">
        <f>SUM(AJ39:AJ$42)/U39/U39</f>
        <v>5.1296791255690616E-2</v>
      </c>
      <c r="AL39" s="99">
        <f t="shared" si="33"/>
        <v>97671792.861128762</v>
      </c>
      <c r="AM39" s="99">
        <f>SUM(AL39:AL$42)/U39/U39</f>
        <v>3.9043165982864565E-2</v>
      </c>
      <c r="AN39" s="99">
        <f t="shared" si="34"/>
        <v>7832501.4360840563</v>
      </c>
      <c r="AO39" s="100">
        <f>SUM(AN39:AN$42)/U39/U39</f>
        <v>1.2446963624633016E-2</v>
      </c>
      <c r="AP39" s="87">
        <f t="shared" si="5"/>
        <v>19.245950259073016</v>
      </c>
      <c r="AQ39" s="88">
        <f t="shared" si="6"/>
        <v>20.133783021000308</v>
      </c>
      <c r="AR39" s="88">
        <f t="shared" si="7"/>
        <v>16.230109038843036</v>
      </c>
      <c r="AS39" s="88">
        <f t="shared" si="8"/>
        <v>17.004675308286192</v>
      </c>
      <c r="AT39" s="88">
        <f t="shared" si="9"/>
        <v>2.8538051831687219</v>
      </c>
      <c r="AU39" s="101">
        <f t="shared" si="10"/>
        <v>3.2911437497753737</v>
      </c>
    </row>
    <row r="40" spans="1:47" ht="14.45" customHeight="1" x14ac:dyDescent="0.15">
      <c r="A40" s="126"/>
      <c r="B40" s="86" t="s">
        <v>89</v>
      </c>
      <c r="C40" s="11">
        <v>3390</v>
      </c>
      <c r="D40" s="11">
        <v>55</v>
      </c>
      <c r="E40" s="11">
        <v>1132</v>
      </c>
      <c r="F40" s="12">
        <v>69</v>
      </c>
      <c r="G40" s="22" t="s">
        <v>89</v>
      </c>
      <c r="H40" s="3">
        <v>3522767</v>
      </c>
      <c r="I40" s="3">
        <v>56501</v>
      </c>
      <c r="J40" s="18">
        <v>75</v>
      </c>
      <c r="K40" s="3">
        <v>87842</v>
      </c>
      <c r="L40" s="4">
        <v>1384012</v>
      </c>
      <c r="M40" s="70"/>
      <c r="N40" s="70"/>
      <c r="O40" s="87">
        <f t="shared" si="26"/>
        <v>0.54889656207776605</v>
      </c>
      <c r="P40" s="88">
        <f t="shared" si="27"/>
        <v>1.021384145334415</v>
      </c>
      <c r="Q40" s="89">
        <f t="shared" si="13"/>
        <v>1.6224188790560472E-2</v>
      </c>
      <c r="R40" s="90">
        <f t="shared" si="14"/>
        <v>1.5884512075766022E-2</v>
      </c>
      <c r="S40" s="91">
        <f t="shared" si="15"/>
        <v>6.0954063604240286E-2</v>
      </c>
      <c r="T40" s="92">
        <f t="shared" si="28"/>
        <v>7.6675448508781496E-2</v>
      </c>
      <c r="U40" s="93">
        <f t="shared" si="29"/>
        <v>88317.837521231733</v>
      </c>
      <c r="V40" s="93">
        <f t="shared" si="30"/>
        <v>426315.2541901145</v>
      </c>
      <c r="W40" s="94">
        <f>SUM(V40:V$42)</f>
        <v>1357526.8198395004</v>
      </c>
      <c r="X40" s="95">
        <f t="shared" si="0"/>
        <v>400329.60707075242</v>
      </c>
      <c r="Y40" s="93">
        <f>SUM(X40:X$42)</f>
        <v>1084074.1758301593</v>
      </c>
      <c r="Z40" s="93">
        <f t="shared" si="1"/>
        <v>25985.647119362104</v>
      </c>
      <c r="AA40" s="94">
        <f>SUM(Z40:Z$42)</f>
        <v>273452.64400934102</v>
      </c>
      <c r="AB40" s="87">
        <f t="shared" si="2"/>
        <v>15.370924582626346</v>
      </c>
      <c r="AC40" s="88">
        <f t="shared" si="3"/>
        <v>12.274691118535895</v>
      </c>
      <c r="AD40" s="96">
        <f t="shared" si="16"/>
        <v>79.856556790408675</v>
      </c>
      <c r="AE40" s="88">
        <f t="shared" si="4"/>
        <v>3.0962334640904521</v>
      </c>
      <c r="AF40" s="97">
        <f t="shared" si="17"/>
        <v>20.143443209591336</v>
      </c>
      <c r="AH40" s="98">
        <f t="shared" si="31"/>
        <v>9.8697089154644219E-5</v>
      </c>
      <c r="AI40" s="99">
        <f t="shared" si="18"/>
        <v>5.0564192344850278E-5</v>
      </c>
      <c r="AJ40" s="99">
        <f t="shared" si="32"/>
        <v>143964161.10566142</v>
      </c>
      <c r="AK40" s="99">
        <f>SUM(AJ40:AJ$42)/U40/U40</f>
        <v>3.7622554238451386E-2</v>
      </c>
      <c r="AL40" s="99">
        <f t="shared" si="33"/>
        <v>94110093.493261188</v>
      </c>
      <c r="AM40" s="99">
        <f>SUM(AL40:AL$42)/U40/U40</f>
        <v>2.9712908530687782E-2</v>
      </c>
      <c r="AN40" s="99">
        <f t="shared" si="34"/>
        <v>16936446.066260193</v>
      </c>
      <c r="AO40" s="100">
        <f>SUM(AN40:AN$42)/U40/U40</f>
        <v>1.2460316884628595E-2</v>
      </c>
      <c r="AP40" s="87">
        <f t="shared" si="5"/>
        <v>14.990752510582075</v>
      </c>
      <c r="AQ40" s="88">
        <f t="shared" si="6"/>
        <v>15.751096654670617</v>
      </c>
      <c r="AR40" s="88">
        <f t="shared" si="7"/>
        <v>11.936837438059435</v>
      </c>
      <c r="AS40" s="88">
        <f t="shared" si="8"/>
        <v>12.612544799012355</v>
      </c>
      <c r="AT40" s="88">
        <f t="shared" si="9"/>
        <v>2.8774469166429704</v>
      </c>
      <c r="AU40" s="101">
        <f t="shared" si="10"/>
        <v>3.3150200115379338</v>
      </c>
    </row>
    <row r="41" spans="1:47" ht="14.45" customHeight="1" x14ac:dyDescent="0.15">
      <c r="A41" s="126"/>
      <c r="B41" s="86" t="s">
        <v>90</v>
      </c>
      <c r="C41" s="11">
        <v>3042</v>
      </c>
      <c r="D41" s="11">
        <v>110</v>
      </c>
      <c r="E41" s="11">
        <v>1026</v>
      </c>
      <c r="F41" s="12">
        <v>135</v>
      </c>
      <c r="G41" s="22" t="s">
        <v>90</v>
      </c>
      <c r="H41" s="3">
        <v>3002215</v>
      </c>
      <c r="I41" s="3">
        <v>95693</v>
      </c>
      <c r="J41" s="18">
        <v>80</v>
      </c>
      <c r="K41" s="3">
        <v>81181</v>
      </c>
      <c r="L41" s="4">
        <v>959826</v>
      </c>
      <c r="M41" s="70"/>
      <c r="N41" s="70"/>
      <c r="O41" s="87">
        <f>IF(K41&lt;0.5,0.5,((L41-L42)-5*K42)/5/(K41-K42))</f>
        <v>0.54725826705734615</v>
      </c>
      <c r="P41" s="88">
        <f>IF(H41&lt;0.5,1,(I41/H41)/((K41-K42)/(L41-L42)))</f>
        <v>1.0109663769967436</v>
      </c>
      <c r="Q41" s="89">
        <f t="shared" si="13"/>
        <v>3.6160420775805391E-2</v>
      </c>
      <c r="R41" s="90">
        <f t="shared" si="14"/>
        <v>3.5768173500711653E-2</v>
      </c>
      <c r="S41" s="91">
        <f t="shared" si="15"/>
        <v>0.13157894736842105</v>
      </c>
      <c r="T41" s="92">
        <f>5*R41/(1+5*(1-O41)*R41)</f>
        <v>0.16544499714696545</v>
      </c>
      <c r="U41" s="93">
        <f t="shared" si="29"/>
        <v>81546.027717965597</v>
      </c>
      <c r="V41" s="93">
        <f>5*U41*((1-T41)+O41*T41)</f>
        <v>377189.5795259648</v>
      </c>
      <c r="W41" s="94">
        <f>SUM(V41:V$42)</f>
        <v>931211.56564938591</v>
      </c>
      <c r="X41" s="95">
        <f t="shared" si="0"/>
        <v>327559.37169360102</v>
      </c>
      <c r="Y41" s="93">
        <f>SUM(X41:X$42)</f>
        <v>683744.56875940703</v>
      </c>
      <c r="Z41" s="93">
        <f t="shared" si="1"/>
        <v>49630.207832363783</v>
      </c>
      <c r="AA41" s="94">
        <f>SUM(Z41:Z$42)</f>
        <v>247466.99688997888</v>
      </c>
      <c r="AB41" s="87">
        <f t="shared" si="2"/>
        <v>11.419459558104613</v>
      </c>
      <c r="AC41" s="88">
        <f t="shared" si="3"/>
        <v>8.3847685521139077</v>
      </c>
      <c r="AD41" s="96">
        <f t="shared" si="16"/>
        <v>73.425265963336017</v>
      </c>
      <c r="AE41" s="88">
        <f t="shared" si="4"/>
        <v>3.0346910059907044</v>
      </c>
      <c r="AF41" s="97">
        <f t="shared" si="17"/>
        <v>26.574734036663976</v>
      </c>
      <c r="AH41" s="98">
        <f>IF(D41=0,0,T41*T41*(1-T41)/D41)</f>
        <v>2.0766798936130428E-4</v>
      </c>
      <c r="AI41" s="99">
        <f t="shared" si="18"/>
        <v>1.1137030017333268E-4</v>
      </c>
      <c r="AJ41" s="99">
        <f>U41*U41*((1-O41)*5+AB42)^2*AH41</f>
        <v>149493282.82444504</v>
      </c>
      <c r="AK41" s="99">
        <f>SUM(AJ41:AJ$42)/U41/U41</f>
        <v>2.2481022382706713E-2</v>
      </c>
      <c r="AL41" s="99">
        <f>U41*U41*((1-O41)*5*(1-S41)+AC42)^2*AH41+V41*V41*AI41</f>
        <v>87426180.7041495</v>
      </c>
      <c r="AM41" s="99">
        <f>SUM(AL41:AL$42)/U41/U41</f>
        <v>2.0700281694033644E-2</v>
      </c>
      <c r="AN41" s="99">
        <f>U41*U41*((1-O41)*5*S41+AE42)^2*AH41+V41*V41*AI41</f>
        <v>30028915.865762711</v>
      </c>
      <c r="AO41" s="100">
        <f>SUM(AN41:AN$42)/U41/U41</f>
        <v>1.2068795575334799E-2</v>
      </c>
      <c r="AP41" s="87">
        <f t="shared" si="5"/>
        <v>11.125583571359513</v>
      </c>
      <c r="AQ41" s="88">
        <f t="shared" si="6"/>
        <v>11.713335544849713</v>
      </c>
      <c r="AR41" s="88">
        <f t="shared" si="7"/>
        <v>8.1027717397989463</v>
      </c>
      <c r="AS41" s="88">
        <f t="shared" si="8"/>
        <v>8.6667653644288691</v>
      </c>
      <c r="AT41" s="88">
        <f t="shared" si="9"/>
        <v>2.8193691885122933</v>
      </c>
      <c r="AU41" s="101">
        <f t="shared" si="10"/>
        <v>3.2500128234691155</v>
      </c>
    </row>
    <row r="42" spans="1:47" ht="14.45" customHeight="1" thickBot="1" x14ac:dyDescent="0.2">
      <c r="A42" s="127"/>
      <c r="B42" s="128" t="s">
        <v>91</v>
      </c>
      <c r="C42" s="15">
        <v>4232</v>
      </c>
      <c r="D42" s="15">
        <v>454</v>
      </c>
      <c r="E42" s="15">
        <v>1403</v>
      </c>
      <c r="F42" s="16">
        <v>501</v>
      </c>
      <c r="G42" s="24" t="s">
        <v>91</v>
      </c>
      <c r="H42" s="7">
        <v>3458084</v>
      </c>
      <c r="I42" s="7">
        <v>359915</v>
      </c>
      <c r="J42" s="20">
        <v>85</v>
      </c>
      <c r="K42" s="7">
        <v>69236</v>
      </c>
      <c r="L42" s="8">
        <v>580961</v>
      </c>
      <c r="M42" s="70"/>
      <c r="N42" s="70"/>
      <c r="O42" s="129">
        <v>1</v>
      </c>
      <c r="P42" s="130">
        <f>IF(H42&lt;0.5,1,(I42/H42)/(K42/L42))</f>
        <v>0.87333208996837031</v>
      </c>
      <c r="Q42" s="131">
        <f t="shared" si="13"/>
        <v>0.10727788279773157</v>
      </c>
      <c r="R42" s="132">
        <f t="shared" si="14"/>
        <v>0.12283744526279446</v>
      </c>
      <c r="S42" s="133">
        <f t="shared" si="15"/>
        <v>0.35709194583036352</v>
      </c>
      <c r="T42" s="129">
        <v>1</v>
      </c>
      <c r="U42" s="134">
        <f>U41*(1-T41)</f>
        <v>68054.645394820414</v>
      </c>
      <c r="V42" s="134">
        <f>U42/R42</f>
        <v>554021.98612342111</v>
      </c>
      <c r="W42" s="135">
        <f>SUM(V42:V$42)</f>
        <v>554021.98612342111</v>
      </c>
      <c r="X42" s="129">
        <f t="shared" si="0"/>
        <v>356185.19706580602</v>
      </c>
      <c r="Y42" s="134">
        <f>SUM(X42:X$42)</f>
        <v>356185.19706580602</v>
      </c>
      <c r="Z42" s="134">
        <f t="shared" si="1"/>
        <v>197836.7890576151</v>
      </c>
      <c r="AA42" s="135">
        <f>SUM(Z42:Z$42)</f>
        <v>197836.7890576151</v>
      </c>
      <c r="AB42" s="136">
        <f t="shared" si="2"/>
        <v>8.1408400985597869</v>
      </c>
      <c r="AC42" s="130">
        <f t="shared" si="3"/>
        <v>5.2338116670712234</v>
      </c>
      <c r="AD42" s="137">
        <f t="shared" si="16"/>
        <v>64.290805416963636</v>
      </c>
      <c r="AE42" s="130">
        <f t="shared" si="4"/>
        <v>2.9070284314885622</v>
      </c>
      <c r="AF42" s="138">
        <f t="shared" si="17"/>
        <v>35.70919458303635</v>
      </c>
      <c r="AH42" s="139">
        <f>0</f>
        <v>0</v>
      </c>
      <c r="AI42" s="140">
        <f t="shared" si="18"/>
        <v>1.6363313474942854E-4</v>
      </c>
      <c r="AJ42" s="140">
        <v>0</v>
      </c>
      <c r="AK42" s="140">
        <f>(1-R42)/R42/R42/D42</f>
        <v>0.12804501632546061</v>
      </c>
      <c r="AL42" s="140">
        <f>V42*V42*AI42</f>
        <v>50225613.469246559</v>
      </c>
      <c r="AM42" s="140">
        <f>(1-S42)*(1-S42)*(1-R42)/R42/R42/D42+AI42/R42/R42</f>
        <v>6.3769448844294752E-2</v>
      </c>
      <c r="AN42" s="140">
        <f>V42*V42*AI42</f>
        <v>50225613.469246559</v>
      </c>
      <c r="AO42" s="141">
        <f>S42*S42*(1-R42)/R42/R42/D42+AI42/R42/R42</f>
        <v>2.717212058591293E-2</v>
      </c>
      <c r="AP42" s="136">
        <f t="shared" si="5"/>
        <v>7.4394858836898043</v>
      </c>
      <c r="AQ42" s="130">
        <f t="shared" si="6"/>
        <v>8.8421943134297685</v>
      </c>
      <c r="AR42" s="130">
        <f t="shared" si="7"/>
        <v>4.7388604425245591</v>
      </c>
      <c r="AS42" s="130">
        <f t="shared" si="8"/>
        <v>5.7287628916178877</v>
      </c>
      <c r="AT42" s="130">
        <f t="shared" si="9"/>
        <v>2.5839426558146044</v>
      </c>
      <c r="AU42" s="142">
        <f t="shared" si="10"/>
        <v>3.23011420716252</v>
      </c>
    </row>
    <row r="43" spans="1:47" ht="14.45" customHeight="1" thickTop="1" x14ac:dyDescent="0.15">
      <c r="G43" s="143"/>
      <c r="H43" s="143"/>
      <c r="I43" s="143"/>
      <c r="J43" s="143"/>
      <c r="K43" s="143"/>
      <c r="L43" s="143"/>
    </row>
    <row r="44" spans="1:47" ht="14.45" customHeight="1" thickBot="1" x14ac:dyDescent="0.2">
      <c r="A44" s="25" t="s">
        <v>36</v>
      </c>
      <c r="G44" s="143"/>
      <c r="H44" s="143"/>
      <c r="I44" s="143"/>
      <c r="J44" s="183" t="s">
        <v>32</v>
      </c>
      <c r="K44" s="184"/>
      <c r="L44" s="184"/>
      <c r="M44" s="184"/>
    </row>
    <row r="45" spans="1:47" ht="14.45" customHeight="1" thickTop="1" x14ac:dyDescent="0.15">
      <c r="A45" s="195" t="s">
        <v>11</v>
      </c>
      <c r="B45" s="197" t="s">
        <v>53</v>
      </c>
      <c r="C45" s="179" t="s">
        <v>5</v>
      </c>
      <c r="D45" s="180"/>
      <c r="E45" s="180"/>
      <c r="F45" s="181" t="s">
        <v>96</v>
      </c>
      <c r="G45" s="180"/>
      <c r="H45" s="180"/>
      <c r="I45" s="180"/>
      <c r="J45" s="181" t="s">
        <v>97</v>
      </c>
      <c r="K45" s="180"/>
      <c r="L45" s="180"/>
      <c r="M45" s="182"/>
    </row>
    <row r="46" spans="1:47" ht="14.45" customHeight="1" x14ac:dyDescent="0.15">
      <c r="A46" s="196"/>
      <c r="B46" s="198"/>
      <c r="C46" s="42" t="s">
        <v>23</v>
      </c>
      <c r="D46" s="204" t="s">
        <v>28</v>
      </c>
      <c r="E46" s="205"/>
      <c r="F46" s="44" t="s">
        <v>23</v>
      </c>
      <c r="G46" s="204" t="s">
        <v>28</v>
      </c>
      <c r="H46" s="206"/>
      <c r="I46" s="144" t="s">
        <v>31</v>
      </c>
      <c r="J46" s="44" t="s">
        <v>23</v>
      </c>
      <c r="K46" s="204" t="s">
        <v>28</v>
      </c>
      <c r="L46" s="206"/>
      <c r="M46" s="145" t="s">
        <v>31</v>
      </c>
    </row>
    <row r="47" spans="1:47" ht="14.45" customHeight="1" x14ac:dyDescent="0.15">
      <c r="A47" s="68" t="s">
        <v>1</v>
      </c>
      <c r="B47" s="69">
        <v>0</v>
      </c>
      <c r="C47" s="146">
        <f>AB7</f>
        <v>80.621474052181014</v>
      </c>
      <c r="D47" s="146">
        <f t="shared" ref="D47:E82" si="35">AP7</f>
        <v>79.447601065141754</v>
      </c>
      <c r="E47" s="147">
        <f t="shared" si="35"/>
        <v>81.795347039220275</v>
      </c>
      <c r="F47" s="148">
        <f>AC7</f>
        <v>79.186858845537571</v>
      </c>
      <c r="G47" s="146">
        <f t="shared" ref="G47:H82" si="36">AR7</f>
        <v>78.063852555138325</v>
      </c>
      <c r="H47" s="146">
        <f t="shared" si="36"/>
        <v>80.309865135936818</v>
      </c>
      <c r="I47" s="149">
        <f t="shared" ref="I47:J82" si="37">AD7</f>
        <v>98.220554481905268</v>
      </c>
      <c r="J47" s="148">
        <f t="shared" si="37"/>
        <v>1.4346152066434592</v>
      </c>
      <c r="K47" s="146">
        <f t="shared" ref="K47:L82" si="38">AT7</f>
        <v>1.2738705384501627</v>
      </c>
      <c r="L47" s="146">
        <f t="shared" si="38"/>
        <v>1.5953598748367557</v>
      </c>
      <c r="M47" s="150">
        <f>AF7</f>
        <v>1.7794455180947528</v>
      </c>
    </row>
    <row r="48" spans="1:47" ht="14.45" customHeight="1" x14ac:dyDescent="0.15">
      <c r="A48" s="68"/>
      <c r="B48" s="86">
        <v>5</v>
      </c>
      <c r="C48" s="151">
        <f>AB8</f>
        <v>75.838284990938249</v>
      </c>
      <c r="D48" s="151">
        <f t="shared" si="35"/>
        <v>74.740829754049898</v>
      </c>
      <c r="E48" s="152">
        <f t="shared" si="35"/>
        <v>76.935740227826599</v>
      </c>
      <c r="F48" s="153">
        <f>AC8</f>
        <v>74.399769284515656</v>
      </c>
      <c r="G48" s="151">
        <f t="shared" si="36"/>
        <v>73.354114618182948</v>
      </c>
      <c r="H48" s="151">
        <f t="shared" si="36"/>
        <v>75.445423950848365</v>
      </c>
      <c r="I48" s="154">
        <f t="shared" si="37"/>
        <v>98.103180067172573</v>
      </c>
      <c r="J48" s="153">
        <f t="shared" si="37"/>
        <v>1.4385157064226199</v>
      </c>
      <c r="K48" s="151">
        <f t="shared" si="38"/>
        <v>1.2775158973890073</v>
      </c>
      <c r="L48" s="151">
        <f t="shared" si="38"/>
        <v>1.5995155154562326</v>
      </c>
      <c r="M48" s="155">
        <f>AF8</f>
        <v>1.8968199328274697</v>
      </c>
    </row>
    <row r="49" spans="1:13" ht="14.45" customHeight="1" x14ac:dyDescent="0.15">
      <c r="A49" s="68"/>
      <c r="B49" s="86">
        <v>10</v>
      </c>
      <c r="C49" s="151">
        <f t="shared" ref="C49:C62" si="39">AB9</f>
        <v>70.838284990938277</v>
      </c>
      <c r="D49" s="151">
        <f t="shared" si="35"/>
        <v>69.740829754049926</v>
      </c>
      <c r="E49" s="152">
        <f t="shared" si="35"/>
        <v>71.935740227826628</v>
      </c>
      <c r="F49" s="153">
        <f t="shared" ref="F49:F62" si="40">AC9</f>
        <v>69.399769284515656</v>
      </c>
      <c r="G49" s="151">
        <f t="shared" si="36"/>
        <v>68.354114618182948</v>
      </c>
      <c r="H49" s="151">
        <f t="shared" si="36"/>
        <v>70.445423950848365</v>
      </c>
      <c r="I49" s="154">
        <f t="shared" si="37"/>
        <v>97.969296254692452</v>
      </c>
      <c r="J49" s="153">
        <f t="shared" si="37"/>
        <v>1.4385157064226199</v>
      </c>
      <c r="K49" s="151">
        <f t="shared" si="38"/>
        <v>1.2775158973890073</v>
      </c>
      <c r="L49" s="151">
        <f t="shared" si="38"/>
        <v>1.5995155154562326</v>
      </c>
      <c r="M49" s="155">
        <f t="shared" ref="M49:M62" si="41">AF9</f>
        <v>2.0307037453075503</v>
      </c>
    </row>
    <row r="50" spans="1:13" ht="14.45" customHeight="1" x14ac:dyDescent="0.15">
      <c r="A50" s="68"/>
      <c r="B50" s="86">
        <v>15</v>
      </c>
      <c r="C50" s="151">
        <f t="shared" si="39"/>
        <v>65.838284990938277</v>
      </c>
      <c r="D50" s="151">
        <f t="shared" si="35"/>
        <v>64.740829754049926</v>
      </c>
      <c r="E50" s="152">
        <f t="shared" si="35"/>
        <v>66.935740227826628</v>
      </c>
      <c r="F50" s="153">
        <f t="shared" si="40"/>
        <v>64.399769284515642</v>
      </c>
      <c r="G50" s="151">
        <f t="shared" si="36"/>
        <v>63.354114618182933</v>
      </c>
      <c r="H50" s="151">
        <f t="shared" si="36"/>
        <v>65.445423950848351</v>
      </c>
      <c r="I50" s="154">
        <f t="shared" si="37"/>
        <v>97.815077190086853</v>
      </c>
      <c r="J50" s="153">
        <f t="shared" si="37"/>
        <v>1.4385157064226199</v>
      </c>
      <c r="K50" s="151">
        <f t="shared" si="38"/>
        <v>1.2775158973890073</v>
      </c>
      <c r="L50" s="151">
        <f t="shared" si="38"/>
        <v>1.5995155154562326</v>
      </c>
      <c r="M50" s="155">
        <f t="shared" si="41"/>
        <v>2.1849228099131248</v>
      </c>
    </row>
    <row r="51" spans="1:13" ht="14.45" customHeight="1" x14ac:dyDescent="0.15">
      <c r="A51" s="68"/>
      <c r="B51" s="86">
        <v>20</v>
      </c>
      <c r="C51" s="151">
        <f t="shared" si="39"/>
        <v>60.838284990938277</v>
      </c>
      <c r="D51" s="151">
        <f t="shared" si="35"/>
        <v>59.740829754049926</v>
      </c>
      <c r="E51" s="152">
        <f t="shared" si="35"/>
        <v>61.935740227826628</v>
      </c>
      <c r="F51" s="153">
        <f t="shared" si="40"/>
        <v>59.399769284515642</v>
      </c>
      <c r="G51" s="151">
        <f t="shared" si="36"/>
        <v>58.354114618182933</v>
      </c>
      <c r="H51" s="151">
        <f t="shared" si="36"/>
        <v>60.445423950848351</v>
      </c>
      <c r="I51" s="154">
        <f t="shared" si="37"/>
        <v>97.635509109704685</v>
      </c>
      <c r="J51" s="153">
        <f t="shared" si="37"/>
        <v>1.4385157064226199</v>
      </c>
      <c r="K51" s="151">
        <f t="shared" si="38"/>
        <v>1.2775158973890073</v>
      </c>
      <c r="L51" s="151">
        <f t="shared" si="38"/>
        <v>1.5995155154562326</v>
      </c>
      <c r="M51" s="155">
        <f t="shared" si="41"/>
        <v>2.3644908902952859</v>
      </c>
    </row>
    <row r="52" spans="1:13" ht="14.45" customHeight="1" x14ac:dyDescent="0.15">
      <c r="A52" s="68"/>
      <c r="B52" s="86">
        <v>25</v>
      </c>
      <c r="C52" s="151">
        <f t="shared" si="39"/>
        <v>56.245244288255968</v>
      </c>
      <c r="D52" s="151">
        <f t="shared" si="35"/>
        <v>55.296059053070138</v>
      </c>
      <c r="E52" s="152">
        <f t="shared" si="35"/>
        <v>57.194429523441798</v>
      </c>
      <c r="F52" s="153">
        <f t="shared" si="40"/>
        <v>54.796682415646707</v>
      </c>
      <c r="G52" s="151">
        <f t="shared" si="36"/>
        <v>53.900020441417922</v>
      </c>
      <c r="H52" s="151">
        <f t="shared" si="36"/>
        <v>55.693344389875492</v>
      </c>
      <c r="I52" s="154">
        <f t="shared" si="37"/>
        <v>97.424561150120709</v>
      </c>
      <c r="J52" s="153">
        <f t="shared" si="37"/>
        <v>1.448561872609252</v>
      </c>
      <c r="K52" s="151">
        <f t="shared" si="38"/>
        <v>1.287040853754208</v>
      </c>
      <c r="L52" s="151">
        <f t="shared" si="38"/>
        <v>1.610082891464296</v>
      </c>
      <c r="M52" s="155">
        <f t="shared" si="41"/>
        <v>2.5754388498792817</v>
      </c>
    </row>
    <row r="53" spans="1:13" ht="14.45" customHeight="1" x14ac:dyDescent="0.15">
      <c r="A53" s="68"/>
      <c r="B53" s="86">
        <v>30</v>
      </c>
      <c r="C53" s="151">
        <f t="shared" si="39"/>
        <v>51.574299491527739</v>
      </c>
      <c r="D53" s="151">
        <f t="shared" si="35"/>
        <v>50.735983551828852</v>
      </c>
      <c r="E53" s="152">
        <f t="shared" si="35"/>
        <v>52.412615431226627</v>
      </c>
      <c r="F53" s="153">
        <f t="shared" si="40"/>
        <v>50.1168620221165</v>
      </c>
      <c r="G53" s="151">
        <f t="shared" si="36"/>
        <v>49.3321530734923</v>
      </c>
      <c r="H53" s="151">
        <f t="shared" si="36"/>
        <v>50.9015709707407</v>
      </c>
      <c r="I53" s="154">
        <f t="shared" si="37"/>
        <v>97.174101279551735</v>
      </c>
      <c r="J53" s="153">
        <f t="shared" si="37"/>
        <v>1.4574374694112389</v>
      </c>
      <c r="K53" s="151">
        <f t="shared" si="38"/>
        <v>1.2953958609228104</v>
      </c>
      <c r="L53" s="151">
        <f t="shared" si="38"/>
        <v>1.6194790778996673</v>
      </c>
      <c r="M53" s="155">
        <f t="shared" si="41"/>
        <v>2.825898720448266</v>
      </c>
    </row>
    <row r="54" spans="1:13" ht="14.45" customHeight="1" x14ac:dyDescent="0.15">
      <c r="A54" s="68"/>
      <c r="B54" s="86">
        <v>35</v>
      </c>
      <c r="C54" s="151">
        <f t="shared" si="39"/>
        <v>46.574299491527746</v>
      </c>
      <c r="D54" s="151">
        <f t="shared" si="35"/>
        <v>45.735983551828859</v>
      </c>
      <c r="E54" s="152">
        <f t="shared" si="35"/>
        <v>47.412615431226634</v>
      </c>
      <c r="F54" s="153">
        <f t="shared" si="40"/>
        <v>45.1168620221165</v>
      </c>
      <c r="G54" s="151">
        <f t="shared" si="36"/>
        <v>44.3321530734923</v>
      </c>
      <c r="H54" s="151">
        <f t="shared" si="36"/>
        <v>45.9015709707407</v>
      </c>
      <c r="I54" s="154">
        <f t="shared" si="37"/>
        <v>96.870725946879006</v>
      </c>
      <c r="J54" s="153">
        <f t="shared" si="37"/>
        <v>1.4574374694112389</v>
      </c>
      <c r="K54" s="151">
        <f t="shared" si="38"/>
        <v>1.2953958609228104</v>
      </c>
      <c r="L54" s="151">
        <f t="shared" si="38"/>
        <v>1.6194790778996673</v>
      </c>
      <c r="M54" s="155">
        <f t="shared" si="41"/>
        <v>3.1292740531209895</v>
      </c>
    </row>
    <row r="55" spans="1:13" ht="14.45" customHeight="1" x14ac:dyDescent="0.15">
      <c r="A55" s="68"/>
      <c r="B55" s="86">
        <v>40</v>
      </c>
      <c r="C55" s="151">
        <f t="shared" si="39"/>
        <v>41.755321374525614</v>
      </c>
      <c r="D55" s="151">
        <f t="shared" si="35"/>
        <v>40.951970156987549</v>
      </c>
      <c r="E55" s="152">
        <f t="shared" si="35"/>
        <v>42.558672592063679</v>
      </c>
      <c r="F55" s="153">
        <f t="shared" si="40"/>
        <v>40.291880722859077</v>
      </c>
      <c r="G55" s="151">
        <f t="shared" si="36"/>
        <v>39.542366310533374</v>
      </c>
      <c r="H55" s="151">
        <f t="shared" si="36"/>
        <v>41.041395135184779</v>
      </c>
      <c r="I55" s="154">
        <f t="shared" si="37"/>
        <v>96.495199645237633</v>
      </c>
      <c r="J55" s="153">
        <f t="shared" si="37"/>
        <v>1.4634406516665306</v>
      </c>
      <c r="K55" s="151">
        <f t="shared" si="38"/>
        <v>1.3009453282814616</v>
      </c>
      <c r="L55" s="151">
        <f t="shared" si="38"/>
        <v>1.6259359750515996</v>
      </c>
      <c r="M55" s="155">
        <f t="shared" si="41"/>
        <v>3.5048003547623443</v>
      </c>
    </row>
    <row r="56" spans="1:13" ht="14.45" customHeight="1" x14ac:dyDescent="0.15">
      <c r="A56" s="68"/>
      <c r="B56" s="86">
        <v>45</v>
      </c>
      <c r="C56" s="151">
        <f t="shared" si="39"/>
        <v>36.755321374525607</v>
      </c>
      <c r="D56" s="151">
        <f t="shared" si="35"/>
        <v>35.951970156987542</v>
      </c>
      <c r="E56" s="152">
        <f t="shared" si="35"/>
        <v>37.558672592063672</v>
      </c>
      <c r="F56" s="153">
        <f t="shared" si="40"/>
        <v>35.291880722859084</v>
      </c>
      <c r="G56" s="151">
        <f t="shared" si="36"/>
        <v>34.542366310533382</v>
      </c>
      <c r="H56" s="151">
        <f t="shared" si="36"/>
        <v>36.041395135184786</v>
      </c>
      <c r="I56" s="154">
        <f t="shared" si="37"/>
        <v>96.018425096179939</v>
      </c>
      <c r="J56" s="153">
        <f t="shared" si="37"/>
        <v>1.4634406516665306</v>
      </c>
      <c r="K56" s="151">
        <f t="shared" si="38"/>
        <v>1.3009453282814616</v>
      </c>
      <c r="L56" s="151">
        <f t="shared" si="38"/>
        <v>1.6259359750515996</v>
      </c>
      <c r="M56" s="155">
        <f t="shared" si="41"/>
        <v>3.9815749038200834</v>
      </c>
    </row>
    <row r="57" spans="1:13" ht="14.45" customHeight="1" x14ac:dyDescent="0.15">
      <c r="A57" s="68"/>
      <c r="B57" s="86">
        <v>50</v>
      </c>
      <c r="C57" s="151">
        <f t="shared" si="39"/>
        <v>32.261083423439544</v>
      </c>
      <c r="D57" s="151">
        <f t="shared" si="35"/>
        <v>31.538431891582064</v>
      </c>
      <c r="E57" s="152">
        <f t="shared" si="35"/>
        <v>32.983734955297024</v>
      </c>
      <c r="F57" s="153">
        <f t="shared" si="40"/>
        <v>30.788892038855757</v>
      </c>
      <c r="G57" s="151">
        <f t="shared" si="36"/>
        <v>30.119767783680754</v>
      </c>
      <c r="H57" s="151">
        <f t="shared" si="36"/>
        <v>31.458016294030759</v>
      </c>
      <c r="I57" s="154">
        <f t="shared" si="37"/>
        <v>95.436633775559571</v>
      </c>
      <c r="J57" s="153">
        <f t="shared" si="37"/>
        <v>1.4721913845837893</v>
      </c>
      <c r="K57" s="151">
        <f t="shared" si="38"/>
        <v>1.3090624395509196</v>
      </c>
      <c r="L57" s="151">
        <f t="shared" si="38"/>
        <v>1.635320329616659</v>
      </c>
      <c r="M57" s="155">
        <f t="shared" si="41"/>
        <v>4.5633662244404256</v>
      </c>
    </row>
    <row r="58" spans="1:13" ht="14.45" customHeight="1" x14ac:dyDescent="0.15">
      <c r="A58" s="68"/>
      <c r="B58" s="86">
        <v>55</v>
      </c>
      <c r="C58" s="151">
        <f t="shared" si="39"/>
        <v>27.591471264363992</v>
      </c>
      <c r="D58" s="151">
        <f t="shared" si="35"/>
        <v>26.910820791862974</v>
      </c>
      <c r="E58" s="152">
        <f t="shared" si="35"/>
        <v>28.27212173686501</v>
      </c>
      <c r="F58" s="153">
        <f t="shared" si="40"/>
        <v>26.114078708682289</v>
      </c>
      <c r="G58" s="151">
        <f t="shared" si="36"/>
        <v>25.486621106542476</v>
      </c>
      <c r="H58" s="151">
        <f t="shared" si="36"/>
        <v>26.741536310822102</v>
      </c>
      <c r="I58" s="154">
        <f t="shared" si="37"/>
        <v>94.645473807734774</v>
      </c>
      <c r="J58" s="153">
        <f t="shared" si="37"/>
        <v>1.4773925556817114</v>
      </c>
      <c r="K58" s="151">
        <f t="shared" si="38"/>
        <v>1.3137067758077181</v>
      </c>
      <c r="L58" s="151">
        <f t="shared" si="38"/>
        <v>1.6410783355557046</v>
      </c>
      <c r="M58" s="155">
        <f t="shared" si="41"/>
        <v>5.3545261922652552</v>
      </c>
    </row>
    <row r="59" spans="1:13" ht="14.45" customHeight="1" x14ac:dyDescent="0.15">
      <c r="A59" s="68"/>
      <c r="B59" s="86">
        <v>60</v>
      </c>
      <c r="C59" s="151">
        <f t="shared" si="39"/>
        <v>23.310595916703342</v>
      </c>
      <c r="D59" s="151">
        <f t="shared" si="35"/>
        <v>22.696693262034909</v>
      </c>
      <c r="E59" s="152">
        <f t="shared" si="35"/>
        <v>23.924498571371775</v>
      </c>
      <c r="F59" s="153">
        <f t="shared" si="40"/>
        <v>21.809839360966347</v>
      </c>
      <c r="G59" s="151">
        <f t="shared" si="36"/>
        <v>21.247834905444037</v>
      </c>
      <c r="H59" s="151">
        <f t="shared" si="36"/>
        <v>22.371843816488656</v>
      </c>
      <c r="I59" s="154">
        <f t="shared" si="37"/>
        <v>93.561912526390543</v>
      </c>
      <c r="J59" s="153">
        <f t="shared" si="37"/>
        <v>1.5007565557369946</v>
      </c>
      <c r="K59" s="151">
        <f t="shared" si="38"/>
        <v>1.3345875179025428</v>
      </c>
      <c r="L59" s="151">
        <f t="shared" si="38"/>
        <v>1.6669255935714464</v>
      </c>
      <c r="M59" s="155">
        <f t="shared" si="41"/>
        <v>6.4380874736094533</v>
      </c>
    </row>
    <row r="60" spans="1:13" ht="14.45" customHeight="1" x14ac:dyDescent="0.15">
      <c r="A60" s="68"/>
      <c r="B60" s="86">
        <v>65</v>
      </c>
      <c r="C60" s="151">
        <f t="shared" si="39"/>
        <v>19.079909961095783</v>
      </c>
      <c r="D60" s="151">
        <f t="shared" si="35"/>
        <v>18.508156234348419</v>
      </c>
      <c r="E60" s="152">
        <f t="shared" si="35"/>
        <v>19.651663687843147</v>
      </c>
      <c r="F60" s="153">
        <f t="shared" si="40"/>
        <v>17.570179526835933</v>
      </c>
      <c r="G60" s="151">
        <f t="shared" si="36"/>
        <v>17.04923239089419</v>
      </c>
      <c r="H60" s="151">
        <f t="shared" si="36"/>
        <v>18.091126662777675</v>
      </c>
      <c r="I60" s="154">
        <f t="shared" si="37"/>
        <v>92.0873293566992</v>
      </c>
      <c r="J60" s="153">
        <f t="shared" si="37"/>
        <v>1.509730434259847</v>
      </c>
      <c r="K60" s="151">
        <f t="shared" si="38"/>
        <v>1.3405943278330263</v>
      </c>
      <c r="L60" s="151">
        <f t="shared" si="38"/>
        <v>1.6788665406866676</v>
      </c>
      <c r="M60" s="155">
        <f t="shared" si="41"/>
        <v>7.9126706433007783</v>
      </c>
    </row>
    <row r="61" spans="1:13" ht="14.45" customHeight="1" x14ac:dyDescent="0.15">
      <c r="A61" s="68"/>
      <c r="B61" s="86">
        <v>70</v>
      </c>
      <c r="C61" s="151">
        <f t="shared" si="39"/>
        <v>15.316632871576639</v>
      </c>
      <c r="D61" s="151">
        <f t="shared" si="35"/>
        <v>14.80368095491407</v>
      </c>
      <c r="E61" s="152">
        <f t="shared" si="35"/>
        <v>15.829584788239208</v>
      </c>
      <c r="F61" s="153">
        <f t="shared" si="40"/>
        <v>13.786425211113317</v>
      </c>
      <c r="G61" s="151">
        <f t="shared" si="36"/>
        <v>13.320543272730104</v>
      </c>
      <c r="H61" s="151">
        <f t="shared" si="36"/>
        <v>14.252307149496529</v>
      </c>
      <c r="I61" s="154">
        <f t="shared" si="37"/>
        <v>90.009503568483666</v>
      </c>
      <c r="J61" s="153">
        <f t="shared" si="37"/>
        <v>1.5302076604633212</v>
      </c>
      <c r="K61" s="151">
        <f t="shared" si="38"/>
        <v>1.3548736970986981</v>
      </c>
      <c r="L61" s="151">
        <f t="shared" si="38"/>
        <v>1.7055416238279444</v>
      </c>
      <c r="M61" s="155">
        <f t="shared" si="41"/>
        <v>9.9904964315163305</v>
      </c>
    </row>
    <row r="62" spans="1:13" ht="14.45" customHeight="1" x14ac:dyDescent="0.15">
      <c r="A62" s="68"/>
      <c r="B62" s="86">
        <v>75</v>
      </c>
      <c r="C62" s="151">
        <f t="shared" si="39"/>
        <v>11.626936575675686</v>
      </c>
      <c r="D62" s="151">
        <f t="shared" si="35"/>
        <v>11.196148572814225</v>
      </c>
      <c r="E62" s="152">
        <f t="shared" si="35"/>
        <v>12.057724578537146</v>
      </c>
      <c r="F62" s="153">
        <f t="shared" si="40"/>
        <v>10.095307705165286</v>
      </c>
      <c r="G62" s="151">
        <f t="shared" si="36"/>
        <v>9.7013570239794209</v>
      </c>
      <c r="H62" s="151">
        <f t="shared" si="36"/>
        <v>10.489258386351151</v>
      </c>
      <c r="I62" s="154">
        <f t="shared" si="37"/>
        <v>86.826892358605718</v>
      </c>
      <c r="J62" s="153">
        <f t="shared" si="37"/>
        <v>1.531628870510398</v>
      </c>
      <c r="K62" s="151">
        <f t="shared" si="38"/>
        <v>1.352003267497109</v>
      </c>
      <c r="L62" s="151">
        <f t="shared" si="38"/>
        <v>1.711254473523687</v>
      </c>
      <c r="M62" s="155">
        <f t="shared" si="41"/>
        <v>13.17310764139426</v>
      </c>
    </row>
    <row r="63" spans="1:13" ht="14.45" customHeight="1" x14ac:dyDescent="0.15">
      <c r="A63" s="68"/>
      <c r="B63" s="86">
        <v>80</v>
      </c>
      <c r="C63" s="151">
        <f>AB23</f>
        <v>8.5261852952931036</v>
      </c>
      <c r="D63" s="151">
        <f t="shared" si="35"/>
        <v>8.2108548953280565</v>
      </c>
      <c r="E63" s="152">
        <f t="shared" si="35"/>
        <v>8.8415156952581508</v>
      </c>
      <c r="F63" s="153">
        <f>AC23</f>
        <v>7.0414043407013152</v>
      </c>
      <c r="G63" s="151">
        <f t="shared" si="36"/>
        <v>6.7342681230066166</v>
      </c>
      <c r="H63" s="151">
        <f t="shared" si="36"/>
        <v>7.3485405583960137</v>
      </c>
      <c r="I63" s="154">
        <f t="shared" si="37"/>
        <v>82.585635859785214</v>
      </c>
      <c r="J63" s="153">
        <f t="shared" si="37"/>
        <v>1.4847809545917885</v>
      </c>
      <c r="K63" s="151">
        <f t="shared" si="38"/>
        <v>1.2987511843803601</v>
      </c>
      <c r="L63" s="151">
        <f t="shared" si="38"/>
        <v>1.6708107248032169</v>
      </c>
      <c r="M63" s="155">
        <f>AF23</f>
        <v>17.414364140214786</v>
      </c>
    </row>
    <row r="64" spans="1:13" ht="14.45" customHeight="1" x14ac:dyDescent="0.15">
      <c r="A64" s="44"/>
      <c r="B64" s="102">
        <v>85</v>
      </c>
      <c r="C64" s="156">
        <f>AB24</f>
        <v>5.7060408670827014</v>
      </c>
      <c r="D64" s="156">
        <f t="shared" si="35"/>
        <v>5.1001447107761591</v>
      </c>
      <c r="E64" s="157">
        <f t="shared" si="35"/>
        <v>6.3119370233892438</v>
      </c>
      <c r="F64" s="158">
        <f>AC24</f>
        <v>4.3714075795277649</v>
      </c>
      <c r="G64" s="156">
        <f t="shared" si="36"/>
        <v>3.8679703774190708</v>
      </c>
      <c r="H64" s="156">
        <f t="shared" si="36"/>
        <v>4.8748447816364591</v>
      </c>
      <c r="I64" s="159">
        <f t="shared" si="37"/>
        <v>76.61016949152544</v>
      </c>
      <c r="J64" s="158">
        <f t="shared" si="37"/>
        <v>1.3346332875549369</v>
      </c>
      <c r="K64" s="156">
        <f t="shared" si="38"/>
        <v>1.0936524812433044</v>
      </c>
      <c r="L64" s="156">
        <f t="shared" si="38"/>
        <v>1.5756140938665695</v>
      </c>
      <c r="M64" s="160">
        <f>AF24</f>
        <v>23.389830508474578</v>
      </c>
    </row>
    <row r="65" spans="1:13" ht="14.45" customHeight="1" x14ac:dyDescent="0.15">
      <c r="A65" s="68" t="s">
        <v>6</v>
      </c>
      <c r="B65" s="161">
        <v>0</v>
      </c>
      <c r="C65" s="162">
        <f>AB25</f>
        <v>86.966806930467499</v>
      </c>
      <c r="D65" s="162">
        <f t="shared" si="35"/>
        <v>85.977278238924995</v>
      </c>
      <c r="E65" s="163">
        <f t="shared" si="35"/>
        <v>87.956335622010002</v>
      </c>
      <c r="F65" s="164">
        <f>AC25</f>
        <v>84.042508608117032</v>
      </c>
      <c r="G65" s="162">
        <f t="shared" si="36"/>
        <v>83.126143787136186</v>
      </c>
      <c r="H65" s="162">
        <f t="shared" si="36"/>
        <v>84.958873429097878</v>
      </c>
      <c r="I65" s="165">
        <f t="shared" si="37"/>
        <v>96.637454650153444</v>
      </c>
      <c r="J65" s="164">
        <f t="shared" si="37"/>
        <v>2.924298322350499</v>
      </c>
      <c r="K65" s="162">
        <f t="shared" si="38"/>
        <v>2.7094261455891733</v>
      </c>
      <c r="L65" s="162">
        <f t="shared" si="38"/>
        <v>3.1391704991118248</v>
      </c>
      <c r="M65" s="166">
        <f>AF25</f>
        <v>3.3625453498465929</v>
      </c>
    </row>
    <row r="66" spans="1:13" ht="14.45" customHeight="1" x14ac:dyDescent="0.15">
      <c r="A66" s="126"/>
      <c r="B66" s="86">
        <v>5</v>
      </c>
      <c r="C66" s="151">
        <f>AB26</f>
        <v>82.255888377140536</v>
      </c>
      <c r="D66" s="151">
        <f t="shared" si="35"/>
        <v>81.441249698738048</v>
      </c>
      <c r="E66" s="152">
        <f t="shared" si="35"/>
        <v>83.070527055543025</v>
      </c>
      <c r="F66" s="153">
        <f>AC26</f>
        <v>79.321778798217437</v>
      </c>
      <c r="G66" s="151">
        <f t="shared" si="36"/>
        <v>78.583707021267401</v>
      </c>
      <c r="H66" s="151">
        <f t="shared" si="36"/>
        <v>80.059850575167474</v>
      </c>
      <c r="I66" s="154">
        <f t="shared" si="37"/>
        <v>96.432948890576313</v>
      </c>
      <c r="J66" s="153">
        <f t="shared" si="37"/>
        <v>2.9341095789230986</v>
      </c>
      <c r="K66" s="151">
        <f t="shared" si="38"/>
        <v>2.719378713547933</v>
      </c>
      <c r="L66" s="151">
        <f t="shared" si="38"/>
        <v>3.1488404442982643</v>
      </c>
      <c r="M66" s="155">
        <f>AF26</f>
        <v>3.5670511094236841</v>
      </c>
    </row>
    <row r="67" spans="1:13" ht="14.45" customHeight="1" x14ac:dyDescent="0.15">
      <c r="A67" s="126"/>
      <c r="B67" s="86">
        <v>10</v>
      </c>
      <c r="C67" s="151">
        <f t="shared" ref="C67:C80" si="42">AB27</f>
        <v>77.255888377140536</v>
      </c>
      <c r="D67" s="151">
        <f t="shared" si="35"/>
        <v>76.441249698738048</v>
      </c>
      <c r="E67" s="152">
        <f t="shared" si="35"/>
        <v>78.070527055543025</v>
      </c>
      <c r="F67" s="153">
        <f t="shared" ref="F67:F80" si="43">AC27</f>
        <v>74.321778798217451</v>
      </c>
      <c r="G67" s="151">
        <f t="shared" si="36"/>
        <v>73.583707021267415</v>
      </c>
      <c r="H67" s="151">
        <f t="shared" si="36"/>
        <v>75.059850575167488</v>
      </c>
      <c r="I67" s="154">
        <f t="shared" si="37"/>
        <v>96.202089393368155</v>
      </c>
      <c r="J67" s="153">
        <f t="shared" si="37"/>
        <v>2.9341095789230986</v>
      </c>
      <c r="K67" s="151">
        <f t="shared" si="38"/>
        <v>2.719378713547933</v>
      </c>
      <c r="L67" s="151">
        <f t="shared" si="38"/>
        <v>3.1488404442982643</v>
      </c>
      <c r="M67" s="155">
        <f t="shared" ref="M67:M80" si="44">AF27</f>
        <v>3.79791060663187</v>
      </c>
    </row>
    <row r="68" spans="1:13" ht="14.45" customHeight="1" x14ac:dyDescent="0.15">
      <c r="A68" s="126"/>
      <c r="B68" s="86">
        <v>15</v>
      </c>
      <c r="C68" s="151">
        <f t="shared" si="42"/>
        <v>72.255888377140536</v>
      </c>
      <c r="D68" s="151">
        <f t="shared" si="35"/>
        <v>71.441249698738048</v>
      </c>
      <c r="E68" s="152">
        <f t="shared" si="35"/>
        <v>73.070527055543025</v>
      </c>
      <c r="F68" s="153">
        <f t="shared" si="43"/>
        <v>69.321778798217437</v>
      </c>
      <c r="G68" s="151">
        <f t="shared" si="36"/>
        <v>68.583707021267401</v>
      </c>
      <c r="H68" s="151">
        <f t="shared" si="36"/>
        <v>70.059850575167474</v>
      </c>
      <c r="I68" s="154">
        <f t="shared" si="37"/>
        <v>95.939279628521788</v>
      </c>
      <c r="J68" s="153">
        <f t="shared" si="37"/>
        <v>2.9341095789230986</v>
      </c>
      <c r="K68" s="151">
        <f t="shared" si="38"/>
        <v>2.719378713547933</v>
      </c>
      <c r="L68" s="151">
        <f t="shared" si="38"/>
        <v>3.1488404442982643</v>
      </c>
      <c r="M68" s="155">
        <f t="shared" si="44"/>
        <v>4.0607203714782054</v>
      </c>
    </row>
    <row r="69" spans="1:13" ht="14.45" customHeight="1" x14ac:dyDescent="0.15">
      <c r="A69" s="126"/>
      <c r="B69" s="86">
        <v>20</v>
      </c>
      <c r="C69" s="151">
        <f t="shared" si="42"/>
        <v>67.255888377140536</v>
      </c>
      <c r="D69" s="151">
        <f t="shared" si="35"/>
        <v>66.441249698738048</v>
      </c>
      <c r="E69" s="152">
        <f t="shared" si="35"/>
        <v>68.070527055543025</v>
      </c>
      <c r="F69" s="153">
        <f t="shared" si="43"/>
        <v>64.321778798217451</v>
      </c>
      <c r="G69" s="151">
        <f t="shared" si="36"/>
        <v>63.583707021267408</v>
      </c>
      <c r="H69" s="151">
        <f t="shared" si="36"/>
        <v>65.059850575167488</v>
      </c>
      <c r="I69" s="154">
        <f t="shared" si="37"/>
        <v>95.637393766223227</v>
      </c>
      <c r="J69" s="153">
        <f t="shared" si="37"/>
        <v>2.9341095789230986</v>
      </c>
      <c r="K69" s="151">
        <f t="shared" si="38"/>
        <v>2.719378713547933</v>
      </c>
      <c r="L69" s="151">
        <f t="shared" si="38"/>
        <v>3.1488404442982643</v>
      </c>
      <c r="M69" s="155">
        <f t="shared" si="44"/>
        <v>4.3626062337767983</v>
      </c>
    </row>
    <row r="70" spans="1:13" ht="14.45" customHeight="1" x14ac:dyDescent="0.15">
      <c r="A70" s="126"/>
      <c r="B70" s="86">
        <v>25</v>
      </c>
      <c r="C70" s="151">
        <f t="shared" si="42"/>
        <v>62.255888377140529</v>
      </c>
      <c r="D70" s="151">
        <f t="shared" si="35"/>
        <v>61.441249698738048</v>
      </c>
      <c r="E70" s="152">
        <f t="shared" si="35"/>
        <v>63.07052705554301</v>
      </c>
      <c r="F70" s="153">
        <f t="shared" si="43"/>
        <v>59.321778798217437</v>
      </c>
      <c r="G70" s="151">
        <f t="shared" si="36"/>
        <v>58.583707021267394</v>
      </c>
      <c r="H70" s="151">
        <f t="shared" si="36"/>
        <v>60.059850575167481</v>
      </c>
      <c r="I70" s="154">
        <f t="shared" si="37"/>
        <v>95.287016769966371</v>
      </c>
      <c r="J70" s="153">
        <f t="shared" si="37"/>
        <v>2.9341095789230986</v>
      </c>
      <c r="K70" s="151">
        <f t="shared" si="38"/>
        <v>2.719378713547933</v>
      </c>
      <c r="L70" s="151">
        <f t="shared" si="38"/>
        <v>3.1488404442982643</v>
      </c>
      <c r="M70" s="155">
        <f t="shared" si="44"/>
        <v>4.7129832300336449</v>
      </c>
    </row>
    <row r="71" spans="1:13" ht="14.45" customHeight="1" x14ac:dyDescent="0.15">
      <c r="A71" s="126"/>
      <c r="B71" s="86">
        <v>30</v>
      </c>
      <c r="C71" s="151">
        <f t="shared" si="42"/>
        <v>57.418527401345095</v>
      </c>
      <c r="D71" s="151">
        <f t="shared" si="35"/>
        <v>56.666621834806712</v>
      </c>
      <c r="E71" s="152">
        <f t="shared" si="35"/>
        <v>58.170432967883478</v>
      </c>
      <c r="F71" s="153">
        <f t="shared" si="43"/>
        <v>54.476429864669733</v>
      </c>
      <c r="G71" s="151">
        <f t="shared" si="36"/>
        <v>53.801455353819911</v>
      </c>
      <c r="H71" s="151">
        <f t="shared" si="36"/>
        <v>55.151404375519554</v>
      </c>
      <c r="I71" s="154">
        <f t="shared" si="37"/>
        <v>94.876048429262852</v>
      </c>
      <c r="J71" s="153">
        <f t="shared" si="37"/>
        <v>2.9420975366753606</v>
      </c>
      <c r="K71" s="151">
        <f t="shared" si="38"/>
        <v>2.7273536038655042</v>
      </c>
      <c r="L71" s="151">
        <f t="shared" si="38"/>
        <v>3.1568414694852169</v>
      </c>
      <c r="M71" s="155">
        <f t="shared" si="44"/>
        <v>5.1239515707371464</v>
      </c>
    </row>
    <row r="72" spans="1:13" ht="14.45" customHeight="1" x14ac:dyDescent="0.15">
      <c r="A72" s="126"/>
      <c r="B72" s="86">
        <v>35</v>
      </c>
      <c r="C72" s="151">
        <f t="shared" si="42"/>
        <v>52.418527401345102</v>
      </c>
      <c r="D72" s="151">
        <f t="shared" si="35"/>
        <v>51.666621834806719</v>
      </c>
      <c r="E72" s="152">
        <f t="shared" si="35"/>
        <v>53.170432967883485</v>
      </c>
      <c r="F72" s="153">
        <f t="shared" si="43"/>
        <v>49.476429864669733</v>
      </c>
      <c r="G72" s="151">
        <f t="shared" si="36"/>
        <v>48.801455353819911</v>
      </c>
      <c r="H72" s="151">
        <f t="shared" si="36"/>
        <v>50.151404375519554</v>
      </c>
      <c r="I72" s="154">
        <f t="shared" si="37"/>
        <v>94.387294564478992</v>
      </c>
      <c r="J72" s="153">
        <f t="shared" si="37"/>
        <v>2.9420975366753606</v>
      </c>
      <c r="K72" s="151">
        <f t="shared" si="38"/>
        <v>2.7273536038655042</v>
      </c>
      <c r="L72" s="151">
        <f t="shared" si="38"/>
        <v>3.1568414694852169</v>
      </c>
      <c r="M72" s="155">
        <f t="shared" si="44"/>
        <v>5.612705435520998</v>
      </c>
    </row>
    <row r="73" spans="1:13" ht="14.45" customHeight="1" x14ac:dyDescent="0.15">
      <c r="A73" s="126"/>
      <c r="B73" s="86">
        <v>40</v>
      </c>
      <c r="C73" s="151">
        <f t="shared" si="42"/>
        <v>47.523891887732169</v>
      </c>
      <c r="D73" s="151">
        <f t="shared" si="35"/>
        <v>46.799309783751916</v>
      </c>
      <c r="E73" s="152">
        <f t="shared" si="35"/>
        <v>48.248473991712423</v>
      </c>
      <c r="F73" s="153">
        <f t="shared" si="43"/>
        <v>44.575567417475533</v>
      </c>
      <c r="G73" s="151">
        <f t="shared" si="36"/>
        <v>43.927736414556279</v>
      </c>
      <c r="H73" s="151">
        <f t="shared" si="36"/>
        <v>45.223398420394787</v>
      </c>
      <c r="I73" s="154">
        <f t="shared" si="37"/>
        <v>93.796121586124301</v>
      </c>
      <c r="J73" s="153">
        <f t="shared" si="37"/>
        <v>2.9483244702566318</v>
      </c>
      <c r="K73" s="151">
        <f t="shared" si="38"/>
        <v>2.7334731374554035</v>
      </c>
      <c r="L73" s="151">
        <f t="shared" si="38"/>
        <v>3.1631758030578601</v>
      </c>
      <c r="M73" s="155">
        <f t="shared" si="44"/>
        <v>6.2038784138756808</v>
      </c>
    </row>
    <row r="74" spans="1:13" ht="14.45" customHeight="1" x14ac:dyDescent="0.15">
      <c r="A74" s="126"/>
      <c r="B74" s="86">
        <v>45</v>
      </c>
      <c r="C74" s="151">
        <f t="shared" si="42"/>
        <v>42.523891887732162</v>
      </c>
      <c r="D74" s="151">
        <f t="shared" si="35"/>
        <v>41.799309783751909</v>
      </c>
      <c r="E74" s="152">
        <f t="shared" si="35"/>
        <v>43.248473991712416</v>
      </c>
      <c r="F74" s="153">
        <f t="shared" si="43"/>
        <v>39.575567417475533</v>
      </c>
      <c r="G74" s="151">
        <f t="shared" si="36"/>
        <v>38.927736414556279</v>
      </c>
      <c r="H74" s="151">
        <f t="shared" si="36"/>
        <v>40.223398420394787</v>
      </c>
      <c r="I74" s="154">
        <f t="shared" si="37"/>
        <v>93.066663611034144</v>
      </c>
      <c r="J74" s="153">
        <f t="shared" si="37"/>
        <v>2.9483244702566318</v>
      </c>
      <c r="K74" s="151">
        <f t="shared" si="38"/>
        <v>2.7334731374554035</v>
      </c>
      <c r="L74" s="151">
        <f t="shared" si="38"/>
        <v>3.1631758030578601</v>
      </c>
      <c r="M74" s="155">
        <f t="shared" si="44"/>
        <v>6.9333363889658521</v>
      </c>
    </row>
    <row r="75" spans="1:13" ht="14.45" customHeight="1" x14ac:dyDescent="0.15">
      <c r="A75" s="126"/>
      <c r="B75" s="86">
        <v>50</v>
      </c>
      <c r="C75" s="151">
        <f t="shared" si="42"/>
        <v>37.682616329833067</v>
      </c>
      <c r="D75" s="151">
        <f t="shared" si="35"/>
        <v>36.989342536855894</v>
      </c>
      <c r="E75" s="152">
        <f t="shared" si="35"/>
        <v>38.37589012281024</v>
      </c>
      <c r="F75" s="153">
        <f t="shared" si="43"/>
        <v>34.731232643951266</v>
      </c>
      <c r="G75" s="151">
        <f t="shared" si="36"/>
        <v>34.11384829685435</v>
      </c>
      <c r="H75" s="151">
        <f t="shared" si="36"/>
        <v>35.348616991048182</v>
      </c>
      <c r="I75" s="154">
        <f t="shared" si="37"/>
        <v>92.167784582555072</v>
      </c>
      <c r="J75" s="153">
        <f t="shared" si="37"/>
        <v>2.9513836858818059</v>
      </c>
      <c r="K75" s="151">
        <f t="shared" si="38"/>
        <v>2.7367739406328568</v>
      </c>
      <c r="L75" s="151">
        <f t="shared" si="38"/>
        <v>3.1659934311307549</v>
      </c>
      <c r="M75" s="155">
        <f t="shared" si="44"/>
        <v>7.832215417444929</v>
      </c>
    </row>
    <row r="76" spans="1:13" ht="14.45" customHeight="1" x14ac:dyDescent="0.15">
      <c r="A76" s="126"/>
      <c r="B76" s="86">
        <v>55</v>
      </c>
      <c r="C76" s="151">
        <f t="shared" si="42"/>
        <v>33.075252479434283</v>
      </c>
      <c r="D76" s="151">
        <f t="shared" si="35"/>
        <v>32.449434093010986</v>
      </c>
      <c r="E76" s="152">
        <f t="shared" si="35"/>
        <v>33.701070865857581</v>
      </c>
      <c r="F76" s="153">
        <f t="shared" si="43"/>
        <v>30.098344338326129</v>
      </c>
      <c r="G76" s="151">
        <f t="shared" si="36"/>
        <v>29.545288072057932</v>
      </c>
      <c r="H76" s="151">
        <f t="shared" si="36"/>
        <v>30.651400604594325</v>
      </c>
      <c r="I76" s="154">
        <f t="shared" si="37"/>
        <v>90.999590576189391</v>
      </c>
      <c r="J76" s="153">
        <f t="shared" si="37"/>
        <v>2.9769081411081579</v>
      </c>
      <c r="K76" s="151">
        <f t="shared" si="38"/>
        <v>2.7618894728035963</v>
      </c>
      <c r="L76" s="151">
        <f t="shared" si="38"/>
        <v>3.1919268094127196</v>
      </c>
      <c r="M76" s="155">
        <f t="shared" si="44"/>
        <v>9.0004094238106163</v>
      </c>
    </row>
    <row r="77" spans="1:13" ht="14.45" customHeight="1" x14ac:dyDescent="0.15">
      <c r="A77" s="126"/>
      <c r="B77" s="86">
        <v>60</v>
      </c>
      <c r="C77" s="151">
        <f t="shared" si="42"/>
        <v>28.784890595108873</v>
      </c>
      <c r="D77" s="151">
        <f t="shared" si="35"/>
        <v>28.25749015785172</v>
      </c>
      <c r="E77" s="152">
        <f t="shared" si="35"/>
        <v>29.312291032366026</v>
      </c>
      <c r="F77" s="153">
        <f t="shared" si="43"/>
        <v>25.751516957974566</v>
      </c>
      <c r="G77" s="151">
        <f t="shared" si="36"/>
        <v>25.290425244179492</v>
      </c>
      <c r="H77" s="151">
        <f t="shared" si="36"/>
        <v>26.21260867176964</v>
      </c>
      <c r="I77" s="154">
        <f t="shared" si="37"/>
        <v>89.461924035765705</v>
      </c>
      <c r="J77" s="153">
        <f t="shared" si="37"/>
        <v>3.0333736371343081</v>
      </c>
      <c r="K77" s="151">
        <f t="shared" si="38"/>
        <v>2.8167471753182718</v>
      </c>
      <c r="L77" s="151">
        <f t="shared" si="38"/>
        <v>3.2500000989503444</v>
      </c>
      <c r="M77" s="155">
        <f t="shared" si="44"/>
        <v>10.538075964234302</v>
      </c>
    </row>
    <row r="78" spans="1:13" ht="14.45" customHeight="1" x14ac:dyDescent="0.15">
      <c r="A78" s="126"/>
      <c r="B78" s="86">
        <v>65</v>
      </c>
      <c r="C78" s="151">
        <f t="shared" si="42"/>
        <v>24.16385287335665</v>
      </c>
      <c r="D78" s="151">
        <f t="shared" si="35"/>
        <v>23.674329278517359</v>
      </c>
      <c r="E78" s="152">
        <f t="shared" si="35"/>
        <v>24.65337646819594</v>
      </c>
      <c r="F78" s="153">
        <f t="shared" si="43"/>
        <v>21.118685279615029</v>
      </c>
      <c r="G78" s="151">
        <f t="shared" si="36"/>
        <v>20.692250518010717</v>
      </c>
      <c r="H78" s="151">
        <f t="shared" si="36"/>
        <v>21.545120041219342</v>
      </c>
      <c r="I78" s="154">
        <f t="shared" si="37"/>
        <v>87.397839203452293</v>
      </c>
      <c r="J78" s="153">
        <f t="shared" si="37"/>
        <v>3.0451675937416187</v>
      </c>
      <c r="K78" s="151">
        <f t="shared" si="38"/>
        <v>2.8278987657018617</v>
      </c>
      <c r="L78" s="151">
        <f t="shared" si="38"/>
        <v>3.2624364217813757</v>
      </c>
      <c r="M78" s="155">
        <f t="shared" si="44"/>
        <v>12.602160796547709</v>
      </c>
    </row>
    <row r="79" spans="1:13" ht="14.45" customHeight="1" x14ac:dyDescent="0.15">
      <c r="A79" s="126"/>
      <c r="B79" s="86">
        <v>70</v>
      </c>
      <c r="C79" s="151">
        <f t="shared" si="42"/>
        <v>19.689866640036662</v>
      </c>
      <c r="D79" s="151">
        <f t="shared" si="35"/>
        <v>19.245950259073016</v>
      </c>
      <c r="E79" s="152">
        <f t="shared" si="35"/>
        <v>20.133783021000308</v>
      </c>
      <c r="F79" s="153">
        <f t="shared" si="43"/>
        <v>16.617392173564614</v>
      </c>
      <c r="G79" s="151">
        <f t="shared" si="36"/>
        <v>16.230109038843036</v>
      </c>
      <c r="H79" s="151">
        <f t="shared" si="36"/>
        <v>17.004675308286192</v>
      </c>
      <c r="I79" s="154">
        <f t="shared" si="37"/>
        <v>84.395656290405796</v>
      </c>
      <c r="J79" s="153">
        <f t="shared" si="37"/>
        <v>3.0724744664720478</v>
      </c>
      <c r="K79" s="151">
        <f t="shared" si="38"/>
        <v>2.8538051831687219</v>
      </c>
      <c r="L79" s="151">
        <f t="shared" si="38"/>
        <v>3.2911437497753737</v>
      </c>
      <c r="M79" s="155">
        <f t="shared" si="44"/>
        <v>15.6043437095942</v>
      </c>
    </row>
    <row r="80" spans="1:13" ht="14.45" customHeight="1" x14ac:dyDescent="0.15">
      <c r="A80" s="126"/>
      <c r="B80" s="86">
        <v>75</v>
      </c>
      <c r="C80" s="151">
        <f t="shared" si="42"/>
        <v>15.370924582626346</v>
      </c>
      <c r="D80" s="151">
        <f t="shared" si="35"/>
        <v>14.990752510582075</v>
      </c>
      <c r="E80" s="152">
        <f t="shared" si="35"/>
        <v>15.751096654670617</v>
      </c>
      <c r="F80" s="153">
        <f t="shared" si="43"/>
        <v>12.274691118535895</v>
      </c>
      <c r="G80" s="151">
        <f t="shared" si="36"/>
        <v>11.936837438059435</v>
      </c>
      <c r="H80" s="151">
        <f t="shared" si="36"/>
        <v>12.612544799012355</v>
      </c>
      <c r="I80" s="154">
        <f t="shared" si="37"/>
        <v>79.856556790408675</v>
      </c>
      <c r="J80" s="153">
        <f t="shared" si="37"/>
        <v>3.0962334640904521</v>
      </c>
      <c r="K80" s="151">
        <f t="shared" si="38"/>
        <v>2.8774469166429704</v>
      </c>
      <c r="L80" s="151">
        <f t="shared" si="38"/>
        <v>3.3150200115379338</v>
      </c>
      <c r="M80" s="155">
        <f t="shared" si="44"/>
        <v>20.143443209591336</v>
      </c>
    </row>
    <row r="81" spans="1:13" ht="14.45" customHeight="1" x14ac:dyDescent="0.15">
      <c r="A81" s="126"/>
      <c r="B81" s="86">
        <v>80</v>
      </c>
      <c r="C81" s="151">
        <f>AB41</f>
        <v>11.419459558104613</v>
      </c>
      <c r="D81" s="151">
        <f t="shared" si="35"/>
        <v>11.125583571359513</v>
      </c>
      <c r="E81" s="152">
        <f t="shared" si="35"/>
        <v>11.713335544849713</v>
      </c>
      <c r="F81" s="153">
        <f>AC41</f>
        <v>8.3847685521139077</v>
      </c>
      <c r="G81" s="151">
        <f t="shared" si="36"/>
        <v>8.1027717397989463</v>
      </c>
      <c r="H81" s="151">
        <f t="shared" si="36"/>
        <v>8.6667653644288691</v>
      </c>
      <c r="I81" s="154">
        <f t="shared" si="37"/>
        <v>73.425265963336017</v>
      </c>
      <c r="J81" s="153">
        <f t="shared" si="37"/>
        <v>3.0346910059907044</v>
      </c>
      <c r="K81" s="151">
        <f t="shared" si="38"/>
        <v>2.8193691885122933</v>
      </c>
      <c r="L81" s="151">
        <f t="shared" si="38"/>
        <v>3.2500128234691155</v>
      </c>
      <c r="M81" s="155">
        <f>AF41</f>
        <v>26.574734036663976</v>
      </c>
    </row>
    <row r="82" spans="1:13" ht="14.45" customHeight="1" thickBot="1" x14ac:dyDescent="0.2">
      <c r="A82" s="127"/>
      <c r="B82" s="128">
        <v>85</v>
      </c>
      <c r="C82" s="167">
        <f>AB42</f>
        <v>8.1408400985597869</v>
      </c>
      <c r="D82" s="167">
        <f t="shared" si="35"/>
        <v>7.4394858836898043</v>
      </c>
      <c r="E82" s="168">
        <f t="shared" si="35"/>
        <v>8.8421943134297685</v>
      </c>
      <c r="F82" s="169">
        <f>AC42</f>
        <v>5.2338116670712234</v>
      </c>
      <c r="G82" s="167">
        <f t="shared" si="36"/>
        <v>4.7388604425245591</v>
      </c>
      <c r="H82" s="167">
        <f t="shared" si="36"/>
        <v>5.7287628916178877</v>
      </c>
      <c r="I82" s="170">
        <f t="shared" si="37"/>
        <v>64.290805416963636</v>
      </c>
      <c r="J82" s="169">
        <f t="shared" si="37"/>
        <v>2.9070284314885622</v>
      </c>
      <c r="K82" s="167">
        <f t="shared" si="38"/>
        <v>2.5839426558146044</v>
      </c>
      <c r="L82" s="167">
        <f t="shared" si="38"/>
        <v>3.23011420716252</v>
      </c>
      <c r="M82" s="171">
        <f>AF42</f>
        <v>35.70919458303635</v>
      </c>
    </row>
    <row r="83" spans="1:13" ht="14.45" customHeight="1" thickTop="1" x14ac:dyDescent="0.15"/>
    <row r="84" spans="1:13" ht="14.45" customHeight="1" x14ac:dyDescent="0.15"/>
  </sheetData>
  <protectedRanges>
    <protectedRange sqref="C7:F42" name="範囲1"/>
  </protectedRanges>
  <mergeCells count="30">
    <mergeCell ref="A45:A46"/>
    <mergeCell ref="B45:B46"/>
    <mergeCell ref="C45:E45"/>
    <mergeCell ref="F45:I45"/>
    <mergeCell ref="J45:M45"/>
    <mergeCell ref="D46:E46"/>
    <mergeCell ref="G46:H46"/>
    <mergeCell ref="K46:L46"/>
    <mergeCell ref="AL5:AM5"/>
    <mergeCell ref="AN5:AO5"/>
    <mergeCell ref="AP5:AQ5"/>
    <mergeCell ref="AR5:AS5"/>
    <mergeCell ref="AT5:AU5"/>
    <mergeCell ref="J44:M44"/>
    <mergeCell ref="X4:AA4"/>
    <mergeCell ref="AB4:AF4"/>
    <mergeCell ref="AH4:AO4"/>
    <mergeCell ref="AP4:AU4"/>
    <mergeCell ref="V5:W5"/>
    <mergeCell ref="X5:Y5"/>
    <mergeCell ref="Z5:AA5"/>
    <mergeCell ref="AC5:AD5"/>
    <mergeCell ref="AE5:AF5"/>
    <mergeCell ref="AJ5:AK5"/>
    <mergeCell ref="A1:M1"/>
    <mergeCell ref="B4:F4"/>
    <mergeCell ref="G4:L4"/>
    <mergeCell ref="O4:P4"/>
    <mergeCell ref="Q4:S4"/>
    <mergeCell ref="T4:W4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4"/>
  <sheetViews>
    <sheetView workbookViewId="0">
      <selection activeCell="B2" sqref="B2"/>
    </sheetView>
  </sheetViews>
  <sheetFormatPr defaultRowHeight="13.5" x14ac:dyDescent="0.15"/>
  <cols>
    <col min="1" max="1" width="4.625" style="25" customWidth="1"/>
    <col min="2" max="2" width="7.625" style="25" customWidth="1"/>
    <col min="3" max="14" width="9.625" style="25" customWidth="1"/>
    <col min="15" max="16" width="8.625" style="25" customWidth="1"/>
    <col min="17" max="22" width="9.625" style="25" customWidth="1"/>
    <col min="23" max="23" width="10.625" style="25" customWidth="1"/>
    <col min="24" max="24" width="9.625" style="25" customWidth="1"/>
    <col min="25" max="25" width="10.625" style="25" customWidth="1"/>
    <col min="26" max="26" width="9.625" style="25" customWidth="1"/>
    <col min="27" max="32" width="10.625" style="25" customWidth="1"/>
    <col min="33" max="33" width="6.625" style="25" customWidth="1"/>
    <col min="34" max="41" width="10.625" style="25" customWidth="1"/>
    <col min="42" max="47" width="9.625" style="25" customWidth="1"/>
    <col min="48" max="16384" width="9" style="25"/>
  </cols>
  <sheetData>
    <row r="1" spans="1:47" ht="30" customHeight="1" x14ac:dyDescent="0.15">
      <c r="A1" s="192" t="s">
        <v>104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47" ht="15" customHeight="1" x14ac:dyDescent="0.15">
      <c r="A2" s="25" t="s">
        <v>347</v>
      </c>
      <c r="M2" s="25" t="s">
        <v>110</v>
      </c>
    </row>
    <row r="3" spans="1:47" ht="15" customHeight="1" thickBot="1" x14ac:dyDescent="0.2">
      <c r="A3" s="25" t="s">
        <v>33</v>
      </c>
      <c r="G3" s="25" t="s">
        <v>24</v>
      </c>
      <c r="O3" s="25" t="s">
        <v>100</v>
      </c>
      <c r="T3" s="25" t="s">
        <v>25</v>
      </c>
      <c r="X3" s="25" t="s">
        <v>101</v>
      </c>
      <c r="AB3" s="25" t="s">
        <v>102</v>
      </c>
      <c r="AH3" s="25" t="s">
        <v>103</v>
      </c>
    </row>
    <row r="4" spans="1:47" ht="14.45" customHeight="1" thickTop="1" x14ac:dyDescent="0.15">
      <c r="A4" s="26"/>
      <c r="B4" s="201" t="s">
        <v>34</v>
      </c>
      <c r="C4" s="210"/>
      <c r="D4" s="210"/>
      <c r="E4" s="210"/>
      <c r="F4" s="211"/>
      <c r="G4" s="200" t="s">
        <v>35</v>
      </c>
      <c r="H4" s="201"/>
      <c r="I4" s="201"/>
      <c r="J4" s="201"/>
      <c r="K4" s="201"/>
      <c r="L4" s="212"/>
      <c r="M4" s="27"/>
      <c r="N4" s="27"/>
      <c r="O4" s="207" t="s">
        <v>16</v>
      </c>
      <c r="P4" s="175"/>
      <c r="Q4" s="174" t="s">
        <v>18</v>
      </c>
      <c r="R4" s="175"/>
      <c r="S4" s="176"/>
      <c r="T4" s="207" t="s">
        <v>19</v>
      </c>
      <c r="U4" s="208"/>
      <c r="V4" s="208"/>
      <c r="W4" s="209"/>
      <c r="X4" s="207" t="s">
        <v>95</v>
      </c>
      <c r="Y4" s="175"/>
      <c r="Z4" s="175"/>
      <c r="AA4" s="176"/>
      <c r="AB4" s="200" t="s">
        <v>22</v>
      </c>
      <c r="AC4" s="202"/>
      <c r="AD4" s="202"/>
      <c r="AE4" s="202"/>
      <c r="AF4" s="203"/>
      <c r="AH4" s="200" t="s">
        <v>27</v>
      </c>
      <c r="AI4" s="201"/>
      <c r="AJ4" s="201"/>
      <c r="AK4" s="201"/>
      <c r="AL4" s="201"/>
      <c r="AM4" s="201"/>
      <c r="AN4" s="202"/>
      <c r="AO4" s="203"/>
      <c r="AP4" s="200" t="s">
        <v>28</v>
      </c>
      <c r="AQ4" s="201"/>
      <c r="AR4" s="202"/>
      <c r="AS4" s="202"/>
      <c r="AT4" s="202"/>
      <c r="AU4" s="203"/>
    </row>
    <row r="5" spans="1:47" ht="39.950000000000003" customHeight="1" x14ac:dyDescent="0.15">
      <c r="A5" s="28" t="s">
        <v>11</v>
      </c>
      <c r="B5" s="29" t="s">
        <v>15</v>
      </c>
      <c r="C5" s="30" t="s">
        <v>9</v>
      </c>
      <c r="D5" s="30" t="s">
        <v>0</v>
      </c>
      <c r="E5" s="31" t="s">
        <v>92</v>
      </c>
      <c r="F5" s="32" t="s">
        <v>93</v>
      </c>
      <c r="G5" s="33" t="s">
        <v>15</v>
      </c>
      <c r="H5" s="34" t="s">
        <v>9</v>
      </c>
      <c r="I5" s="34" t="s">
        <v>0</v>
      </c>
      <c r="J5" s="34" t="s">
        <v>7</v>
      </c>
      <c r="K5" s="34" t="s">
        <v>3</v>
      </c>
      <c r="L5" s="35" t="s">
        <v>4</v>
      </c>
      <c r="M5" s="36"/>
      <c r="N5" s="36"/>
      <c r="O5" s="28" t="s">
        <v>20</v>
      </c>
      <c r="P5" s="37" t="s">
        <v>21</v>
      </c>
      <c r="Q5" s="38" t="s">
        <v>17</v>
      </c>
      <c r="R5" s="37" t="s">
        <v>26</v>
      </c>
      <c r="S5" s="39" t="s">
        <v>94</v>
      </c>
      <c r="T5" s="28" t="s">
        <v>2</v>
      </c>
      <c r="U5" s="37" t="s">
        <v>3</v>
      </c>
      <c r="V5" s="177" t="s">
        <v>4</v>
      </c>
      <c r="W5" s="188"/>
      <c r="X5" s="185" t="s">
        <v>107</v>
      </c>
      <c r="Y5" s="177"/>
      <c r="Z5" s="177" t="s">
        <v>108</v>
      </c>
      <c r="AA5" s="188"/>
      <c r="AB5" s="172" t="s">
        <v>5</v>
      </c>
      <c r="AC5" s="189" t="s">
        <v>98</v>
      </c>
      <c r="AD5" s="190"/>
      <c r="AE5" s="189" t="s">
        <v>99</v>
      </c>
      <c r="AF5" s="191"/>
      <c r="AH5" s="40" t="s">
        <v>2</v>
      </c>
      <c r="AI5" s="173" t="s">
        <v>94</v>
      </c>
      <c r="AJ5" s="186" t="s">
        <v>5</v>
      </c>
      <c r="AK5" s="187"/>
      <c r="AL5" s="186" t="s">
        <v>98</v>
      </c>
      <c r="AM5" s="186"/>
      <c r="AN5" s="177" t="s">
        <v>99</v>
      </c>
      <c r="AO5" s="188"/>
      <c r="AP5" s="185" t="s">
        <v>5</v>
      </c>
      <c r="AQ5" s="199"/>
      <c r="AR5" s="177" t="s">
        <v>98</v>
      </c>
      <c r="AS5" s="199"/>
      <c r="AT5" s="177" t="s">
        <v>99</v>
      </c>
      <c r="AU5" s="178"/>
    </row>
    <row r="6" spans="1:47" ht="14.45" customHeight="1" x14ac:dyDescent="0.15">
      <c r="A6" s="41"/>
      <c r="B6" s="42" t="s">
        <v>8</v>
      </c>
      <c r="C6" s="173" t="s">
        <v>10</v>
      </c>
      <c r="D6" s="173" t="s">
        <v>10</v>
      </c>
      <c r="E6" s="173" t="s">
        <v>10</v>
      </c>
      <c r="F6" s="43" t="s">
        <v>10</v>
      </c>
      <c r="G6" s="44" t="s">
        <v>8</v>
      </c>
      <c r="H6" s="45" t="s">
        <v>10</v>
      </c>
      <c r="I6" s="45" t="s">
        <v>10</v>
      </c>
      <c r="J6" s="46" t="s">
        <v>111</v>
      </c>
      <c r="K6" s="46" t="s">
        <v>244</v>
      </c>
      <c r="L6" s="47" t="s">
        <v>106</v>
      </c>
      <c r="M6" s="36"/>
      <c r="N6" s="36"/>
      <c r="O6" s="48" t="s">
        <v>245</v>
      </c>
      <c r="P6" s="49" t="s">
        <v>113</v>
      </c>
      <c r="Q6" s="50"/>
      <c r="R6" s="49" t="s">
        <v>114</v>
      </c>
      <c r="S6" s="51" t="s">
        <v>41</v>
      </c>
      <c r="T6" s="52" t="s">
        <v>42</v>
      </c>
      <c r="U6" s="46" t="s">
        <v>115</v>
      </c>
      <c r="V6" s="46" t="s">
        <v>116</v>
      </c>
      <c r="W6" s="53" t="s">
        <v>45</v>
      </c>
      <c r="X6" s="52" t="s">
        <v>117</v>
      </c>
      <c r="Y6" s="54" t="s">
        <v>45</v>
      </c>
      <c r="Z6" s="55" t="s">
        <v>118</v>
      </c>
      <c r="AA6" s="53" t="s">
        <v>45</v>
      </c>
      <c r="AB6" s="56" t="s">
        <v>246</v>
      </c>
      <c r="AC6" s="57" t="s">
        <v>54</v>
      </c>
      <c r="AD6" s="57" t="s">
        <v>58</v>
      </c>
      <c r="AE6" s="58" t="s">
        <v>55</v>
      </c>
      <c r="AF6" s="59" t="s">
        <v>247</v>
      </c>
      <c r="AH6" s="60" t="s">
        <v>139</v>
      </c>
      <c r="AI6" s="61" t="s">
        <v>49</v>
      </c>
      <c r="AJ6" s="62"/>
      <c r="AK6" s="63" t="s">
        <v>50</v>
      </c>
      <c r="AL6" s="62"/>
      <c r="AM6" s="63" t="s">
        <v>52</v>
      </c>
      <c r="AN6" s="62"/>
      <c r="AO6" s="64" t="s">
        <v>122</v>
      </c>
      <c r="AP6" s="65" t="s">
        <v>29</v>
      </c>
      <c r="AQ6" s="66" t="s">
        <v>30</v>
      </c>
      <c r="AR6" s="66" t="s">
        <v>29</v>
      </c>
      <c r="AS6" s="66" t="s">
        <v>30</v>
      </c>
      <c r="AT6" s="66" t="s">
        <v>29</v>
      </c>
      <c r="AU6" s="67" t="s">
        <v>30</v>
      </c>
    </row>
    <row r="7" spans="1:47" ht="14.45" customHeight="1" x14ac:dyDescent="0.15">
      <c r="A7" s="68" t="s">
        <v>1</v>
      </c>
      <c r="B7" s="69" t="s">
        <v>248</v>
      </c>
      <c r="C7" s="9">
        <v>1012</v>
      </c>
      <c r="D7" s="9">
        <v>0</v>
      </c>
      <c r="E7" s="9">
        <v>327</v>
      </c>
      <c r="F7" s="12">
        <v>0</v>
      </c>
      <c r="G7" s="21" t="s">
        <v>59</v>
      </c>
      <c r="H7" s="1">
        <v>2528080</v>
      </c>
      <c r="I7" s="1">
        <v>1473</v>
      </c>
      <c r="J7" s="17">
        <v>0</v>
      </c>
      <c r="K7" s="1">
        <v>100000</v>
      </c>
      <c r="L7" s="2">
        <v>8097832</v>
      </c>
      <c r="M7" s="70"/>
      <c r="N7" s="70"/>
      <c r="O7" s="71">
        <f>IF(K7&lt;0.5,0.5,((L7-L8)-5*K8)/5/(K7-K8))</f>
        <v>0.17555555555555555</v>
      </c>
      <c r="P7" s="72">
        <f>IF(H7&lt;0.5,1,(I7/H7)/((K7-K8)/(L7-L8)))</f>
        <v>1.0765900384657308</v>
      </c>
      <c r="Q7" s="73">
        <f>IF(C7&lt;0.5,0,D7/C7)</f>
        <v>0</v>
      </c>
      <c r="R7" s="74">
        <f>IF(P7=0,Q7,Q7/P7)</f>
        <v>0</v>
      </c>
      <c r="S7" s="75">
        <f>IF(E7&lt;0.5,0,F7/E7)</f>
        <v>0</v>
      </c>
      <c r="T7" s="76">
        <f>5*R7/(1+5*(1-O7)*R7)</f>
        <v>0</v>
      </c>
      <c r="U7" s="77">
        <v>100000</v>
      </c>
      <c r="V7" s="77">
        <f>5*U7*((1-T7)+O7*T7)</f>
        <v>500000</v>
      </c>
      <c r="W7" s="78">
        <f>SUM(V7:V$24)</f>
        <v>7933256.6725826925</v>
      </c>
      <c r="X7" s="79">
        <f t="shared" ref="X7:X42" si="0">V7*(1-S7)</f>
        <v>500000</v>
      </c>
      <c r="Y7" s="77">
        <f>SUM(X7:X$24)</f>
        <v>7794810.2591566974</v>
      </c>
      <c r="Z7" s="77">
        <f t="shared" ref="Z7:Z42" si="1">V7*S7</f>
        <v>0</v>
      </c>
      <c r="AA7" s="78">
        <f>SUM(Z7:Z$24)</f>
        <v>138446.41342599576</v>
      </c>
      <c r="AB7" s="71">
        <f t="shared" ref="AB7:AB42" si="2">W7/U7</f>
        <v>79.332566725826922</v>
      </c>
      <c r="AC7" s="72">
        <f t="shared" ref="AC7:AC42" si="3">Y7/U7</f>
        <v>77.948102591566979</v>
      </c>
      <c r="AD7" s="80">
        <f>AC7/AB7*100</f>
        <v>98.254860278194897</v>
      </c>
      <c r="AE7" s="72">
        <f t="shared" ref="AE7:AE42" si="4">AA7/U7</f>
        <v>1.3844641342599577</v>
      </c>
      <c r="AF7" s="81">
        <f>AE7/AB7*100</f>
        <v>1.7451397218051206</v>
      </c>
      <c r="AH7" s="82">
        <f>IF(D7=0,0,T7*T7*(1-T7)/D7)</f>
        <v>0</v>
      </c>
      <c r="AI7" s="83">
        <f>IF(E7&lt;0.5,0,S7*(1-S7)/E7)</f>
        <v>0</v>
      </c>
      <c r="AJ7" s="83">
        <f>U7*U7*((1-O7)*5+AB8)^2*AH7</f>
        <v>0</v>
      </c>
      <c r="AK7" s="83">
        <f>SUM(AJ7:AJ$24)/U7/U7</f>
        <v>0.62168899781112474</v>
      </c>
      <c r="AL7" s="83">
        <f>U7*U7*((1-O7)*5*(1-S7)+AC8)^2*AH7+V7*V7*AI7</f>
        <v>0</v>
      </c>
      <c r="AM7" s="83">
        <f>SUM(AL7:AL$24)/U7/U7</f>
        <v>0.56989300050741698</v>
      </c>
      <c r="AN7" s="83">
        <f>U7*U7*((1-O7)*5*S7+AE8)^2*AH7+V7*V7*AI7</f>
        <v>0</v>
      </c>
      <c r="AO7" s="84">
        <f>SUM(AN7:AN$24)/U7/U7</f>
        <v>9.0460048431797672E-3</v>
      </c>
      <c r="AP7" s="71">
        <f t="shared" ref="AP7:AP42" si="5">AB7-1.96*SQRT(AK7)</f>
        <v>77.787160483445575</v>
      </c>
      <c r="AQ7" s="72">
        <f t="shared" ref="AQ7:AQ42" si="6">AB7+1.96*SQRT(AK7)</f>
        <v>80.877972968208269</v>
      </c>
      <c r="AR7" s="72">
        <f t="shared" ref="AR7:AR42" si="7">AC7-1.96*SQRT(AM7)</f>
        <v>76.468473938576878</v>
      </c>
      <c r="AS7" s="72">
        <f t="shared" ref="AS7:AS42" si="8">AC7+1.96*SQRT(AM7)</f>
        <v>79.42773124455708</v>
      </c>
      <c r="AT7" s="72">
        <f t="shared" ref="AT7:AT42" si="9">AE7-1.96*SQRT(AO7)</f>
        <v>1.1980475786497884</v>
      </c>
      <c r="AU7" s="85">
        <f t="shared" ref="AU7:AU42" si="10">AE7+1.96*SQRT(AO7)</f>
        <v>1.5708806898701271</v>
      </c>
    </row>
    <row r="8" spans="1:47" ht="14.45" customHeight="1" x14ac:dyDescent="0.15">
      <c r="A8" s="68"/>
      <c r="B8" s="86" t="s">
        <v>123</v>
      </c>
      <c r="C8" s="11">
        <v>1104</v>
      </c>
      <c r="D8" s="11">
        <v>1</v>
      </c>
      <c r="E8" s="11">
        <v>360</v>
      </c>
      <c r="F8" s="12">
        <v>0</v>
      </c>
      <c r="G8" s="22" t="s">
        <v>61</v>
      </c>
      <c r="H8" s="3">
        <v>2698523</v>
      </c>
      <c r="I8" s="3">
        <v>253</v>
      </c>
      <c r="J8" s="18">
        <v>5</v>
      </c>
      <c r="K8" s="3">
        <v>99730</v>
      </c>
      <c r="L8" s="4">
        <v>7598945</v>
      </c>
      <c r="M8" s="70"/>
      <c r="N8" s="70"/>
      <c r="O8" s="87">
        <f t="shared" ref="O8:O22" si="11">IF(K8&lt;0.5,0.5,((L8-L9)-5*K9)/5/(K8-K9))</f>
        <v>0.46829268292682924</v>
      </c>
      <c r="P8" s="88">
        <f t="shared" ref="P8:P23" si="12">IF(H8&lt;0.5,1,(I8/H8)/((K8-K9)/(L8-L9)))</f>
        <v>1.1400172450253567</v>
      </c>
      <c r="Q8" s="89">
        <f t="shared" ref="Q8:Q42" si="13">IF(C8&lt;0.5,0,D8/C8)</f>
        <v>9.0579710144927537E-4</v>
      </c>
      <c r="R8" s="90">
        <f t="shared" ref="R8:R42" si="14">IF(P8=0,Q8,Q8/P8)</f>
        <v>7.9454684163933703E-4</v>
      </c>
      <c r="S8" s="91">
        <f t="shared" ref="S8:S42" si="15">IF(E8&lt;0.5,0,F8/E8)</f>
        <v>0</v>
      </c>
      <c r="T8" s="92">
        <f>5*R8/(1+5*(1-O8)*R8)</f>
        <v>3.9643601639682263E-3</v>
      </c>
      <c r="U8" s="93">
        <f>U7*(1-T7)</f>
        <v>100000</v>
      </c>
      <c r="V8" s="93">
        <f>5*U8*((1-T8)+O8*T8)</f>
        <v>498946.0603466524</v>
      </c>
      <c r="W8" s="94">
        <f>SUM(V8:V$24)</f>
        <v>7433256.6725826925</v>
      </c>
      <c r="X8" s="95">
        <f t="shared" si="0"/>
        <v>498946.0603466524</v>
      </c>
      <c r="Y8" s="93">
        <f>SUM(X8:X$24)</f>
        <v>7294810.2591566974</v>
      </c>
      <c r="Z8" s="93">
        <f t="shared" si="1"/>
        <v>0</v>
      </c>
      <c r="AA8" s="94">
        <f>SUM(Z8:Z$24)</f>
        <v>138446.41342599576</v>
      </c>
      <c r="AB8" s="87">
        <f t="shared" si="2"/>
        <v>74.332566725826922</v>
      </c>
      <c r="AC8" s="88">
        <f t="shared" si="3"/>
        <v>72.948102591566979</v>
      </c>
      <c r="AD8" s="96">
        <f t="shared" ref="AD8:AD42" si="16">AC8/AB8*100</f>
        <v>98.137472987625344</v>
      </c>
      <c r="AE8" s="88">
        <f t="shared" si="4"/>
        <v>1.3844641342599577</v>
      </c>
      <c r="AF8" s="97">
        <f t="shared" ref="AF8:AF42" si="17">AE8/AB8*100</f>
        <v>1.8625270123746773</v>
      </c>
      <c r="AH8" s="98">
        <f>IF(D8=0,0,T8*T8*(1-T8)/D8)</f>
        <v>1.5653847024682406E-5</v>
      </c>
      <c r="AI8" s="99">
        <f t="shared" ref="AI8:AI42" si="18">IF(E8&lt;0.5,0,S8*(1-S8)/E8)</f>
        <v>0</v>
      </c>
      <c r="AJ8" s="99">
        <f>U8*U8*((1-O8)*5+AB9)^2*AH8</f>
        <v>817765881.92464805</v>
      </c>
      <c r="AK8" s="99">
        <f>SUM(AJ8:AJ$24)/U8/U8</f>
        <v>0.62168899781112474</v>
      </c>
      <c r="AL8" s="99">
        <f>U8*U8*((1-O8)*5*(1-S8)+AC9)^2*AH8+V8*V8*AI8</f>
        <v>786615334.1518805</v>
      </c>
      <c r="AM8" s="99">
        <f>SUM(AL8:AL$24)/U8/U8</f>
        <v>0.56989300050741698</v>
      </c>
      <c r="AN8" s="99">
        <f>U8*U8*((1-O8)*5*S8+AE9)^2*AH8+V8*V8*AI8</f>
        <v>302436.87874328956</v>
      </c>
      <c r="AO8" s="100">
        <f>SUM(AN8:AN$24)/U8/U8</f>
        <v>9.0460048431797672E-3</v>
      </c>
      <c r="AP8" s="87">
        <f t="shared" si="5"/>
        <v>72.787160483445575</v>
      </c>
      <c r="AQ8" s="88">
        <f t="shared" si="6"/>
        <v>75.877972968208269</v>
      </c>
      <c r="AR8" s="88">
        <f t="shared" si="7"/>
        <v>71.468473938576878</v>
      </c>
      <c r="AS8" s="88">
        <f t="shared" si="8"/>
        <v>74.42773124455708</v>
      </c>
      <c r="AT8" s="88">
        <f t="shared" si="9"/>
        <v>1.1980475786497884</v>
      </c>
      <c r="AU8" s="101">
        <f t="shared" si="10"/>
        <v>1.5708806898701271</v>
      </c>
    </row>
    <row r="9" spans="1:47" ht="14.45" customHeight="1" x14ac:dyDescent="0.15">
      <c r="A9" s="68"/>
      <c r="B9" s="86" t="s">
        <v>124</v>
      </c>
      <c r="C9" s="11">
        <v>1255</v>
      </c>
      <c r="D9" s="11">
        <v>0</v>
      </c>
      <c r="E9" s="11">
        <v>423</v>
      </c>
      <c r="F9" s="12">
        <v>0</v>
      </c>
      <c r="G9" s="22" t="s">
        <v>63</v>
      </c>
      <c r="H9" s="3">
        <v>2855328</v>
      </c>
      <c r="I9" s="3">
        <v>267</v>
      </c>
      <c r="J9" s="18">
        <v>10</v>
      </c>
      <c r="K9" s="3">
        <v>99689</v>
      </c>
      <c r="L9" s="4">
        <v>7100404</v>
      </c>
      <c r="M9" s="70"/>
      <c r="N9" s="70"/>
      <c r="O9" s="87">
        <f t="shared" si="11"/>
        <v>0.57777777777777772</v>
      </c>
      <c r="P9" s="88">
        <f t="shared" si="12"/>
        <v>1.0355646239824872</v>
      </c>
      <c r="Q9" s="89">
        <f t="shared" si="13"/>
        <v>0</v>
      </c>
      <c r="R9" s="90">
        <f t="shared" si="14"/>
        <v>0</v>
      </c>
      <c r="S9" s="91">
        <f t="shared" si="15"/>
        <v>0</v>
      </c>
      <c r="T9" s="92">
        <f t="shared" ref="T9:T22" si="19">5*R9/(1+5*(1-O9)*R9)</f>
        <v>0</v>
      </c>
      <c r="U9" s="93">
        <f t="shared" ref="U9:U23" si="20">U8*(1-T8)</f>
        <v>99603.563983603177</v>
      </c>
      <c r="V9" s="93">
        <f t="shared" ref="V9:V22" si="21">5*U9*((1-T9)+O9*T9)</f>
        <v>498017.81991801586</v>
      </c>
      <c r="W9" s="94">
        <f>SUM(V9:V$24)</f>
        <v>6934310.6122360406</v>
      </c>
      <c r="X9" s="95">
        <f t="shared" si="0"/>
        <v>498017.81991801586</v>
      </c>
      <c r="Y9" s="93">
        <f>SUM(X9:X$24)</f>
        <v>6795864.1988100447</v>
      </c>
      <c r="Z9" s="93">
        <f t="shared" si="1"/>
        <v>0</v>
      </c>
      <c r="AA9" s="94">
        <f>SUM(Z9:Z$24)</f>
        <v>138446.41342599576</v>
      </c>
      <c r="AB9" s="87">
        <f t="shared" si="2"/>
        <v>69.61910131426194</v>
      </c>
      <c r="AC9" s="88">
        <f t="shared" si="3"/>
        <v>68.229126820489938</v>
      </c>
      <c r="AD9" s="96">
        <f t="shared" si="16"/>
        <v>98.003458149369621</v>
      </c>
      <c r="AE9" s="88">
        <f t="shared" si="4"/>
        <v>1.3899744937719993</v>
      </c>
      <c r="AF9" s="97">
        <f t="shared" si="17"/>
        <v>1.9965418506303727</v>
      </c>
      <c r="AH9" s="98">
        <f>IF(D9=0,0,T9*T9*(1-T9)/D9)</f>
        <v>0</v>
      </c>
      <c r="AI9" s="99">
        <f t="shared" si="18"/>
        <v>0</v>
      </c>
      <c r="AJ9" s="99">
        <f t="shared" ref="AJ9:AJ23" si="22">U9*U9*((1-O9)*5+AB10)^2*AH9</f>
        <v>0</v>
      </c>
      <c r="AK9" s="99">
        <f>SUM(AJ9:AJ$24)/U9/U9</f>
        <v>0.54421881537763306</v>
      </c>
      <c r="AL9" s="99">
        <f t="shared" ref="AL9:AL23" si="23">U9*U9*((1-O9)*5*(1-S9)+AC10)^2*AH9+V9*V9*AI9</f>
        <v>0</v>
      </c>
      <c r="AM9" s="99">
        <f>SUM(AL9:AL$24)/U9/U9</f>
        <v>0.49514958784883273</v>
      </c>
      <c r="AN9" s="99">
        <f t="shared" ref="AN9:AN23" si="24">U9*U9*((1-O9)*5*S9+AE10)^2*AH9+V9*V9*AI9</f>
        <v>0</v>
      </c>
      <c r="AO9" s="100">
        <f>SUM(AN9:AN$24)/U9/U9</f>
        <v>9.0876719413311904E-3</v>
      </c>
      <c r="AP9" s="87">
        <f t="shared" si="5"/>
        <v>68.173186032803613</v>
      </c>
      <c r="AQ9" s="88">
        <f t="shared" si="6"/>
        <v>71.065016595720266</v>
      </c>
      <c r="AR9" s="88">
        <f t="shared" si="7"/>
        <v>66.849936240229155</v>
      </c>
      <c r="AS9" s="88">
        <f t="shared" si="8"/>
        <v>69.608317400750721</v>
      </c>
      <c r="AT9" s="88">
        <f t="shared" si="9"/>
        <v>1.2031291017233381</v>
      </c>
      <c r="AU9" s="101">
        <f t="shared" si="10"/>
        <v>1.5768198858206606</v>
      </c>
    </row>
    <row r="10" spans="1:47" ht="14.45" customHeight="1" x14ac:dyDescent="0.15">
      <c r="A10" s="68"/>
      <c r="B10" s="86" t="s">
        <v>125</v>
      </c>
      <c r="C10" s="11">
        <v>1225</v>
      </c>
      <c r="D10" s="11">
        <v>3</v>
      </c>
      <c r="E10" s="11">
        <v>378</v>
      </c>
      <c r="F10" s="12">
        <v>0</v>
      </c>
      <c r="G10" s="22" t="s">
        <v>65</v>
      </c>
      <c r="H10" s="3">
        <v>3073597</v>
      </c>
      <c r="I10" s="3">
        <v>836</v>
      </c>
      <c r="J10" s="18">
        <v>15</v>
      </c>
      <c r="K10" s="3">
        <v>99644</v>
      </c>
      <c r="L10" s="4">
        <v>6602054</v>
      </c>
      <c r="M10" s="70"/>
      <c r="N10" s="70"/>
      <c r="O10" s="87">
        <f t="shared" si="11"/>
        <v>0.58484848484848484</v>
      </c>
      <c r="P10" s="88">
        <f t="shared" si="12"/>
        <v>1.0260479822175776</v>
      </c>
      <c r="Q10" s="89">
        <f t="shared" si="13"/>
        <v>2.4489795918367346E-3</v>
      </c>
      <c r="R10" s="90">
        <f t="shared" si="14"/>
        <v>2.3868080579855558E-3</v>
      </c>
      <c r="S10" s="91">
        <f t="shared" si="15"/>
        <v>0</v>
      </c>
      <c r="T10" s="92">
        <f t="shared" si="19"/>
        <v>1.1875205357959754E-2</v>
      </c>
      <c r="U10" s="93">
        <f t="shared" si="20"/>
        <v>99603.563983603177</v>
      </c>
      <c r="V10" s="93">
        <f t="shared" si="21"/>
        <v>495562.58733609883</v>
      </c>
      <c r="W10" s="94">
        <f>SUM(V10:V$24)</f>
        <v>6436292.7923180237</v>
      </c>
      <c r="X10" s="95">
        <f t="shared" si="0"/>
        <v>495562.58733609883</v>
      </c>
      <c r="Y10" s="93">
        <f>SUM(X10:X$24)</f>
        <v>6297846.3788920287</v>
      </c>
      <c r="Z10" s="93">
        <f t="shared" si="1"/>
        <v>0</v>
      </c>
      <c r="AA10" s="94">
        <f>SUM(Z10:Z$24)</f>
        <v>138446.41342599576</v>
      </c>
      <c r="AB10" s="87">
        <f t="shared" si="2"/>
        <v>64.619101314261925</v>
      </c>
      <c r="AC10" s="88">
        <f t="shared" si="3"/>
        <v>63.229126820489931</v>
      </c>
      <c r="AD10" s="96">
        <f t="shared" si="16"/>
        <v>97.848972725553494</v>
      </c>
      <c r="AE10" s="88">
        <f t="shared" si="4"/>
        <v>1.3899744937719993</v>
      </c>
      <c r="AF10" s="97">
        <f t="shared" si="17"/>
        <v>2.1510272744465131</v>
      </c>
      <c r="AH10" s="98">
        <f t="shared" ref="AH10:AH22" si="25">IF(D10=0,0,T10*T10*(1-T10)/D10)</f>
        <v>4.6448618289765177E-5</v>
      </c>
      <c r="AI10" s="99">
        <f t="shared" si="18"/>
        <v>0</v>
      </c>
      <c r="AJ10" s="99">
        <f t="shared" si="22"/>
        <v>1796374630.0505612</v>
      </c>
      <c r="AK10" s="99">
        <f>SUM(AJ10:AJ$24)/U10/U10</f>
        <v>0.54421881537763306</v>
      </c>
      <c r="AL10" s="99">
        <f t="shared" si="23"/>
        <v>1716342438.3585346</v>
      </c>
      <c r="AM10" s="99">
        <f>SUM(AL10:AL$24)/U10/U10</f>
        <v>0.49514958784883273</v>
      </c>
      <c r="AN10" s="99">
        <f t="shared" si="24"/>
        <v>911827.37058357697</v>
      </c>
      <c r="AO10" s="100">
        <f>SUM(AN10:AN$24)/U10/U10</f>
        <v>9.0876719413311904E-3</v>
      </c>
      <c r="AP10" s="87">
        <f t="shared" si="5"/>
        <v>63.173186032803599</v>
      </c>
      <c r="AQ10" s="88">
        <f t="shared" si="6"/>
        <v>66.065016595720252</v>
      </c>
      <c r="AR10" s="88">
        <f t="shared" si="7"/>
        <v>61.849936240229148</v>
      </c>
      <c r="AS10" s="88">
        <f t="shared" si="8"/>
        <v>64.608317400750721</v>
      </c>
      <c r="AT10" s="88">
        <f t="shared" si="9"/>
        <v>1.2031291017233381</v>
      </c>
      <c r="AU10" s="101">
        <f t="shared" si="10"/>
        <v>1.5768198858206606</v>
      </c>
    </row>
    <row r="11" spans="1:47" ht="14.45" customHeight="1" x14ac:dyDescent="0.15">
      <c r="A11" s="68"/>
      <c r="B11" s="86" t="s">
        <v>249</v>
      </c>
      <c r="C11" s="11">
        <v>773</v>
      </c>
      <c r="D11" s="11">
        <v>0</v>
      </c>
      <c r="E11" s="11">
        <v>255</v>
      </c>
      <c r="F11" s="12">
        <v>0</v>
      </c>
      <c r="G11" s="22" t="s">
        <v>67</v>
      </c>
      <c r="H11" s="3">
        <v>3014733</v>
      </c>
      <c r="I11" s="3">
        <v>1515</v>
      </c>
      <c r="J11" s="18">
        <v>20</v>
      </c>
      <c r="K11" s="3">
        <v>99512</v>
      </c>
      <c r="L11" s="4">
        <v>6104108</v>
      </c>
      <c r="M11" s="70"/>
      <c r="N11" s="70"/>
      <c r="O11" s="87">
        <f t="shared" si="11"/>
        <v>0.51311475409836071</v>
      </c>
      <c r="P11" s="88">
        <f t="shared" si="12"/>
        <v>1.0235301238894476</v>
      </c>
      <c r="Q11" s="89">
        <f t="shared" si="13"/>
        <v>0</v>
      </c>
      <c r="R11" s="90">
        <f t="shared" si="14"/>
        <v>0</v>
      </c>
      <c r="S11" s="91">
        <f t="shared" si="15"/>
        <v>0</v>
      </c>
      <c r="T11" s="92">
        <f t="shared" si="19"/>
        <v>0</v>
      </c>
      <c r="U11" s="93">
        <f t="shared" si="20"/>
        <v>98420.751206913206</v>
      </c>
      <c r="V11" s="93">
        <f t="shared" si="21"/>
        <v>492103.75603456603</v>
      </c>
      <c r="W11" s="94">
        <f>SUM(V11:V$24)</f>
        <v>5940730.204981925</v>
      </c>
      <c r="X11" s="95">
        <f t="shared" si="0"/>
        <v>492103.75603456603</v>
      </c>
      <c r="Y11" s="93">
        <f>SUM(X11:X$24)</f>
        <v>5802283.7915559299</v>
      </c>
      <c r="Z11" s="93">
        <f t="shared" si="1"/>
        <v>0</v>
      </c>
      <c r="AA11" s="94">
        <f>SUM(Z11:Z$24)</f>
        <v>138446.41342599576</v>
      </c>
      <c r="AB11" s="87">
        <f t="shared" si="2"/>
        <v>60.360545231894555</v>
      </c>
      <c r="AC11" s="88">
        <f t="shared" si="3"/>
        <v>58.953866134973879</v>
      </c>
      <c r="AD11" s="96">
        <f t="shared" si="16"/>
        <v>97.669538783129838</v>
      </c>
      <c r="AE11" s="88">
        <f t="shared" si="4"/>
        <v>1.4066790969206817</v>
      </c>
      <c r="AF11" s="97">
        <f t="shared" si="17"/>
        <v>2.3304612168701744</v>
      </c>
      <c r="AH11" s="98">
        <f t="shared" si="25"/>
        <v>0</v>
      </c>
      <c r="AI11" s="99">
        <f t="shared" si="18"/>
        <v>0</v>
      </c>
      <c r="AJ11" s="99">
        <f t="shared" si="22"/>
        <v>0</v>
      </c>
      <c r="AK11" s="99">
        <f>SUM(AJ11:AJ$24)/U11/U11</f>
        <v>0.37192957296762497</v>
      </c>
      <c r="AL11" s="99">
        <f t="shared" si="23"/>
        <v>0</v>
      </c>
      <c r="AM11" s="99">
        <f>SUM(AL11:AL$24)/U11/U11</f>
        <v>0.32993595553805843</v>
      </c>
      <c r="AN11" s="99">
        <f t="shared" si="24"/>
        <v>0</v>
      </c>
      <c r="AO11" s="100">
        <f>SUM(AN11:AN$24)/U11/U11</f>
        <v>9.2132818871102206E-3</v>
      </c>
      <c r="AP11" s="87">
        <f t="shared" si="5"/>
        <v>59.165219064059002</v>
      </c>
      <c r="AQ11" s="88">
        <f t="shared" si="6"/>
        <v>61.555871399730108</v>
      </c>
      <c r="AR11" s="88">
        <f t="shared" si="7"/>
        <v>57.8280411189101</v>
      </c>
      <c r="AS11" s="88">
        <f t="shared" si="8"/>
        <v>60.079691151037657</v>
      </c>
      <c r="AT11" s="88">
        <f t="shared" si="9"/>
        <v>1.2185468463693139</v>
      </c>
      <c r="AU11" s="101">
        <f t="shared" si="10"/>
        <v>1.5948113474720496</v>
      </c>
    </row>
    <row r="12" spans="1:47" ht="14.45" customHeight="1" x14ac:dyDescent="0.15">
      <c r="A12" s="68"/>
      <c r="B12" s="86" t="s">
        <v>143</v>
      </c>
      <c r="C12" s="11">
        <v>906</v>
      </c>
      <c r="D12" s="11">
        <v>0</v>
      </c>
      <c r="E12" s="11">
        <v>314</v>
      </c>
      <c r="F12" s="12">
        <v>0</v>
      </c>
      <c r="G12" s="22" t="s">
        <v>69</v>
      </c>
      <c r="H12" s="3">
        <v>3210180</v>
      </c>
      <c r="I12" s="3">
        <v>1786</v>
      </c>
      <c r="J12" s="18">
        <v>25</v>
      </c>
      <c r="K12" s="3">
        <v>99268</v>
      </c>
      <c r="L12" s="4">
        <v>5607142</v>
      </c>
      <c r="M12" s="70"/>
      <c r="N12" s="70"/>
      <c r="O12" s="87">
        <f t="shared" si="11"/>
        <v>0.50820895522388054</v>
      </c>
      <c r="P12" s="88">
        <f t="shared" si="12"/>
        <v>1.0290098881329293</v>
      </c>
      <c r="Q12" s="89">
        <f t="shared" si="13"/>
        <v>0</v>
      </c>
      <c r="R12" s="90">
        <f t="shared" si="14"/>
        <v>0</v>
      </c>
      <c r="S12" s="91">
        <f t="shared" si="15"/>
        <v>0</v>
      </c>
      <c r="T12" s="92">
        <f t="shared" si="19"/>
        <v>0</v>
      </c>
      <c r="U12" s="93">
        <f t="shared" si="20"/>
        <v>98420.751206913206</v>
      </c>
      <c r="V12" s="93">
        <f t="shared" si="21"/>
        <v>492103.75603456603</v>
      </c>
      <c r="W12" s="94">
        <f>SUM(V12:V$24)</f>
        <v>5448626.4489473589</v>
      </c>
      <c r="X12" s="95">
        <f t="shared" si="0"/>
        <v>492103.75603456603</v>
      </c>
      <c r="Y12" s="93">
        <f>SUM(X12:X$24)</f>
        <v>5310180.0355213638</v>
      </c>
      <c r="Z12" s="93">
        <f t="shared" si="1"/>
        <v>0</v>
      </c>
      <c r="AA12" s="94">
        <f>SUM(Z12:Z$24)</f>
        <v>138446.41342599576</v>
      </c>
      <c r="AB12" s="87">
        <f t="shared" si="2"/>
        <v>55.360545231894555</v>
      </c>
      <c r="AC12" s="88">
        <f t="shared" si="3"/>
        <v>53.953866134973879</v>
      </c>
      <c r="AD12" s="96">
        <f t="shared" si="16"/>
        <v>97.45905844852436</v>
      </c>
      <c r="AE12" s="88">
        <f t="shared" si="4"/>
        <v>1.4066790969206817</v>
      </c>
      <c r="AF12" s="97">
        <f t="shared" si="17"/>
        <v>2.5409415514756524</v>
      </c>
      <c r="AH12" s="98">
        <f t="shared" si="25"/>
        <v>0</v>
      </c>
      <c r="AI12" s="99">
        <f t="shared" si="18"/>
        <v>0</v>
      </c>
      <c r="AJ12" s="99">
        <f t="shared" si="22"/>
        <v>0</v>
      </c>
      <c r="AK12" s="99">
        <f>SUM(AJ12:AJ$24)/U12/U12</f>
        <v>0.37192957296762497</v>
      </c>
      <c r="AL12" s="99">
        <f t="shared" si="23"/>
        <v>0</v>
      </c>
      <c r="AM12" s="99">
        <f>SUM(AL12:AL$24)/U12/U12</f>
        <v>0.32993595553805843</v>
      </c>
      <c r="AN12" s="99">
        <f t="shared" si="24"/>
        <v>0</v>
      </c>
      <c r="AO12" s="100">
        <f>SUM(AN12:AN$24)/U12/U12</f>
        <v>9.2132818871102206E-3</v>
      </c>
      <c r="AP12" s="87">
        <f t="shared" si="5"/>
        <v>54.165219064059002</v>
      </c>
      <c r="AQ12" s="88">
        <f t="shared" si="6"/>
        <v>56.555871399730108</v>
      </c>
      <c r="AR12" s="88">
        <f t="shared" si="7"/>
        <v>52.8280411189101</v>
      </c>
      <c r="AS12" s="88">
        <f t="shared" si="8"/>
        <v>55.079691151037657</v>
      </c>
      <c r="AT12" s="88">
        <f t="shared" si="9"/>
        <v>1.2185468463693139</v>
      </c>
      <c r="AU12" s="101">
        <f t="shared" si="10"/>
        <v>1.5948113474720496</v>
      </c>
    </row>
    <row r="13" spans="1:47" ht="14.45" customHeight="1" x14ac:dyDescent="0.15">
      <c r="A13" s="68"/>
      <c r="B13" s="86" t="s">
        <v>72</v>
      </c>
      <c r="C13" s="11">
        <v>1240</v>
      </c>
      <c r="D13" s="11">
        <v>1</v>
      </c>
      <c r="E13" s="11">
        <v>422</v>
      </c>
      <c r="F13" s="12">
        <v>0</v>
      </c>
      <c r="G13" s="22" t="s">
        <v>71</v>
      </c>
      <c r="H13" s="3">
        <v>3652706</v>
      </c>
      <c r="I13" s="3">
        <v>2325</v>
      </c>
      <c r="J13" s="18">
        <v>30</v>
      </c>
      <c r="K13" s="3">
        <v>99000</v>
      </c>
      <c r="L13" s="4">
        <v>5111461</v>
      </c>
      <c r="M13" s="70"/>
      <c r="N13" s="70"/>
      <c r="O13" s="87">
        <f t="shared" si="11"/>
        <v>0.51578947368421058</v>
      </c>
      <c r="P13" s="88">
        <f t="shared" si="12"/>
        <v>1.0348886767638479</v>
      </c>
      <c r="Q13" s="89">
        <f t="shared" si="13"/>
        <v>8.0645161290322581E-4</v>
      </c>
      <c r="R13" s="90">
        <f t="shared" si="14"/>
        <v>7.7926411894373322E-4</v>
      </c>
      <c r="S13" s="91">
        <f t="shared" si="15"/>
        <v>0</v>
      </c>
      <c r="T13" s="92">
        <f t="shared" si="19"/>
        <v>3.8889834850714174E-3</v>
      </c>
      <c r="U13" s="93">
        <f t="shared" si="20"/>
        <v>98420.751206913206</v>
      </c>
      <c r="V13" s="93">
        <f t="shared" si="21"/>
        <v>491177.08197680436</v>
      </c>
      <c r="W13" s="94">
        <f>SUM(V13:V$24)</f>
        <v>4956522.6929127937</v>
      </c>
      <c r="X13" s="95">
        <f t="shared" si="0"/>
        <v>491177.08197680436</v>
      </c>
      <c r="Y13" s="93">
        <f>SUM(X13:X$24)</f>
        <v>4818076.2794867977</v>
      </c>
      <c r="Z13" s="93">
        <f t="shared" si="1"/>
        <v>0</v>
      </c>
      <c r="AA13" s="94">
        <f>SUM(Z13:Z$24)</f>
        <v>138446.41342599576</v>
      </c>
      <c r="AB13" s="87">
        <f t="shared" si="2"/>
        <v>50.360545231894562</v>
      </c>
      <c r="AC13" s="88">
        <f t="shared" si="3"/>
        <v>48.953866134973879</v>
      </c>
      <c r="AD13" s="96">
        <f t="shared" si="16"/>
        <v>97.206783424517411</v>
      </c>
      <c r="AE13" s="88">
        <f t="shared" si="4"/>
        <v>1.4066790969206817</v>
      </c>
      <c r="AF13" s="97">
        <f t="shared" si="17"/>
        <v>2.7932165754825813</v>
      </c>
      <c r="AH13" s="98">
        <f t="shared" si="25"/>
        <v>1.5065374812117291E-5</v>
      </c>
      <c r="AI13" s="99">
        <f t="shared" si="18"/>
        <v>0</v>
      </c>
      <c r="AJ13" s="99">
        <f t="shared" si="22"/>
        <v>335783338.9707039</v>
      </c>
      <c r="AK13" s="99">
        <f>SUM(AJ13:AJ$24)/U13/U13</f>
        <v>0.37192957296762497</v>
      </c>
      <c r="AL13" s="99">
        <f t="shared" si="23"/>
        <v>316303595.97805309</v>
      </c>
      <c r="AM13" s="99">
        <f>SUM(AL13:AL$24)/U13/U13</f>
        <v>0.32993595553805843</v>
      </c>
      <c r="AN13" s="99">
        <f t="shared" si="24"/>
        <v>291023.37535297702</v>
      </c>
      <c r="AO13" s="100">
        <f>SUM(AN13:AN$24)/U13/U13</f>
        <v>9.2132818871102206E-3</v>
      </c>
      <c r="AP13" s="87">
        <f t="shared" si="5"/>
        <v>49.165219064059009</v>
      </c>
      <c r="AQ13" s="88">
        <f t="shared" si="6"/>
        <v>51.555871399730115</v>
      </c>
      <c r="AR13" s="88">
        <f t="shared" si="7"/>
        <v>47.8280411189101</v>
      </c>
      <c r="AS13" s="88">
        <f t="shared" si="8"/>
        <v>50.079691151037657</v>
      </c>
      <c r="AT13" s="88">
        <f t="shared" si="9"/>
        <v>1.2185468463693139</v>
      </c>
      <c r="AU13" s="101">
        <f t="shared" si="10"/>
        <v>1.5948113474720496</v>
      </c>
    </row>
    <row r="14" spans="1:47" ht="14.45" customHeight="1" x14ac:dyDescent="0.15">
      <c r="A14" s="68"/>
      <c r="B14" s="86" t="s">
        <v>219</v>
      </c>
      <c r="C14" s="11">
        <v>1333</v>
      </c>
      <c r="D14" s="11">
        <v>0</v>
      </c>
      <c r="E14" s="11">
        <v>448</v>
      </c>
      <c r="F14" s="12">
        <v>0</v>
      </c>
      <c r="G14" s="22" t="s">
        <v>73</v>
      </c>
      <c r="H14" s="3">
        <v>4191265</v>
      </c>
      <c r="I14" s="3">
        <v>3455</v>
      </c>
      <c r="J14" s="18">
        <v>35</v>
      </c>
      <c r="K14" s="3">
        <v>98696</v>
      </c>
      <c r="L14" s="4">
        <v>4617197</v>
      </c>
      <c r="M14" s="70"/>
      <c r="N14" s="70"/>
      <c r="O14" s="87">
        <f t="shared" si="11"/>
        <v>0.5252525252525253</v>
      </c>
      <c r="P14" s="88">
        <f t="shared" si="12"/>
        <v>1.0252959717918388</v>
      </c>
      <c r="Q14" s="89">
        <f t="shared" si="13"/>
        <v>0</v>
      </c>
      <c r="R14" s="90">
        <f t="shared" si="14"/>
        <v>0</v>
      </c>
      <c r="S14" s="91">
        <f t="shared" si="15"/>
        <v>0</v>
      </c>
      <c r="T14" s="92">
        <f t="shared" si="19"/>
        <v>0</v>
      </c>
      <c r="U14" s="93">
        <f t="shared" si="20"/>
        <v>98037.994530881202</v>
      </c>
      <c r="V14" s="93">
        <f t="shared" si="21"/>
        <v>490189.97265440598</v>
      </c>
      <c r="W14" s="94">
        <f>SUM(V14:V$24)</f>
        <v>4465345.6109359888</v>
      </c>
      <c r="X14" s="95">
        <f t="shared" si="0"/>
        <v>490189.97265440598</v>
      </c>
      <c r="Y14" s="93">
        <f>SUM(X14:X$24)</f>
        <v>4326899.1975099929</v>
      </c>
      <c r="Z14" s="93">
        <f t="shared" si="1"/>
        <v>0</v>
      </c>
      <c r="AA14" s="94">
        <f>SUM(Z14:Z$24)</f>
        <v>138446.41342599576</v>
      </c>
      <c r="AB14" s="87">
        <f t="shared" si="2"/>
        <v>45.547092556339877</v>
      </c>
      <c r="AC14" s="88">
        <f t="shared" si="3"/>
        <v>44.134921549696259</v>
      </c>
      <c r="AD14" s="96">
        <f t="shared" si="16"/>
        <v>96.899536441548236</v>
      </c>
      <c r="AE14" s="88">
        <f t="shared" si="4"/>
        <v>1.4121710066436153</v>
      </c>
      <c r="AF14" s="97">
        <f t="shared" si="17"/>
        <v>3.100463558451767</v>
      </c>
      <c r="AH14" s="98">
        <f t="shared" si="25"/>
        <v>0</v>
      </c>
      <c r="AI14" s="99">
        <f t="shared" si="18"/>
        <v>0</v>
      </c>
      <c r="AJ14" s="99">
        <f t="shared" si="22"/>
        <v>0</v>
      </c>
      <c r="AK14" s="99">
        <f>SUM(AJ14:AJ$24)/U14/U14</f>
        <v>0.33990362335046093</v>
      </c>
      <c r="AL14" s="99">
        <f t="shared" si="23"/>
        <v>0</v>
      </c>
      <c r="AM14" s="99">
        <f>SUM(AL14:AL$24)/U14/U14</f>
        <v>0.29960818861426336</v>
      </c>
      <c r="AN14" s="99">
        <f t="shared" si="24"/>
        <v>0</v>
      </c>
      <c r="AO14" s="100">
        <f>SUM(AN14:AN$24)/U14/U14</f>
        <v>9.2550838716065845E-3</v>
      </c>
      <c r="AP14" s="87">
        <f t="shared" si="5"/>
        <v>44.404387975329051</v>
      </c>
      <c r="AQ14" s="88">
        <f t="shared" si="6"/>
        <v>46.689797137350702</v>
      </c>
      <c r="AR14" s="88">
        <f t="shared" si="7"/>
        <v>43.062086605550348</v>
      </c>
      <c r="AS14" s="88">
        <f t="shared" si="8"/>
        <v>45.207756493842169</v>
      </c>
      <c r="AT14" s="88">
        <f t="shared" si="9"/>
        <v>1.2236124475666965</v>
      </c>
      <c r="AU14" s="101">
        <f t="shared" si="10"/>
        <v>1.600729565720534</v>
      </c>
    </row>
    <row r="15" spans="1:47" ht="14.45" customHeight="1" x14ac:dyDescent="0.15">
      <c r="A15" s="68"/>
      <c r="B15" s="86" t="s">
        <v>182</v>
      </c>
      <c r="C15" s="11">
        <v>1352</v>
      </c>
      <c r="D15" s="11">
        <v>4</v>
      </c>
      <c r="E15" s="11">
        <v>457</v>
      </c>
      <c r="F15" s="12">
        <v>0</v>
      </c>
      <c r="G15" s="22" t="s">
        <v>75</v>
      </c>
      <c r="H15" s="3">
        <v>4922423</v>
      </c>
      <c r="I15" s="3">
        <v>6214</v>
      </c>
      <c r="J15" s="18">
        <v>40</v>
      </c>
      <c r="K15" s="3">
        <v>98300</v>
      </c>
      <c r="L15" s="4">
        <v>4124657</v>
      </c>
      <c r="M15" s="70"/>
      <c r="N15" s="70"/>
      <c r="O15" s="87">
        <f t="shared" si="11"/>
        <v>0.53822525597269621</v>
      </c>
      <c r="P15" s="88">
        <f t="shared" si="12"/>
        <v>1.0558957708401631</v>
      </c>
      <c r="Q15" s="89">
        <f t="shared" si="13"/>
        <v>2.9585798816568047E-3</v>
      </c>
      <c r="R15" s="90">
        <f t="shared" si="14"/>
        <v>2.8019620528479811E-3</v>
      </c>
      <c r="S15" s="91">
        <f t="shared" si="15"/>
        <v>0</v>
      </c>
      <c r="T15" s="92">
        <f t="shared" si="19"/>
        <v>1.3919758107576004E-2</v>
      </c>
      <c r="U15" s="93">
        <f t="shared" si="20"/>
        <v>98037.994530881202</v>
      </c>
      <c r="V15" s="93">
        <f t="shared" si="21"/>
        <v>487039.13310840429</v>
      </c>
      <c r="W15" s="94">
        <f>SUM(V15:V$24)</f>
        <v>3975155.6382815824</v>
      </c>
      <c r="X15" s="95">
        <f t="shared" si="0"/>
        <v>487039.13310840429</v>
      </c>
      <c r="Y15" s="93">
        <f>SUM(X15:X$24)</f>
        <v>3836709.2248555869</v>
      </c>
      <c r="Z15" s="93">
        <f t="shared" si="1"/>
        <v>0</v>
      </c>
      <c r="AA15" s="94">
        <f>SUM(Z15:Z$24)</f>
        <v>138446.41342599576</v>
      </c>
      <c r="AB15" s="87">
        <f t="shared" si="2"/>
        <v>40.547092556339877</v>
      </c>
      <c r="AC15" s="88">
        <f t="shared" si="3"/>
        <v>39.134921549696259</v>
      </c>
      <c r="AD15" s="96">
        <f t="shared" si="16"/>
        <v>96.517207726592432</v>
      </c>
      <c r="AE15" s="88">
        <f t="shared" si="4"/>
        <v>1.4121710066436153</v>
      </c>
      <c r="AF15" s="97">
        <f t="shared" si="17"/>
        <v>3.4827922734075556</v>
      </c>
      <c r="AH15" s="98">
        <f t="shared" si="25"/>
        <v>4.7765644523714253E-5</v>
      </c>
      <c r="AI15" s="99">
        <f t="shared" si="18"/>
        <v>0</v>
      </c>
      <c r="AJ15" s="99">
        <f t="shared" si="22"/>
        <v>676625931.50194931</v>
      </c>
      <c r="AK15" s="99">
        <f>SUM(AJ15:AJ$24)/U15/U15</f>
        <v>0.33990362335046093</v>
      </c>
      <c r="AL15" s="99">
        <f t="shared" si="23"/>
        <v>627086082.72418201</v>
      </c>
      <c r="AM15" s="99">
        <f>SUM(AL15:AL$24)/U15/U15</f>
        <v>0.29960818861426336</v>
      </c>
      <c r="AN15" s="99">
        <f t="shared" si="24"/>
        <v>941574.19433800969</v>
      </c>
      <c r="AO15" s="100">
        <f>SUM(AN15:AN$24)/U15/U15</f>
        <v>9.2550838716065845E-3</v>
      </c>
      <c r="AP15" s="87">
        <f t="shared" si="5"/>
        <v>39.404387975329051</v>
      </c>
      <c r="AQ15" s="88">
        <f t="shared" si="6"/>
        <v>41.689797137350702</v>
      </c>
      <c r="AR15" s="88">
        <f t="shared" si="7"/>
        <v>38.062086605550348</v>
      </c>
      <c r="AS15" s="88">
        <f t="shared" si="8"/>
        <v>40.207756493842169</v>
      </c>
      <c r="AT15" s="88">
        <f t="shared" si="9"/>
        <v>1.2236124475666965</v>
      </c>
      <c r="AU15" s="101">
        <f t="shared" si="10"/>
        <v>1.600729565720534</v>
      </c>
    </row>
    <row r="16" spans="1:47" ht="14.45" customHeight="1" x14ac:dyDescent="0.15">
      <c r="A16" s="68"/>
      <c r="B16" s="86" t="s">
        <v>250</v>
      </c>
      <c r="C16" s="11">
        <v>1320</v>
      </c>
      <c r="D16" s="11">
        <v>2</v>
      </c>
      <c r="E16" s="11">
        <v>412</v>
      </c>
      <c r="F16" s="12">
        <v>1.2</v>
      </c>
      <c r="G16" s="22" t="s">
        <v>77</v>
      </c>
      <c r="H16" s="3">
        <v>4365334</v>
      </c>
      <c r="I16" s="3">
        <v>8656</v>
      </c>
      <c r="J16" s="18">
        <v>45</v>
      </c>
      <c r="K16" s="3">
        <v>97714</v>
      </c>
      <c r="L16" s="4">
        <v>3634510</v>
      </c>
      <c r="M16" s="70"/>
      <c r="N16" s="70"/>
      <c r="O16" s="87">
        <f t="shared" si="11"/>
        <v>0.54229166666666673</v>
      </c>
      <c r="P16" s="88">
        <f t="shared" si="12"/>
        <v>1.0046111515560245</v>
      </c>
      <c r="Q16" s="89">
        <f t="shared" si="13"/>
        <v>1.5151515151515152E-3</v>
      </c>
      <c r="R16" s="90">
        <f t="shared" si="14"/>
        <v>1.5081969902531181E-3</v>
      </c>
      <c r="S16" s="91">
        <f t="shared" si="15"/>
        <v>2.9126213592233011E-3</v>
      </c>
      <c r="T16" s="92">
        <f t="shared" si="19"/>
        <v>7.5150462307191279E-3</v>
      </c>
      <c r="U16" s="93">
        <f t="shared" si="20"/>
        <v>96673.329361659475</v>
      </c>
      <c r="V16" s="93">
        <f t="shared" si="21"/>
        <v>481704.0108987884</v>
      </c>
      <c r="W16" s="94">
        <f>SUM(V16:V$24)</f>
        <v>3488116.5051731779</v>
      </c>
      <c r="X16" s="95">
        <f t="shared" si="0"/>
        <v>480300.98950782104</v>
      </c>
      <c r="Y16" s="93">
        <f>SUM(X16:X$24)</f>
        <v>3349670.0917471824</v>
      </c>
      <c r="Z16" s="93">
        <f t="shared" si="1"/>
        <v>1403.0213909673448</v>
      </c>
      <c r="AA16" s="94">
        <f>SUM(Z16:Z$24)</f>
        <v>138446.41342599576</v>
      </c>
      <c r="AB16" s="87">
        <f t="shared" si="2"/>
        <v>36.081476951352009</v>
      </c>
      <c r="AC16" s="88">
        <f t="shared" si="3"/>
        <v>34.649371381592836</v>
      </c>
      <c r="AD16" s="96">
        <f t="shared" si="16"/>
        <v>96.030912005930205</v>
      </c>
      <c r="AE16" s="88">
        <f t="shared" si="4"/>
        <v>1.4321055697591754</v>
      </c>
      <c r="AF16" s="97">
        <f t="shared" si="17"/>
        <v>3.9690879940698016</v>
      </c>
      <c r="AH16" s="98">
        <f t="shared" si="25"/>
        <v>2.8025750350625899E-5</v>
      </c>
      <c r="AI16" s="99">
        <f t="shared" si="18"/>
        <v>7.0488786311677113E-6</v>
      </c>
      <c r="AJ16" s="99">
        <f t="shared" si="22"/>
        <v>296098109.97221887</v>
      </c>
      <c r="AK16" s="99">
        <f>SUM(AJ16:AJ$24)/U16/U16</f>
        <v>0.27716823322425455</v>
      </c>
      <c r="AL16" s="99">
        <f t="shared" si="23"/>
        <v>272998567.85531139</v>
      </c>
      <c r="AM16" s="99">
        <f>SUM(AL16:AL$24)/U16/U16</f>
        <v>0.24102792663713504</v>
      </c>
      <c r="AN16" s="99">
        <f t="shared" si="24"/>
        <v>2174961.7342148605</v>
      </c>
      <c r="AO16" s="100">
        <f>SUM(AN16:AN$24)/U16/U16</f>
        <v>9.4174732240733285E-3</v>
      </c>
      <c r="AP16" s="87">
        <f t="shared" si="5"/>
        <v>35.049600270370071</v>
      </c>
      <c r="AQ16" s="88">
        <f t="shared" si="6"/>
        <v>37.113353632333947</v>
      </c>
      <c r="AR16" s="88">
        <f t="shared" si="7"/>
        <v>33.687117317964514</v>
      </c>
      <c r="AS16" s="88">
        <f t="shared" si="8"/>
        <v>35.611625445221158</v>
      </c>
      <c r="AT16" s="88">
        <f t="shared" si="9"/>
        <v>1.241899983254467</v>
      </c>
      <c r="AU16" s="101">
        <f t="shared" si="10"/>
        <v>1.6223111562638837</v>
      </c>
    </row>
    <row r="17" spans="1:47" ht="14.45" customHeight="1" x14ac:dyDescent="0.15">
      <c r="A17" s="68"/>
      <c r="B17" s="86" t="s">
        <v>128</v>
      </c>
      <c r="C17" s="11">
        <v>1593</v>
      </c>
      <c r="D17" s="11">
        <v>10</v>
      </c>
      <c r="E17" s="11">
        <v>537</v>
      </c>
      <c r="F17" s="12">
        <v>1.2</v>
      </c>
      <c r="G17" s="22" t="s">
        <v>79</v>
      </c>
      <c r="H17" s="3">
        <v>3982000</v>
      </c>
      <c r="I17" s="3">
        <v>12838</v>
      </c>
      <c r="J17" s="18">
        <v>50</v>
      </c>
      <c r="K17" s="3">
        <v>96754</v>
      </c>
      <c r="L17" s="4">
        <v>3148137</v>
      </c>
      <c r="M17" s="70"/>
      <c r="N17" s="70"/>
      <c r="O17" s="87">
        <f t="shared" si="11"/>
        <v>0.53543307086614178</v>
      </c>
      <c r="P17" s="88">
        <f t="shared" si="12"/>
        <v>1.0159221648336147</v>
      </c>
      <c r="Q17" s="89">
        <f t="shared" si="13"/>
        <v>6.2774639045825482E-3</v>
      </c>
      <c r="R17" s="90">
        <f t="shared" si="14"/>
        <v>6.1790795809742527E-3</v>
      </c>
      <c r="S17" s="91">
        <f t="shared" si="15"/>
        <v>2.2346368715083797E-3</v>
      </c>
      <c r="T17" s="92">
        <f t="shared" si="19"/>
        <v>3.045823151319681E-2</v>
      </c>
      <c r="U17" s="93">
        <f t="shared" si="20"/>
        <v>95946.824822229071</v>
      </c>
      <c r="V17" s="93">
        <f t="shared" si="21"/>
        <v>472945.94042610191</v>
      </c>
      <c r="W17" s="94">
        <f>SUM(V17:V$24)</f>
        <v>3006412.4942743895</v>
      </c>
      <c r="X17" s="95">
        <f t="shared" si="0"/>
        <v>471889.07798939553</v>
      </c>
      <c r="Y17" s="93">
        <f>SUM(X17:X$24)</f>
        <v>2869369.102239361</v>
      </c>
      <c r="Z17" s="93">
        <f t="shared" si="1"/>
        <v>1056.8624367063728</v>
      </c>
      <c r="AA17" s="94">
        <f>SUM(Z17:Z$24)</f>
        <v>137043.39203502843</v>
      </c>
      <c r="AB17" s="87">
        <f t="shared" si="2"/>
        <v>31.334153056598705</v>
      </c>
      <c r="AC17" s="88">
        <f t="shared" si="3"/>
        <v>29.905826561282748</v>
      </c>
      <c r="AD17" s="96">
        <f t="shared" si="16"/>
        <v>95.44163043840382</v>
      </c>
      <c r="AE17" s="88">
        <f t="shared" si="4"/>
        <v>1.428326495315956</v>
      </c>
      <c r="AF17" s="97">
        <f t="shared" si="17"/>
        <v>4.5583695615961854</v>
      </c>
      <c r="AH17" s="98">
        <f t="shared" si="25"/>
        <v>8.9944764775741696E-5</v>
      </c>
      <c r="AI17" s="99">
        <f t="shared" si="18"/>
        <v>4.1520358837260242E-6</v>
      </c>
      <c r="AJ17" s="99">
        <f t="shared" si="22"/>
        <v>723377726.52462101</v>
      </c>
      <c r="AK17" s="99">
        <f>SUM(AJ17:AJ$24)/U17/U17</f>
        <v>0.24921720893308519</v>
      </c>
      <c r="AL17" s="99">
        <f t="shared" si="23"/>
        <v>654281062.51099885</v>
      </c>
      <c r="AM17" s="99">
        <f>SUM(AL17:AL$24)/U17/U17</f>
        <v>0.21503676482879636</v>
      </c>
      <c r="AN17" s="99">
        <f t="shared" si="24"/>
        <v>2710741.6946357177</v>
      </c>
      <c r="AO17" s="100">
        <f>SUM(AN17:AN$24)/U17/U17</f>
        <v>9.3243703257940101E-3</v>
      </c>
      <c r="AP17" s="87">
        <f t="shared" si="5"/>
        <v>30.355688529987066</v>
      </c>
      <c r="AQ17" s="88">
        <f t="shared" si="6"/>
        <v>32.312617583210347</v>
      </c>
      <c r="AR17" s="88">
        <f t="shared" si="7"/>
        <v>28.996934248758155</v>
      </c>
      <c r="AS17" s="88">
        <f t="shared" si="8"/>
        <v>30.81471887380734</v>
      </c>
      <c r="AT17" s="88">
        <f t="shared" si="9"/>
        <v>1.2390634480944493</v>
      </c>
      <c r="AU17" s="101">
        <f t="shared" si="10"/>
        <v>1.6175895425374627</v>
      </c>
    </row>
    <row r="18" spans="1:47" ht="14.45" customHeight="1" x14ac:dyDescent="0.15">
      <c r="A18" s="68"/>
      <c r="B18" s="86" t="s">
        <v>251</v>
      </c>
      <c r="C18" s="11">
        <v>2089</v>
      </c>
      <c r="D18" s="11">
        <v>11</v>
      </c>
      <c r="E18" s="11">
        <v>702</v>
      </c>
      <c r="F18" s="12">
        <v>2.4</v>
      </c>
      <c r="G18" s="22" t="s">
        <v>81</v>
      </c>
      <c r="H18" s="3">
        <v>3749854</v>
      </c>
      <c r="I18" s="3">
        <v>19460</v>
      </c>
      <c r="J18" s="18">
        <v>55</v>
      </c>
      <c r="K18" s="3">
        <v>95230</v>
      </c>
      <c r="L18" s="4">
        <v>2667907</v>
      </c>
      <c r="M18" s="70"/>
      <c r="N18" s="70"/>
      <c r="O18" s="87">
        <f t="shared" si="11"/>
        <v>0.53868552412645587</v>
      </c>
      <c r="P18" s="88">
        <f t="shared" si="12"/>
        <v>1.0158990420753615</v>
      </c>
      <c r="Q18" s="89">
        <f t="shared" si="13"/>
        <v>5.2656773575873624E-3</v>
      </c>
      <c r="R18" s="90">
        <f t="shared" si="14"/>
        <v>5.1832683559088774E-3</v>
      </c>
      <c r="S18" s="91">
        <f t="shared" si="15"/>
        <v>3.4188034188034188E-3</v>
      </c>
      <c r="T18" s="92">
        <f t="shared" si="19"/>
        <v>2.5610157401096657E-2</v>
      </c>
      <c r="U18" s="93">
        <f t="shared" si="20"/>
        <v>93024.454218837476</v>
      </c>
      <c r="V18" s="93">
        <f t="shared" si="21"/>
        <v>459627.16014494171</v>
      </c>
      <c r="W18" s="94">
        <f>SUM(V18:V$24)</f>
        <v>2533466.5538482876</v>
      </c>
      <c r="X18" s="95">
        <f t="shared" si="0"/>
        <v>458055.78523846326</v>
      </c>
      <c r="Y18" s="93">
        <f>SUM(X18:X$24)</f>
        <v>2397480.0242499653</v>
      </c>
      <c r="Z18" s="93">
        <f t="shared" si="1"/>
        <v>1571.3749064784331</v>
      </c>
      <c r="AA18" s="94">
        <f>SUM(Z18:Z$24)</f>
        <v>135986.52959832206</v>
      </c>
      <c r="AB18" s="87">
        <f t="shared" si="2"/>
        <v>27.234414596922836</v>
      </c>
      <c r="AC18" s="88">
        <f t="shared" si="3"/>
        <v>25.772578236363088</v>
      </c>
      <c r="AD18" s="96">
        <f t="shared" si="16"/>
        <v>94.632392940346449</v>
      </c>
      <c r="AE18" s="88">
        <f t="shared" si="4"/>
        <v>1.4618363605597458</v>
      </c>
      <c r="AF18" s="97">
        <f t="shared" si="17"/>
        <v>5.3676070596535457</v>
      </c>
      <c r="AH18" s="98">
        <f t="shared" si="25"/>
        <v>5.8098451629189001E-5</v>
      </c>
      <c r="AI18" s="99">
        <f t="shared" si="18"/>
        <v>4.8534404586709356E-6</v>
      </c>
      <c r="AJ18" s="99">
        <f t="shared" si="22"/>
        <v>318916782.1005857</v>
      </c>
      <c r="AK18" s="99">
        <f>SUM(AJ18:AJ$24)/U18/U18</f>
        <v>0.18152833527051929</v>
      </c>
      <c r="AL18" s="99">
        <f t="shared" si="23"/>
        <v>283304897.99093807</v>
      </c>
      <c r="AM18" s="99">
        <f>SUM(AL18:AL$24)/U18/U18</f>
        <v>0.15315137301789844</v>
      </c>
      <c r="AN18" s="99">
        <f t="shared" si="24"/>
        <v>2142707.1992797772</v>
      </c>
      <c r="AO18" s="100">
        <f>SUM(AN18:AN$24)/U18/U18</f>
        <v>9.6061722640477173E-3</v>
      </c>
      <c r="AP18" s="87">
        <f t="shared" si="5"/>
        <v>26.399334209908972</v>
      </c>
      <c r="AQ18" s="88">
        <f t="shared" si="6"/>
        <v>28.0694949839367</v>
      </c>
      <c r="AR18" s="88">
        <f t="shared" si="7"/>
        <v>25.005540874440243</v>
      </c>
      <c r="AS18" s="88">
        <f t="shared" si="8"/>
        <v>26.539615598285934</v>
      </c>
      <c r="AT18" s="88">
        <f t="shared" si="9"/>
        <v>1.2697346391474542</v>
      </c>
      <c r="AU18" s="101">
        <f t="shared" si="10"/>
        <v>1.6539380819720373</v>
      </c>
    </row>
    <row r="19" spans="1:47" ht="14.45" customHeight="1" x14ac:dyDescent="0.15">
      <c r="A19" s="68"/>
      <c r="B19" s="86" t="s">
        <v>185</v>
      </c>
      <c r="C19" s="11">
        <v>2896</v>
      </c>
      <c r="D19" s="11">
        <v>26</v>
      </c>
      <c r="E19" s="11">
        <v>961</v>
      </c>
      <c r="F19" s="12">
        <v>7.2</v>
      </c>
      <c r="G19" s="22" t="s">
        <v>83</v>
      </c>
      <c r="H19" s="3">
        <v>4181397</v>
      </c>
      <c r="I19" s="3">
        <v>36141</v>
      </c>
      <c r="J19" s="18">
        <v>60</v>
      </c>
      <c r="K19" s="3">
        <v>92826</v>
      </c>
      <c r="L19" s="4">
        <v>2197302</v>
      </c>
      <c r="M19" s="70"/>
      <c r="N19" s="70"/>
      <c r="O19" s="87">
        <f t="shared" si="11"/>
        <v>0.53726956986374563</v>
      </c>
      <c r="P19" s="88">
        <f t="shared" si="12"/>
        <v>1.051764992985494</v>
      </c>
      <c r="Q19" s="89">
        <f t="shared" si="13"/>
        <v>8.9779005524861875E-3</v>
      </c>
      <c r="R19" s="90">
        <f t="shared" si="14"/>
        <v>8.5360328708050191E-3</v>
      </c>
      <c r="S19" s="91">
        <f t="shared" si="15"/>
        <v>7.49219562955255E-3</v>
      </c>
      <c r="T19" s="92">
        <f t="shared" si="19"/>
        <v>4.1853580793080394E-2</v>
      </c>
      <c r="U19" s="93">
        <f t="shared" si="20"/>
        <v>90642.083304141939</v>
      </c>
      <c r="V19" s="93">
        <f t="shared" si="21"/>
        <v>444433.1241739057</v>
      </c>
      <c r="W19" s="94">
        <f>SUM(V19:V$24)</f>
        <v>2073839.3937033459</v>
      </c>
      <c r="X19" s="95">
        <f t="shared" si="0"/>
        <v>441103.34426334163</v>
      </c>
      <c r="Y19" s="93">
        <f>SUM(X19:X$24)</f>
        <v>1939424.2390115026</v>
      </c>
      <c r="Z19" s="93">
        <f t="shared" si="1"/>
        <v>3329.779910564122</v>
      </c>
      <c r="AA19" s="94">
        <f>SUM(Z19:Z$24)</f>
        <v>134415.15469184361</v>
      </c>
      <c r="AB19" s="87">
        <f t="shared" si="2"/>
        <v>22.879432136888902</v>
      </c>
      <c r="AC19" s="88">
        <f t="shared" si="3"/>
        <v>21.396509968817977</v>
      </c>
      <c r="AD19" s="96">
        <f t="shared" si="16"/>
        <v>93.518535953171749</v>
      </c>
      <c r="AE19" s="88">
        <f t="shared" si="4"/>
        <v>1.4829221680709255</v>
      </c>
      <c r="AF19" s="97">
        <f t="shared" si="17"/>
        <v>6.4814640468282629</v>
      </c>
      <c r="AH19" s="98">
        <f t="shared" si="25"/>
        <v>6.4554091443205512E-5</v>
      </c>
      <c r="AI19" s="99">
        <f t="shared" si="18"/>
        <v>7.7378383290333649E-6</v>
      </c>
      <c r="AJ19" s="99">
        <f t="shared" si="22"/>
        <v>235572767.96129805</v>
      </c>
      <c r="AK19" s="99">
        <f>SUM(AJ19:AJ$24)/U19/U19</f>
        <v>0.15237944468223411</v>
      </c>
      <c r="AL19" s="99">
        <f t="shared" si="23"/>
        <v>204207366.17030445</v>
      </c>
      <c r="AM19" s="99">
        <f>SUM(AL19:AL$24)/U19/U19</f>
        <v>0.12682566218821781</v>
      </c>
      <c r="AN19" s="99">
        <f t="shared" si="24"/>
        <v>2764579.122257092</v>
      </c>
      <c r="AO19" s="100">
        <f>SUM(AN19:AN$24)/U19/U19</f>
        <v>9.8569743800110028E-3</v>
      </c>
      <c r="AP19" s="87">
        <f t="shared" si="5"/>
        <v>22.114330264788677</v>
      </c>
      <c r="AQ19" s="88">
        <f t="shared" si="6"/>
        <v>23.644534008989126</v>
      </c>
      <c r="AR19" s="88">
        <f t="shared" si="7"/>
        <v>20.698503189579942</v>
      </c>
      <c r="AS19" s="88">
        <f t="shared" si="8"/>
        <v>22.094516748056012</v>
      </c>
      <c r="AT19" s="88">
        <f t="shared" si="9"/>
        <v>1.2883288671115907</v>
      </c>
      <c r="AU19" s="101">
        <f t="shared" si="10"/>
        <v>1.6775154690302603</v>
      </c>
    </row>
    <row r="20" spans="1:47" ht="14.45" customHeight="1" x14ac:dyDescent="0.15">
      <c r="A20" s="68"/>
      <c r="B20" s="86" t="s">
        <v>130</v>
      </c>
      <c r="C20" s="11">
        <v>2561</v>
      </c>
      <c r="D20" s="11">
        <v>43</v>
      </c>
      <c r="E20" s="11">
        <v>839</v>
      </c>
      <c r="F20" s="12">
        <v>19</v>
      </c>
      <c r="G20" s="22" t="s">
        <v>85</v>
      </c>
      <c r="H20" s="3">
        <v>4699236</v>
      </c>
      <c r="I20" s="3">
        <v>61424</v>
      </c>
      <c r="J20" s="18">
        <v>65</v>
      </c>
      <c r="K20" s="3">
        <v>89083</v>
      </c>
      <c r="L20" s="4">
        <v>1741832</v>
      </c>
      <c r="M20" s="70"/>
      <c r="N20" s="70"/>
      <c r="O20" s="87">
        <f t="shared" si="11"/>
        <v>0.53169541732009062</v>
      </c>
      <c r="P20" s="88">
        <f t="shared" si="12"/>
        <v>0.98386438054770797</v>
      </c>
      <c r="Q20" s="89">
        <f t="shared" si="13"/>
        <v>1.679031628270207E-2</v>
      </c>
      <c r="R20" s="90">
        <f t="shared" si="14"/>
        <v>1.7065681627131433E-2</v>
      </c>
      <c r="S20" s="91">
        <f t="shared" si="15"/>
        <v>2.2646007151370679E-2</v>
      </c>
      <c r="T20" s="92">
        <f t="shared" si="19"/>
        <v>8.2049726929113304E-2</v>
      </c>
      <c r="U20" s="93">
        <f t="shared" si="20"/>
        <v>86848.387547318911</v>
      </c>
      <c r="V20" s="93">
        <f t="shared" si="21"/>
        <v>417556.5112595571</v>
      </c>
      <c r="W20" s="94">
        <f>SUM(V20:V$24)</f>
        <v>1629406.2695294402</v>
      </c>
      <c r="X20" s="95">
        <f t="shared" si="0"/>
        <v>408100.52351947181</v>
      </c>
      <c r="Y20" s="93">
        <f>SUM(X20:X$24)</f>
        <v>1498320.8947481608</v>
      </c>
      <c r="Z20" s="93">
        <f t="shared" si="1"/>
        <v>9455.987740085322</v>
      </c>
      <c r="AA20" s="94">
        <f>SUM(Z20:Z$24)</f>
        <v>131085.37478127948</v>
      </c>
      <c r="AB20" s="87">
        <f t="shared" si="2"/>
        <v>18.761502838975179</v>
      </c>
      <c r="AC20" s="88">
        <f t="shared" si="3"/>
        <v>17.252144076155798</v>
      </c>
      <c r="AD20" s="96">
        <f t="shared" si="16"/>
        <v>91.955022069533584</v>
      </c>
      <c r="AE20" s="88">
        <f t="shared" si="4"/>
        <v>1.5093587628193819</v>
      </c>
      <c r="AF20" s="97">
        <f t="shared" si="17"/>
        <v>8.0449779304664091</v>
      </c>
      <c r="AH20" s="98">
        <f t="shared" si="25"/>
        <v>1.4371595323498199E-4</v>
      </c>
      <c r="AI20" s="99">
        <f t="shared" si="18"/>
        <v>2.6380411813433548E-5</v>
      </c>
      <c r="AJ20" s="99">
        <f t="shared" si="22"/>
        <v>333583962.55415362</v>
      </c>
      <c r="AK20" s="99">
        <f>SUM(AJ20:AJ$24)/U20/U20</f>
        <v>0.13475049625416272</v>
      </c>
      <c r="AL20" s="99">
        <f t="shared" si="23"/>
        <v>280844822.95674366</v>
      </c>
      <c r="AM20" s="99">
        <f>SUM(AL20:AL$24)/U20/U20</f>
        <v>0.11107389330300586</v>
      </c>
      <c r="AN20" s="99">
        <f t="shared" si="24"/>
        <v>7301107.731455449</v>
      </c>
      <c r="AO20" s="100">
        <f>SUM(AN20:AN$24)/U20/U20</f>
        <v>1.0370397071913548E-2</v>
      </c>
      <c r="AP20" s="87">
        <f t="shared" si="5"/>
        <v>18.042018644284294</v>
      </c>
      <c r="AQ20" s="88">
        <f t="shared" si="6"/>
        <v>19.480987033666064</v>
      </c>
      <c r="AR20" s="88">
        <f t="shared" si="7"/>
        <v>16.598920172342698</v>
      </c>
      <c r="AS20" s="88">
        <f t="shared" si="8"/>
        <v>17.905367979968897</v>
      </c>
      <c r="AT20" s="88">
        <f t="shared" si="9"/>
        <v>1.3097618755904896</v>
      </c>
      <c r="AU20" s="101">
        <f t="shared" si="10"/>
        <v>1.7089556500482741</v>
      </c>
    </row>
    <row r="21" spans="1:47" ht="14.45" customHeight="1" x14ac:dyDescent="0.15">
      <c r="A21" s="68"/>
      <c r="B21" s="86" t="s">
        <v>131</v>
      </c>
      <c r="C21" s="11">
        <v>1768</v>
      </c>
      <c r="D21" s="11">
        <v>48</v>
      </c>
      <c r="E21" s="11">
        <v>592</v>
      </c>
      <c r="F21" s="12">
        <v>18</v>
      </c>
      <c r="G21" s="22" t="s">
        <v>87</v>
      </c>
      <c r="H21" s="3">
        <v>3608735</v>
      </c>
      <c r="I21" s="3">
        <v>76916</v>
      </c>
      <c r="J21" s="18">
        <v>70</v>
      </c>
      <c r="K21" s="3">
        <v>83344</v>
      </c>
      <c r="L21" s="4">
        <v>1309855</v>
      </c>
      <c r="M21" s="70"/>
      <c r="N21" s="70"/>
      <c r="O21" s="87">
        <f t="shared" si="11"/>
        <v>0.5290487804878049</v>
      </c>
      <c r="P21" s="88">
        <f t="shared" si="12"/>
        <v>1.0329700518325673</v>
      </c>
      <c r="Q21" s="89">
        <f t="shared" si="13"/>
        <v>2.7149321266968326E-2</v>
      </c>
      <c r="R21" s="90">
        <f t="shared" si="14"/>
        <v>2.6282776755050516E-2</v>
      </c>
      <c r="S21" s="91">
        <f t="shared" si="15"/>
        <v>3.0405405405405407E-2</v>
      </c>
      <c r="T21" s="92">
        <f t="shared" si="19"/>
        <v>0.12375475998966722</v>
      </c>
      <c r="U21" s="93">
        <f t="shared" si="20"/>
        <v>79722.501064827593</v>
      </c>
      <c r="V21" s="93">
        <f t="shared" si="21"/>
        <v>375380.38986530842</v>
      </c>
      <c r="W21" s="94">
        <f>SUM(V21:V$24)</f>
        <v>1211849.7582698832</v>
      </c>
      <c r="X21" s="95">
        <f t="shared" si="0"/>
        <v>363966.79693021456</v>
      </c>
      <c r="Y21" s="93">
        <f>SUM(X21:X$24)</f>
        <v>1090220.3712286891</v>
      </c>
      <c r="Z21" s="93">
        <f t="shared" si="1"/>
        <v>11413.592935093837</v>
      </c>
      <c r="AA21" s="94">
        <f>SUM(Z21:Z$24)</f>
        <v>121629.38704119416</v>
      </c>
      <c r="AB21" s="87">
        <f t="shared" si="2"/>
        <v>15.20084972352346</v>
      </c>
      <c r="AC21" s="88">
        <f t="shared" si="3"/>
        <v>13.675190274602141</v>
      </c>
      <c r="AD21" s="96">
        <f t="shared" si="16"/>
        <v>89.963327862123748</v>
      </c>
      <c r="AE21" s="88">
        <f t="shared" si="4"/>
        <v>1.5256594489213193</v>
      </c>
      <c r="AF21" s="97">
        <f t="shared" si="17"/>
        <v>10.036672137876259</v>
      </c>
      <c r="AH21" s="98">
        <f t="shared" si="25"/>
        <v>2.7958138943699257E-4</v>
      </c>
      <c r="AI21" s="99">
        <f t="shared" si="18"/>
        <v>4.9798845823544512E-5</v>
      </c>
      <c r="AJ21" s="99">
        <f t="shared" si="22"/>
        <v>364832980.11102617</v>
      </c>
      <c r="AK21" s="99">
        <f>SUM(AJ21:AJ$24)/U21/U21</f>
        <v>0.10743007041412557</v>
      </c>
      <c r="AL21" s="99">
        <f t="shared" si="23"/>
        <v>292694827.56658626</v>
      </c>
      <c r="AM21" s="99">
        <f>SUM(AL21:AL$24)/U21/U21</f>
        <v>8.7629661002541104E-2</v>
      </c>
      <c r="AN21" s="99">
        <f t="shared" si="24"/>
        <v>11851019.929367159</v>
      </c>
      <c r="AO21" s="100">
        <f>SUM(AN21:AN$24)/U21/U21</f>
        <v>1.1158384412346707E-2</v>
      </c>
      <c r="AP21" s="87">
        <f t="shared" si="5"/>
        <v>14.558429799717461</v>
      </c>
      <c r="AQ21" s="88">
        <f t="shared" si="6"/>
        <v>15.843269647329459</v>
      </c>
      <c r="AR21" s="88">
        <f t="shared" si="7"/>
        <v>13.09498504737012</v>
      </c>
      <c r="AS21" s="88">
        <f t="shared" si="8"/>
        <v>14.255395501834162</v>
      </c>
      <c r="AT21" s="88">
        <f t="shared" si="9"/>
        <v>1.3186182705087361</v>
      </c>
      <c r="AU21" s="101">
        <f t="shared" si="10"/>
        <v>1.7327006273339025</v>
      </c>
    </row>
    <row r="22" spans="1:47" ht="14.45" customHeight="1" x14ac:dyDescent="0.15">
      <c r="A22" s="68"/>
      <c r="B22" s="86" t="s">
        <v>252</v>
      </c>
      <c r="C22" s="11">
        <v>1790</v>
      </c>
      <c r="D22" s="11">
        <v>58</v>
      </c>
      <c r="E22" s="11">
        <v>600</v>
      </c>
      <c r="F22" s="12">
        <v>31</v>
      </c>
      <c r="G22" s="22" t="s">
        <v>89</v>
      </c>
      <c r="H22" s="3">
        <v>2806665</v>
      </c>
      <c r="I22" s="3">
        <v>96964</v>
      </c>
      <c r="J22" s="18">
        <v>75</v>
      </c>
      <c r="K22" s="3">
        <v>75144</v>
      </c>
      <c r="L22" s="4">
        <v>912444</v>
      </c>
      <c r="M22" s="70"/>
      <c r="N22" s="70"/>
      <c r="O22" s="87">
        <f t="shared" si="11"/>
        <v>0.53289495869162029</v>
      </c>
      <c r="P22" s="88">
        <f t="shared" si="12"/>
        <v>1.0135874751634408</v>
      </c>
      <c r="Q22" s="89">
        <f t="shared" si="13"/>
        <v>3.2402234636871509E-2</v>
      </c>
      <c r="R22" s="90">
        <f t="shared" si="14"/>
        <v>3.1967871970445032E-2</v>
      </c>
      <c r="S22" s="91">
        <f t="shared" si="15"/>
        <v>5.1666666666666666E-2</v>
      </c>
      <c r="T22" s="92">
        <f t="shared" si="19"/>
        <v>0.1487345732371671</v>
      </c>
      <c r="U22" s="93">
        <f t="shared" si="20"/>
        <v>69856.462079773861</v>
      </c>
      <c r="V22" s="93">
        <f t="shared" si="21"/>
        <v>325016.03750475944</v>
      </c>
      <c r="W22" s="94">
        <f>SUM(V22:V$24)</f>
        <v>836469.36840457493</v>
      </c>
      <c r="X22" s="95">
        <f t="shared" si="0"/>
        <v>308223.5422336802</v>
      </c>
      <c r="Y22" s="93">
        <f>SUM(X22:X$24)</f>
        <v>726253.57429847447</v>
      </c>
      <c r="Z22" s="93">
        <f t="shared" si="1"/>
        <v>16792.495271079239</v>
      </c>
      <c r="AA22" s="94">
        <f>SUM(Z22:Z$24)</f>
        <v>110215.79410610034</v>
      </c>
      <c r="AB22" s="87">
        <f t="shared" si="2"/>
        <v>11.974115829819057</v>
      </c>
      <c r="AC22" s="88">
        <f t="shared" si="3"/>
        <v>10.396369250265151</v>
      </c>
      <c r="AD22" s="96">
        <f t="shared" si="16"/>
        <v>86.823690350273253</v>
      </c>
      <c r="AE22" s="88">
        <f t="shared" si="4"/>
        <v>1.5777465795539058</v>
      </c>
      <c r="AF22" s="97">
        <f t="shared" si="17"/>
        <v>13.176309649726742</v>
      </c>
      <c r="AH22" s="98">
        <f t="shared" si="25"/>
        <v>3.2468398313217363E-4</v>
      </c>
      <c r="AI22" s="99">
        <f t="shared" si="18"/>
        <v>8.1662037037037044E-5</v>
      </c>
      <c r="AJ22" s="99">
        <f t="shared" si="22"/>
        <v>189500307.61857367</v>
      </c>
      <c r="AK22" s="99">
        <f>SUM(AJ22:AJ$24)/U22/U22</f>
        <v>6.5156297947979849E-2</v>
      </c>
      <c r="AL22" s="99">
        <f t="shared" si="23"/>
        <v>144034564.39659414</v>
      </c>
      <c r="AM22" s="99">
        <f>SUM(AL22:AL$24)/U22/U22</f>
        <v>5.4150625854690576E-2</v>
      </c>
      <c r="AN22" s="99">
        <f t="shared" si="24"/>
        <v>13160790.310726276</v>
      </c>
      <c r="AO22" s="100">
        <f>SUM(AN22:AN$24)/U22/U22</f>
        <v>1.2104297840487305E-2</v>
      </c>
      <c r="AP22" s="87">
        <f t="shared" si="5"/>
        <v>11.473811488245891</v>
      </c>
      <c r="AQ22" s="88">
        <f t="shared" si="6"/>
        <v>12.474420171392223</v>
      </c>
      <c r="AR22" s="88">
        <f t="shared" si="7"/>
        <v>9.9402716244399567</v>
      </c>
      <c r="AS22" s="88">
        <f t="shared" si="8"/>
        <v>10.852466876090345</v>
      </c>
      <c r="AT22" s="88">
        <f t="shared" si="9"/>
        <v>1.3621082931017638</v>
      </c>
      <c r="AU22" s="101">
        <f t="shared" si="10"/>
        <v>1.7933848660060479</v>
      </c>
    </row>
    <row r="23" spans="1:47" ht="14.45" customHeight="1" x14ac:dyDescent="0.15">
      <c r="A23" s="68"/>
      <c r="B23" s="86" t="s">
        <v>236</v>
      </c>
      <c r="C23" s="11">
        <v>1663</v>
      </c>
      <c r="D23" s="11">
        <v>110</v>
      </c>
      <c r="E23" s="11">
        <v>546</v>
      </c>
      <c r="F23" s="12">
        <v>65</v>
      </c>
      <c r="G23" s="22" t="s">
        <v>90</v>
      </c>
      <c r="H23" s="3">
        <v>2009820</v>
      </c>
      <c r="I23" s="3">
        <v>126762</v>
      </c>
      <c r="J23" s="18">
        <v>80</v>
      </c>
      <c r="K23" s="3">
        <v>63282</v>
      </c>
      <c r="L23" s="4">
        <v>564428</v>
      </c>
      <c r="M23" s="70"/>
      <c r="N23" s="70"/>
      <c r="O23" s="87">
        <f>IF(K23&lt;0.5,0.5,((L23-L24)-5*K24)/5/(K23-K24))</f>
        <v>0.5270425643110157</v>
      </c>
      <c r="P23" s="88">
        <f t="shared" si="12"/>
        <v>1.0096904869525449</v>
      </c>
      <c r="Q23" s="89">
        <f t="shared" si="13"/>
        <v>6.6145520144317502E-2</v>
      </c>
      <c r="R23" s="90">
        <f t="shared" si="14"/>
        <v>6.5510689660906271E-2</v>
      </c>
      <c r="S23" s="91">
        <f t="shared" si="15"/>
        <v>0.11904761904761904</v>
      </c>
      <c r="T23" s="92">
        <f>5*R23/(1+5*(1-O23)*R23)</f>
        <v>0.28361598863445064</v>
      </c>
      <c r="U23" s="93">
        <f t="shared" si="20"/>
        <v>59466.391004480349</v>
      </c>
      <c r="V23" s="93">
        <f>5*U23*((1-T23)+O23*T23)</f>
        <v>257448.3548037369</v>
      </c>
      <c r="W23" s="94">
        <f>SUM(V23:V$24)</f>
        <v>511453.33089981537</v>
      </c>
      <c r="X23" s="95">
        <f t="shared" si="0"/>
        <v>226799.74113662535</v>
      </c>
      <c r="Y23" s="93">
        <f>SUM(X23:X$24)</f>
        <v>418030.03206479427</v>
      </c>
      <c r="Z23" s="93">
        <f t="shared" si="1"/>
        <v>30648.613667111535</v>
      </c>
      <c r="AA23" s="94">
        <f>SUM(Z23:Z$24)</f>
        <v>93423.298835021094</v>
      </c>
      <c r="AB23" s="87">
        <f t="shared" si="2"/>
        <v>8.6007124740642347</v>
      </c>
      <c r="AC23" s="88">
        <f t="shared" si="3"/>
        <v>7.0296855922078541</v>
      </c>
      <c r="AD23" s="96">
        <f t="shared" si="16"/>
        <v>81.733758841562604</v>
      </c>
      <c r="AE23" s="88">
        <f t="shared" si="4"/>
        <v>1.5710268818563808</v>
      </c>
      <c r="AF23" s="97">
        <f t="shared" si="17"/>
        <v>18.266241158437399</v>
      </c>
      <c r="AH23" s="98">
        <f>IF(D23=0,0,T23*T23*(1-T23)/D23)</f>
        <v>5.2385925352613834E-4</v>
      </c>
      <c r="AI23" s="99">
        <f t="shared" si="18"/>
        <v>1.9207927371192677E-4</v>
      </c>
      <c r="AJ23" s="99">
        <f t="shared" si="22"/>
        <v>128457558.82090823</v>
      </c>
      <c r="AK23" s="99">
        <f>SUM(AJ23:AJ$24)/U23/U23</f>
        <v>3.6325909806340984E-2</v>
      </c>
      <c r="AL23" s="99">
        <f t="shared" si="23"/>
        <v>92746372.771974489</v>
      </c>
      <c r="AM23" s="99">
        <f>SUM(AL23:AL$24)/U23/U23</f>
        <v>3.3995443764518386E-2</v>
      </c>
      <c r="AN23" s="99">
        <f t="shared" si="24"/>
        <v>18437207.248775862</v>
      </c>
      <c r="AO23" s="100">
        <f>SUM(AN23:AN$24)/U23/U23</f>
        <v>1.2981903811267924E-2</v>
      </c>
      <c r="AP23" s="87">
        <f t="shared" si="5"/>
        <v>8.227149072334301</v>
      </c>
      <c r="AQ23" s="88">
        <f t="shared" si="6"/>
        <v>8.9742758757941683</v>
      </c>
      <c r="AR23" s="88">
        <f t="shared" si="7"/>
        <v>6.6683036657563868</v>
      </c>
      <c r="AS23" s="88">
        <f t="shared" si="8"/>
        <v>7.3910675186593213</v>
      </c>
      <c r="AT23" s="88">
        <f t="shared" si="9"/>
        <v>1.3477080924960432</v>
      </c>
      <c r="AU23" s="101">
        <f t="shared" si="10"/>
        <v>1.7943456712167185</v>
      </c>
    </row>
    <row r="24" spans="1:47" ht="14.45" customHeight="1" x14ac:dyDescent="0.15">
      <c r="A24" s="44"/>
      <c r="B24" s="102" t="s">
        <v>132</v>
      </c>
      <c r="C24" s="13">
        <v>1367</v>
      </c>
      <c r="D24" s="13">
        <v>204</v>
      </c>
      <c r="E24" s="13">
        <v>437</v>
      </c>
      <c r="F24" s="14">
        <v>108</v>
      </c>
      <c r="G24" s="23" t="s">
        <v>91</v>
      </c>
      <c r="H24" s="5">
        <v>1472880</v>
      </c>
      <c r="I24" s="5">
        <v>209063</v>
      </c>
      <c r="J24" s="19">
        <v>85</v>
      </c>
      <c r="K24" s="5">
        <v>46061</v>
      </c>
      <c r="L24" s="6">
        <v>288742</v>
      </c>
      <c r="M24" s="70"/>
      <c r="N24" s="70"/>
      <c r="O24" s="103">
        <v>1</v>
      </c>
      <c r="P24" s="104">
        <f>IF(H24&lt;0.5,1,(I24/H24)/(K24/L24))</f>
        <v>0.88978772677593732</v>
      </c>
      <c r="Q24" s="105">
        <f t="shared" si="13"/>
        <v>0.14923189465983908</v>
      </c>
      <c r="R24" s="106">
        <f t="shared" si="14"/>
        <v>0.16771628801912891</v>
      </c>
      <c r="S24" s="107">
        <f t="shared" si="15"/>
        <v>0.24713958810068651</v>
      </c>
      <c r="T24" s="103">
        <v>1</v>
      </c>
      <c r="U24" s="108">
        <f>U23*(1-T23)</f>
        <v>42600.771729221851</v>
      </c>
      <c r="V24" s="108">
        <f>U24/R24</f>
        <v>254004.97609607846</v>
      </c>
      <c r="W24" s="109">
        <f>SUM(V24:V$24)</f>
        <v>254004.97609607846</v>
      </c>
      <c r="X24" s="103">
        <f t="shared" si="0"/>
        <v>191230.29092816892</v>
      </c>
      <c r="Y24" s="108">
        <f>SUM(X24:X$24)</f>
        <v>191230.29092816892</v>
      </c>
      <c r="Z24" s="108">
        <f t="shared" si="1"/>
        <v>62774.685167909556</v>
      </c>
      <c r="AA24" s="109">
        <f>SUM(Z24:Z$24)</f>
        <v>62774.685167909556</v>
      </c>
      <c r="AB24" s="110">
        <f t="shared" si="2"/>
        <v>5.9624501103073833</v>
      </c>
      <c r="AC24" s="104">
        <f t="shared" si="3"/>
        <v>4.4888926459751239</v>
      </c>
      <c r="AD24" s="111">
        <f t="shared" si="16"/>
        <v>75.286041189931353</v>
      </c>
      <c r="AE24" s="104">
        <f t="shared" si="4"/>
        <v>1.4735574643322595</v>
      </c>
      <c r="AF24" s="112">
        <f t="shared" si="17"/>
        <v>24.71395881006865</v>
      </c>
      <c r="AH24" s="113">
        <f>0</f>
        <v>0</v>
      </c>
      <c r="AI24" s="114">
        <f t="shared" si="18"/>
        <v>4.2577027939155493E-4</v>
      </c>
      <c r="AJ24" s="114">
        <v>0</v>
      </c>
      <c r="AK24" s="114">
        <f>(1-R24)/R24/R24/D24</f>
        <v>0.14504098631175069</v>
      </c>
      <c r="AL24" s="114">
        <f>V24*V24*AI24</f>
        <v>27470071.642067626</v>
      </c>
      <c r="AM24" s="114">
        <f>(1-S24)*(1-S24)*(1-R24)/R24/R24/D24+AI24/R24/R24</f>
        <v>9.7345535831483962E-2</v>
      </c>
      <c r="AN24" s="114">
        <f>V24*V24*AI24</f>
        <v>27470071.642067626</v>
      </c>
      <c r="AO24" s="115">
        <f>S24*S24*(1-R24)/R24/R24/D24+AI24/R24/R24</f>
        <v>2.3995288749340031E-2</v>
      </c>
      <c r="AP24" s="110">
        <f t="shared" si="5"/>
        <v>5.2159988707644231</v>
      </c>
      <c r="AQ24" s="104">
        <f t="shared" si="6"/>
        <v>6.7089013498503434</v>
      </c>
      <c r="AR24" s="104">
        <f t="shared" si="7"/>
        <v>3.8773678219080803</v>
      </c>
      <c r="AS24" s="104">
        <f t="shared" si="8"/>
        <v>5.1004174700421681</v>
      </c>
      <c r="AT24" s="104">
        <f t="shared" si="9"/>
        <v>1.1699453742247266</v>
      </c>
      <c r="AU24" s="116">
        <f t="shared" si="10"/>
        <v>1.7771695544397925</v>
      </c>
    </row>
    <row r="25" spans="1:47" ht="14.45" customHeight="1" x14ac:dyDescent="0.15">
      <c r="A25" s="68" t="s">
        <v>6</v>
      </c>
      <c r="B25" s="69" t="s">
        <v>59</v>
      </c>
      <c r="C25" s="9">
        <v>1070</v>
      </c>
      <c r="D25" s="9">
        <v>0</v>
      </c>
      <c r="E25" s="9">
        <v>339</v>
      </c>
      <c r="F25" s="10">
        <v>0</v>
      </c>
      <c r="G25" s="21" t="s">
        <v>59</v>
      </c>
      <c r="H25" s="1">
        <v>2414909</v>
      </c>
      <c r="I25" s="1">
        <v>1219</v>
      </c>
      <c r="J25" s="17">
        <v>0</v>
      </c>
      <c r="K25" s="1">
        <v>100000</v>
      </c>
      <c r="L25" s="2">
        <v>8713724</v>
      </c>
      <c r="M25" s="70"/>
      <c r="N25" s="70"/>
      <c r="O25" s="117">
        <f t="shared" ref="O25:O40" si="26">IF(K25&lt;0.5,0.5,((L25-L26)-5*K26)/5/(K25-K26))</f>
        <v>0.16090225563909774</v>
      </c>
      <c r="P25" s="118">
        <f t="shared" ref="P25:P40" si="27">IF(H25&lt;0.5,1,(I25/H25)/((K25-K26)/(L25-L26)))</f>
        <v>0.94671852343370566</v>
      </c>
      <c r="Q25" s="73">
        <f t="shared" si="13"/>
        <v>0</v>
      </c>
      <c r="R25" s="119">
        <f t="shared" si="14"/>
        <v>0</v>
      </c>
      <c r="S25" s="120">
        <f t="shared" si="15"/>
        <v>0</v>
      </c>
      <c r="T25" s="121">
        <f>5*R25/(1+5*(1-O25)*R25)</f>
        <v>0</v>
      </c>
      <c r="U25" s="122">
        <v>100000</v>
      </c>
      <c r="V25" s="122">
        <f>5*U25*((1-T25)+O25*T25)</f>
        <v>500000</v>
      </c>
      <c r="W25" s="123">
        <f>SUM(V25:V$42)</f>
        <v>8634128.1696999446</v>
      </c>
      <c r="X25" s="124">
        <f t="shared" si="0"/>
        <v>500000</v>
      </c>
      <c r="Y25" s="122">
        <f>SUM(X25:X$42)</f>
        <v>8305117.8740056809</v>
      </c>
      <c r="Z25" s="122">
        <f t="shared" si="1"/>
        <v>0</v>
      </c>
      <c r="AA25" s="123">
        <f>SUM(Z25:Z$42)</f>
        <v>329010.29569426377</v>
      </c>
      <c r="AB25" s="117">
        <f t="shared" si="2"/>
        <v>86.341281696999445</v>
      </c>
      <c r="AC25" s="118">
        <f t="shared" si="3"/>
        <v>83.051178740056812</v>
      </c>
      <c r="AD25" s="80">
        <f t="shared" si="16"/>
        <v>96.189420758787534</v>
      </c>
      <c r="AE25" s="118">
        <f t="shared" si="4"/>
        <v>3.2901029569426377</v>
      </c>
      <c r="AF25" s="81">
        <f t="shared" si="17"/>
        <v>3.8105792412124639</v>
      </c>
      <c r="AH25" s="82">
        <f>IF(D25=0,0,T25*T25*(1-T25)/D25)</f>
        <v>0</v>
      </c>
      <c r="AI25" s="83">
        <f t="shared" si="18"/>
        <v>0</v>
      </c>
      <c r="AJ25" s="83">
        <f>U25*U25*((1-O25)*5+AB26)^2*AH25</f>
        <v>0</v>
      </c>
      <c r="AK25" s="83">
        <f>SUM(AJ25:AJ$42)/U25/U25</f>
        <v>0.24023750300702199</v>
      </c>
      <c r="AL25" s="83">
        <f>U25*U25*((1-O25)*5*(1-S25)+AC26)^2*AH25+V25*V25*AI25</f>
        <v>0</v>
      </c>
      <c r="AM25" s="83">
        <f>SUM(AL25:AL$42)/U25/U25</f>
        <v>0.18654314456544002</v>
      </c>
      <c r="AN25" s="83">
        <f>U25*U25*((1-O25)*5*S25+AE26)^2*AH25+V25*V25*AI25</f>
        <v>0</v>
      </c>
      <c r="AO25" s="84">
        <f>SUM(AN25:AN$42)/U25/U25</f>
        <v>1.7305154232287172E-2</v>
      </c>
      <c r="AP25" s="117">
        <f t="shared" si="5"/>
        <v>85.380606730347466</v>
      </c>
      <c r="AQ25" s="118">
        <f t="shared" si="6"/>
        <v>87.301956663651424</v>
      </c>
      <c r="AR25" s="118">
        <f t="shared" si="7"/>
        <v>82.204642181978784</v>
      </c>
      <c r="AS25" s="118">
        <f t="shared" si="8"/>
        <v>83.897715298134841</v>
      </c>
      <c r="AT25" s="118">
        <f t="shared" si="9"/>
        <v>3.0322668064540874</v>
      </c>
      <c r="AU25" s="125">
        <f t="shared" si="10"/>
        <v>3.5479391074311879</v>
      </c>
    </row>
    <row r="26" spans="1:47" ht="14.45" customHeight="1" x14ac:dyDescent="0.15">
      <c r="A26" s="126"/>
      <c r="B26" s="86" t="s">
        <v>61</v>
      </c>
      <c r="C26" s="11">
        <v>1096</v>
      </c>
      <c r="D26" s="11">
        <v>0</v>
      </c>
      <c r="E26" s="11">
        <v>380</v>
      </c>
      <c r="F26" s="12">
        <v>0</v>
      </c>
      <c r="G26" s="22" t="s">
        <v>61</v>
      </c>
      <c r="H26" s="3">
        <v>2569226</v>
      </c>
      <c r="I26" s="3">
        <v>199</v>
      </c>
      <c r="J26" s="18">
        <v>5</v>
      </c>
      <c r="K26" s="3">
        <v>99734</v>
      </c>
      <c r="L26" s="4">
        <v>8214840</v>
      </c>
      <c r="M26" s="70"/>
      <c r="N26" s="70"/>
      <c r="O26" s="87">
        <f t="shared" si="26"/>
        <v>0.45806451612903226</v>
      </c>
      <c r="P26" s="88">
        <f t="shared" si="27"/>
        <v>1.2457450032083215</v>
      </c>
      <c r="Q26" s="89">
        <f t="shared" si="13"/>
        <v>0</v>
      </c>
      <c r="R26" s="90">
        <f t="shared" si="14"/>
        <v>0</v>
      </c>
      <c r="S26" s="91">
        <f t="shared" si="15"/>
        <v>0</v>
      </c>
      <c r="T26" s="92">
        <f>5*R26/(1+5*(1-O26)*R26)</f>
        <v>0</v>
      </c>
      <c r="U26" s="93">
        <f>U25*(1-T25)</f>
        <v>100000</v>
      </c>
      <c r="V26" s="93">
        <f>5*U26*((1-T26)+O26*T26)</f>
        <v>500000</v>
      </c>
      <c r="W26" s="94">
        <f>SUM(V26:V$42)</f>
        <v>8134128.1696999427</v>
      </c>
      <c r="X26" s="95">
        <f t="shared" si="0"/>
        <v>500000</v>
      </c>
      <c r="Y26" s="93">
        <f>SUM(X26:X$42)</f>
        <v>7805117.87400568</v>
      </c>
      <c r="Z26" s="93">
        <f t="shared" si="1"/>
        <v>0</v>
      </c>
      <c r="AA26" s="94">
        <f>SUM(Z26:Z$42)</f>
        <v>329010.29569426377</v>
      </c>
      <c r="AB26" s="87">
        <f t="shared" si="2"/>
        <v>81.341281696999431</v>
      </c>
      <c r="AC26" s="88">
        <f t="shared" si="3"/>
        <v>78.051178740056798</v>
      </c>
      <c r="AD26" s="96">
        <f t="shared" si="16"/>
        <v>95.955186728925128</v>
      </c>
      <c r="AE26" s="88">
        <f t="shared" si="4"/>
        <v>3.2901029569426377</v>
      </c>
      <c r="AF26" s="97">
        <f t="shared" si="17"/>
        <v>4.044813271074883</v>
      </c>
      <c r="AH26" s="98">
        <f>IF(D26=0,0,T26*T26*(1-T26)/D26)</f>
        <v>0</v>
      </c>
      <c r="AI26" s="99">
        <f t="shared" si="18"/>
        <v>0</v>
      </c>
      <c r="AJ26" s="99">
        <f>U26*U26*((1-O26)*5+AB27)^2*AH26</f>
        <v>0</v>
      </c>
      <c r="AK26" s="99">
        <f>SUM(AJ26:AJ$42)/U26/U26</f>
        <v>0.24023750300702199</v>
      </c>
      <c r="AL26" s="99">
        <f>U26*U26*((1-O26)*5*(1-S26)+AC27)^2*AH26+V26*V26*AI26</f>
        <v>0</v>
      </c>
      <c r="AM26" s="99">
        <f>SUM(AL26:AL$42)/U26/U26</f>
        <v>0.18654314456544002</v>
      </c>
      <c r="AN26" s="99">
        <f>U26*U26*((1-O26)*5*S26+AE27)^2*AH26+V26*V26*AI26</f>
        <v>0</v>
      </c>
      <c r="AO26" s="100">
        <f>SUM(AN26:AN$42)/U26/U26</f>
        <v>1.7305154232287172E-2</v>
      </c>
      <c r="AP26" s="87">
        <f t="shared" si="5"/>
        <v>80.380606730347452</v>
      </c>
      <c r="AQ26" s="88">
        <f t="shared" si="6"/>
        <v>82.30195666365141</v>
      </c>
      <c r="AR26" s="88">
        <f t="shared" si="7"/>
        <v>77.20464218197877</v>
      </c>
      <c r="AS26" s="88">
        <f t="shared" si="8"/>
        <v>78.897715298134827</v>
      </c>
      <c r="AT26" s="88">
        <f t="shared" si="9"/>
        <v>3.0322668064540874</v>
      </c>
      <c r="AU26" s="101">
        <f t="shared" si="10"/>
        <v>3.5479391074311879</v>
      </c>
    </row>
    <row r="27" spans="1:47" ht="14.45" customHeight="1" x14ac:dyDescent="0.15">
      <c r="A27" s="126"/>
      <c r="B27" s="86" t="s">
        <v>63</v>
      </c>
      <c r="C27" s="11">
        <v>1077</v>
      </c>
      <c r="D27" s="11">
        <v>0</v>
      </c>
      <c r="E27" s="11">
        <v>350</v>
      </c>
      <c r="F27" s="12">
        <v>0</v>
      </c>
      <c r="G27" s="22" t="s">
        <v>63</v>
      </c>
      <c r="H27" s="3">
        <v>2718493</v>
      </c>
      <c r="I27" s="3">
        <v>203</v>
      </c>
      <c r="J27" s="18">
        <v>10</v>
      </c>
      <c r="K27" s="3">
        <v>99703</v>
      </c>
      <c r="L27" s="4">
        <v>7716254</v>
      </c>
      <c r="M27" s="70"/>
      <c r="N27" s="70"/>
      <c r="O27" s="87">
        <f t="shared" si="26"/>
        <v>0.52</v>
      </c>
      <c r="P27" s="88">
        <f t="shared" si="27"/>
        <v>1.0634199904138066</v>
      </c>
      <c r="Q27" s="89">
        <f t="shared" si="13"/>
        <v>0</v>
      </c>
      <c r="R27" s="90">
        <f t="shared" si="14"/>
        <v>0</v>
      </c>
      <c r="S27" s="91">
        <f t="shared" si="15"/>
        <v>0</v>
      </c>
      <c r="T27" s="92">
        <f t="shared" ref="T27:T40" si="28">5*R27/(1+5*(1-O27)*R27)</f>
        <v>0</v>
      </c>
      <c r="U27" s="93">
        <f t="shared" ref="U27:U41" si="29">U26*(1-T26)</f>
        <v>100000</v>
      </c>
      <c r="V27" s="93">
        <f t="shared" ref="V27:V40" si="30">5*U27*((1-T27)+O27*T27)</f>
        <v>500000</v>
      </c>
      <c r="W27" s="94">
        <f>SUM(V27:V$42)</f>
        <v>7634128.1696999427</v>
      </c>
      <c r="X27" s="95">
        <f t="shared" si="0"/>
        <v>500000</v>
      </c>
      <c r="Y27" s="93">
        <f>SUM(X27:X$42)</f>
        <v>7305117.87400568</v>
      </c>
      <c r="Z27" s="93">
        <f t="shared" si="1"/>
        <v>0</v>
      </c>
      <c r="AA27" s="94">
        <f>SUM(Z27:Z$42)</f>
        <v>329010.29569426377</v>
      </c>
      <c r="AB27" s="87">
        <f t="shared" si="2"/>
        <v>76.341281696999431</v>
      </c>
      <c r="AC27" s="88">
        <f t="shared" si="3"/>
        <v>73.051178740056798</v>
      </c>
      <c r="AD27" s="96">
        <f t="shared" si="16"/>
        <v>95.690270213170976</v>
      </c>
      <c r="AE27" s="88">
        <f t="shared" si="4"/>
        <v>3.2901029569426377</v>
      </c>
      <c r="AF27" s="97">
        <f t="shared" si="17"/>
        <v>4.3097297868290232</v>
      </c>
      <c r="AH27" s="98">
        <f t="shared" ref="AH27:AH40" si="31">IF(D27=0,0,T27*T27*(1-T27)/D27)</f>
        <v>0</v>
      </c>
      <c r="AI27" s="99">
        <f t="shared" si="18"/>
        <v>0</v>
      </c>
      <c r="AJ27" s="99">
        <f t="shared" ref="AJ27:AJ40" si="32">U27*U27*((1-O27)*5+AB28)^2*AH27</f>
        <v>0</v>
      </c>
      <c r="AK27" s="99">
        <f>SUM(AJ27:AJ$42)/U27/U27</f>
        <v>0.24023750300702199</v>
      </c>
      <c r="AL27" s="99">
        <f t="shared" ref="AL27:AL40" si="33">U27*U27*((1-O27)*5*(1-S27)+AC28)^2*AH27+V27*V27*AI27</f>
        <v>0</v>
      </c>
      <c r="AM27" s="99">
        <f>SUM(AL27:AL$42)/U27/U27</f>
        <v>0.18654314456544002</v>
      </c>
      <c r="AN27" s="99">
        <f t="shared" ref="AN27:AN40" si="34">U27*U27*((1-O27)*5*S27+AE28)^2*AH27+V27*V27*AI27</f>
        <v>0</v>
      </c>
      <c r="AO27" s="100">
        <f>SUM(AN27:AN$42)/U27/U27</f>
        <v>1.7305154232287172E-2</v>
      </c>
      <c r="AP27" s="87">
        <f t="shared" si="5"/>
        <v>75.380606730347452</v>
      </c>
      <c r="AQ27" s="88">
        <f t="shared" si="6"/>
        <v>77.30195666365141</v>
      </c>
      <c r="AR27" s="88">
        <f t="shared" si="7"/>
        <v>72.20464218197877</v>
      </c>
      <c r="AS27" s="88">
        <f t="shared" si="8"/>
        <v>73.897715298134827</v>
      </c>
      <c r="AT27" s="88">
        <f t="shared" si="9"/>
        <v>3.0322668064540874</v>
      </c>
      <c r="AU27" s="101">
        <f t="shared" si="10"/>
        <v>3.5479391074311879</v>
      </c>
    </row>
    <row r="28" spans="1:47" ht="14.45" customHeight="1" x14ac:dyDescent="0.15">
      <c r="A28" s="126"/>
      <c r="B28" s="86" t="s">
        <v>65</v>
      </c>
      <c r="C28" s="11">
        <v>1093</v>
      </c>
      <c r="D28" s="11">
        <v>0</v>
      </c>
      <c r="E28" s="11">
        <v>352</v>
      </c>
      <c r="F28" s="12">
        <v>0</v>
      </c>
      <c r="G28" s="22" t="s">
        <v>65</v>
      </c>
      <c r="H28" s="3">
        <v>2904186</v>
      </c>
      <c r="I28" s="3">
        <v>384</v>
      </c>
      <c r="J28" s="18">
        <v>15</v>
      </c>
      <c r="K28" s="3">
        <v>99668</v>
      </c>
      <c r="L28" s="4">
        <v>7217823</v>
      </c>
      <c r="M28" s="70"/>
      <c r="N28" s="70"/>
      <c r="O28" s="87">
        <f t="shared" si="26"/>
        <v>0.53898305084745768</v>
      </c>
      <c r="P28" s="88">
        <f t="shared" si="27"/>
        <v>1.1165084012513697</v>
      </c>
      <c r="Q28" s="89">
        <f t="shared" si="13"/>
        <v>0</v>
      </c>
      <c r="R28" s="90">
        <f t="shared" si="14"/>
        <v>0</v>
      </c>
      <c r="S28" s="91">
        <f t="shared" si="15"/>
        <v>0</v>
      </c>
      <c r="T28" s="92">
        <f t="shared" si="28"/>
        <v>0</v>
      </c>
      <c r="U28" s="93">
        <f t="shared" si="29"/>
        <v>100000</v>
      </c>
      <c r="V28" s="93">
        <f t="shared" si="30"/>
        <v>500000</v>
      </c>
      <c r="W28" s="94">
        <f>SUM(V28:V$42)</f>
        <v>7134128.1696999436</v>
      </c>
      <c r="X28" s="95">
        <f t="shared" si="0"/>
        <v>500000</v>
      </c>
      <c r="Y28" s="93">
        <f>SUM(X28:X$42)</f>
        <v>6805117.87400568</v>
      </c>
      <c r="Z28" s="93">
        <f t="shared" si="1"/>
        <v>0</v>
      </c>
      <c r="AA28" s="94">
        <f>SUM(Z28:Z$42)</f>
        <v>329010.29569426377</v>
      </c>
      <c r="AB28" s="87">
        <f t="shared" si="2"/>
        <v>71.341281696999431</v>
      </c>
      <c r="AC28" s="88">
        <f t="shared" si="3"/>
        <v>68.051178740056798</v>
      </c>
      <c r="AD28" s="96">
        <f t="shared" si="16"/>
        <v>95.388220005751577</v>
      </c>
      <c r="AE28" s="88">
        <f t="shared" si="4"/>
        <v>3.2901029569426377</v>
      </c>
      <c r="AF28" s="97">
        <f t="shared" si="17"/>
        <v>4.6117799942484314</v>
      </c>
      <c r="AH28" s="98">
        <f t="shared" si="31"/>
        <v>0</v>
      </c>
      <c r="AI28" s="99">
        <f t="shared" si="18"/>
        <v>0</v>
      </c>
      <c r="AJ28" s="99">
        <f t="shared" si="32"/>
        <v>0</v>
      </c>
      <c r="AK28" s="99">
        <f>SUM(AJ28:AJ$42)/U28/U28</f>
        <v>0.24023750300702199</v>
      </c>
      <c r="AL28" s="99">
        <f t="shared" si="33"/>
        <v>0</v>
      </c>
      <c r="AM28" s="99">
        <f>SUM(AL28:AL$42)/U28/U28</f>
        <v>0.18654314456544002</v>
      </c>
      <c r="AN28" s="99">
        <f t="shared" si="34"/>
        <v>0</v>
      </c>
      <c r="AO28" s="100">
        <f>SUM(AN28:AN$42)/U28/U28</f>
        <v>1.7305154232287172E-2</v>
      </c>
      <c r="AP28" s="87">
        <f t="shared" si="5"/>
        <v>70.380606730347452</v>
      </c>
      <c r="AQ28" s="88">
        <f t="shared" si="6"/>
        <v>72.30195666365141</v>
      </c>
      <c r="AR28" s="88">
        <f t="shared" si="7"/>
        <v>67.20464218197877</v>
      </c>
      <c r="AS28" s="88">
        <f t="shared" si="8"/>
        <v>68.897715298134827</v>
      </c>
      <c r="AT28" s="88">
        <f t="shared" si="9"/>
        <v>3.0322668064540874</v>
      </c>
      <c r="AU28" s="101">
        <f t="shared" si="10"/>
        <v>3.5479391074311879</v>
      </c>
    </row>
    <row r="29" spans="1:47" ht="14.45" customHeight="1" x14ac:dyDescent="0.15">
      <c r="A29" s="126"/>
      <c r="B29" s="86" t="s">
        <v>67</v>
      </c>
      <c r="C29" s="11">
        <v>646</v>
      </c>
      <c r="D29" s="11">
        <v>0</v>
      </c>
      <c r="E29" s="11">
        <v>213</v>
      </c>
      <c r="F29" s="12">
        <v>0</v>
      </c>
      <c r="G29" s="22" t="s">
        <v>67</v>
      </c>
      <c r="H29" s="3">
        <v>2868752</v>
      </c>
      <c r="I29" s="3">
        <v>586</v>
      </c>
      <c r="J29" s="18">
        <v>20</v>
      </c>
      <c r="K29" s="3">
        <v>99609</v>
      </c>
      <c r="L29" s="4">
        <v>6719619</v>
      </c>
      <c r="M29" s="70"/>
      <c r="N29" s="70"/>
      <c r="O29" s="87">
        <f t="shared" si="26"/>
        <v>0.54579439252336448</v>
      </c>
      <c r="P29" s="88">
        <f t="shared" si="27"/>
        <v>0.950336631451423</v>
      </c>
      <c r="Q29" s="89">
        <f t="shared" si="13"/>
        <v>0</v>
      </c>
      <c r="R29" s="90">
        <f t="shared" si="14"/>
        <v>0</v>
      </c>
      <c r="S29" s="91">
        <f t="shared" si="15"/>
        <v>0</v>
      </c>
      <c r="T29" s="92">
        <f t="shared" si="28"/>
        <v>0</v>
      </c>
      <c r="U29" s="93">
        <f t="shared" si="29"/>
        <v>100000</v>
      </c>
      <c r="V29" s="93">
        <f t="shared" si="30"/>
        <v>500000</v>
      </c>
      <c r="W29" s="94">
        <f>SUM(V29:V$42)</f>
        <v>6634128.1696999436</v>
      </c>
      <c r="X29" s="95">
        <f t="shared" si="0"/>
        <v>500000</v>
      </c>
      <c r="Y29" s="93">
        <f>SUM(X29:X$42)</f>
        <v>6305117.87400568</v>
      </c>
      <c r="Z29" s="93">
        <f t="shared" si="1"/>
        <v>0</v>
      </c>
      <c r="AA29" s="94">
        <f>SUM(Z29:Z$42)</f>
        <v>329010.29569426377</v>
      </c>
      <c r="AB29" s="87">
        <f t="shared" si="2"/>
        <v>66.341281696999431</v>
      </c>
      <c r="AC29" s="88">
        <f t="shared" si="3"/>
        <v>63.051178740056798</v>
      </c>
      <c r="AD29" s="96">
        <f t="shared" si="16"/>
        <v>95.040640046766782</v>
      </c>
      <c r="AE29" s="88">
        <f t="shared" si="4"/>
        <v>3.2901029569426377</v>
      </c>
      <c r="AF29" s="97">
        <f t="shared" si="17"/>
        <v>4.959359953233232</v>
      </c>
      <c r="AH29" s="98">
        <f t="shared" si="31"/>
        <v>0</v>
      </c>
      <c r="AI29" s="99">
        <f t="shared" si="18"/>
        <v>0</v>
      </c>
      <c r="AJ29" s="99">
        <f t="shared" si="32"/>
        <v>0</v>
      </c>
      <c r="AK29" s="99">
        <f>SUM(AJ29:AJ$42)/U29/U29</f>
        <v>0.24023750300702199</v>
      </c>
      <c r="AL29" s="99">
        <f t="shared" si="33"/>
        <v>0</v>
      </c>
      <c r="AM29" s="99">
        <f>SUM(AL29:AL$42)/U29/U29</f>
        <v>0.18654314456544002</v>
      </c>
      <c r="AN29" s="99">
        <f t="shared" si="34"/>
        <v>0</v>
      </c>
      <c r="AO29" s="100">
        <f>SUM(AN29:AN$42)/U29/U29</f>
        <v>1.7305154232287172E-2</v>
      </c>
      <c r="AP29" s="87">
        <f t="shared" si="5"/>
        <v>65.380606730347452</v>
      </c>
      <c r="AQ29" s="88">
        <f t="shared" si="6"/>
        <v>67.30195666365141</v>
      </c>
      <c r="AR29" s="88">
        <f t="shared" si="7"/>
        <v>62.20464218197877</v>
      </c>
      <c r="AS29" s="88">
        <f t="shared" si="8"/>
        <v>63.897715298134827</v>
      </c>
      <c r="AT29" s="88">
        <f t="shared" si="9"/>
        <v>3.0322668064540874</v>
      </c>
      <c r="AU29" s="101">
        <f t="shared" si="10"/>
        <v>3.5479391074311879</v>
      </c>
    </row>
    <row r="30" spans="1:47" ht="14.45" customHeight="1" x14ac:dyDescent="0.15">
      <c r="A30" s="126"/>
      <c r="B30" s="86" t="s">
        <v>69</v>
      </c>
      <c r="C30" s="11">
        <v>838</v>
      </c>
      <c r="D30" s="11">
        <v>0</v>
      </c>
      <c r="E30" s="11">
        <v>289</v>
      </c>
      <c r="F30" s="12">
        <v>0</v>
      </c>
      <c r="G30" s="22" t="s">
        <v>69</v>
      </c>
      <c r="H30" s="3">
        <v>3082677</v>
      </c>
      <c r="I30" s="3">
        <v>830</v>
      </c>
      <c r="J30" s="18">
        <v>25</v>
      </c>
      <c r="K30" s="3">
        <v>99502</v>
      </c>
      <c r="L30" s="4">
        <v>6221817</v>
      </c>
      <c r="M30" s="70"/>
      <c r="N30" s="70"/>
      <c r="O30" s="87">
        <f t="shared" si="26"/>
        <v>0.50317460317460316</v>
      </c>
      <c r="P30" s="88">
        <f t="shared" si="27"/>
        <v>1.0624488349903631</v>
      </c>
      <c r="Q30" s="89">
        <f t="shared" si="13"/>
        <v>0</v>
      </c>
      <c r="R30" s="90">
        <f t="shared" si="14"/>
        <v>0</v>
      </c>
      <c r="S30" s="91">
        <f t="shared" si="15"/>
        <v>0</v>
      </c>
      <c r="T30" s="92">
        <f t="shared" si="28"/>
        <v>0</v>
      </c>
      <c r="U30" s="93">
        <f t="shared" si="29"/>
        <v>100000</v>
      </c>
      <c r="V30" s="93">
        <f t="shared" si="30"/>
        <v>500000</v>
      </c>
      <c r="W30" s="94">
        <f>SUM(V30:V$42)</f>
        <v>6134128.1696999436</v>
      </c>
      <c r="X30" s="95">
        <f t="shared" si="0"/>
        <v>500000</v>
      </c>
      <c r="Y30" s="93">
        <f>SUM(X30:X$42)</f>
        <v>5805117.8740056809</v>
      </c>
      <c r="Z30" s="93">
        <f t="shared" si="1"/>
        <v>0</v>
      </c>
      <c r="AA30" s="94">
        <f>SUM(Z30:Z$42)</f>
        <v>329010.29569426377</v>
      </c>
      <c r="AB30" s="87">
        <f t="shared" si="2"/>
        <v>61.341281696999438</v>
      </c>
      <c r="AC30" s="88">
        <f t="shared" si="3"/>
        <v>58.051178740056812</v>
      </c>
      <c r="AD30" s="96">
        <f t="shared" si="16"/>
        <v>94.636396785456213</v>
      </c>
      <c r="AE30" s="88">
        <f t="shared" si="4"/>
        <v>3.2901029569426377</v>
      </c>
      <c r="AF30" s="97">
        <f t="shared" si="17"/>
        <v>5.3636032145438133</v>
      </c>
      <c r="AH30" s="98">
        <f t="shared" si="31"/>
        <v>0</v>
      </c>
      <c r="AI30" s="99">
        <f t="shared" si="18"/>
        <v>0</v>
      </c>
      <c r="AJ30" s="99">
        <f t="shared" si="32"/>
        <v>0</v>
      </c>
      <c r="AK30" s="99">
        <f>SUM(AJ30:AJ$42)/U30/U30</f>
        <v>0.24023750300702199</v>
      </c>
      <c r="AL30" s="99">
        <f t="shared" si="33"/>
        <v>0</v>
      </c>
      <c r="AM30" s="99">
        <f>SUM(AL30:AL$42)/U30/U30</f>
        <v>0.18654314456544002</v>
      </c>
      <c r="AN30" s="99">
        <f t="shared" si="34"/>
        <v>0</v>
      </c>
      <c r="AO30" s="100">
        <f>SUM(AN30:AN$42)/U30/U30</f>
        <v>1.7305154232287172E-2</v>
      </c>
      <c r="AP30" s="87">
        <f t="shared" si="5"/>
        <v>60.380606730347459</v>
      </c>
      <c r="AQ30" s="88">
        <f t="shared" si="6"/>
        <v>62.301956663651417</v>
      </c>
      <c r="AR30" s="88">
        <f t="shared" si="7"/>
        <v>57.204642181978784</v>
      </c>
      <c r="AS30" s="88">
        <f t="shared" si="8"/>
        <v>58.897715298134841</v>
      </c>
      <c r="AT30" s="88">
        <f t="shared" si="9"/>
        <v>3.0322668064540874</v>
      </c>
      <c r="AU30" s="101">
        <f t="shared" si="10"/>
        <v>3.5479391074311879</v>
      </c>
    </row>
    <row r="31" spans="1:47" ht="14.45" customHeight="1" x14ac:dyDescent="0.15">
      <c r="A31" s="126"/>
      <c r="B31" s="86" t="s">
        <v>71</v>
      </c>
      <c r="C31" s="11">
        <v>1217</v>
      </c>
      <c r="D31" s="11">
        <v>0</v>
      </c>
      <c r="E31" s="11">
        <v>420</v>
      </c>
      <c r="F31" s="12">
        <v>0</v>
      </c>
      <c r="G31" s="22" t="s">
        <v>71</v>
      </c>
      <c r="H31" s="3">
        <v>3531534</v>
      </c>
      <c r="I31" s="3">
        <v>1224</v>
      </c>
      <c r="J31" s="18">
        <v>30</v>
      </c>
      <c r="K31" s="3">
        <v>99376</v>
      </c>
      <c r="L31" s="4">
        <v>5724620</v>
      </c>
      <c r="M31" s="70"/>
      <c r="N31" s="70"/>
      <c r="O31" s="87">
        <f t="shared" si="26"/>
        <v>0.52874999999999994</v>
      </c>
      <c r="P31" s="88">
        <f t="shared" si="27"/>
        <v>1.0755235401952805</v>
      </c>
      <c r="Q31" s="89">
        <f t="shared" si="13"/>
        <v>0</v>
      </c>
      <c r="R31" s="90">
        <f t="shared" si="14"/>
        <v>0</v>
      </c>
      <c r="S31" s="91">
        <f t="shared" si="15"/>
        <v>0</v>
      </c>
      <c r="T31" s="92">
        <f t="shared" si="28"/>
        <v>0</v>
      </c>
      <c r="U31" s="93">
        <f t="shared" si="29"/>
        <v>100000</v>
      </c>
      <c r="V31" s="93">
        <f t="shared" si="30"/>
        <v>500000</v>
      </c>
      <c r="W31" s="94">
        <f>SUM(V31:V$42)</f>
        <v>5634128.1696999446</v>
      </c>
      <c r="X31" s="95">
        <f t="shared" si="0"/>
        <v>500000</v>
      </c>
      <c r="Y31" s="93">
        <f>SUM(X31:X$42)</f>
        <v>5305117.8740056809</v>
      </c>
      <c r="Z31" s="93">
        <f t="shared" si="1"/>
        <v>0</v>
      </c>
      <c r="AA31" s="94">
        <f>SUM(Z31:Z$42)</f>
        <v>329010.29569426377</v>
      </c>
      <c r="AB31" s="87">
        <f t="shared" si="2"/>
        <v>56.341281696999445</v>
      </c>
      <c r="AC31" s="88">
        <f t="shared" si="3"/>
        <v>53.051178740056812</v>
      </c>
      <c r="AD31" s="96">
        <f t="shared" si="16"/>
        <v>94.160404488778511</v>
      </c>
      <c r="AE31" s="88">
        <f t="shared" si="4"/>
        <v>3.2901029569426377</v>
      </c>
      <c r="AF31" s="97">
        <f t="shared" si="17"/>
        <v>5.8395955112214963</v>
      </c>
      <c r="AH31" s="98">
        <f t="shared" si="31"/>
        <v>0</v>
      </c>
      <c r="AI31" s="99">
        <f t="shared" si="18"/>
        <v>0</v>
      </c>
      <c r="AJ31" s="99">
        <f t="shared" si="32"/>
        <v>0</v>
      </c>
      <c r="AK31" s="99">
        <f>SUM(AJ31:AJ$42)/U31/U31</f>
        <v>0.24023750300702199</v>
      </c>
      <c r="AL31" s="99">
        <f t="shared" si="33"/>
        <v>0</v>
      </c>
      <c r="AM31" s="99">
        <f>SUM(AL31:AL$42)/U31/U31</f>
        <v>0.18654314456544002</v>
      </c>
      <c r="AN31" s="99">
        <f t="shared" si="34"/>
        <v>0</v>
      </c>
      <c r="AO31" s="100">
        <f>SUM(AN31:AN$42)/U31/U31</f>
        <v>1.7305154232287172E-2</v>
      </c>
      <c r="AP31" s="87">
        <f t="shared" si="5"/>
        <v>55.380606730347466</v>
      </c>
      <c r="AQ31" s="88">
        <f t="shared" si="6"/>
        <v>57.301956663651424</v>
      </c>
      <c r="AR31" s="88">
        <f t="shared" si="7"/>
        <v>52.204642181978784</v>
      </c>
      <c r="AS31" s="88">
        <f t="shared" si="8"/>
        <v>53.897715298134841</v>
      </c>
      <c r="AT31" s="88">
        <f t="shared" si="9"/>
        <v>3.0322668064540874</v>
      </c>
      <c r="AU31" s="101">
        <f t="shared" si="10"/>
        <v>3.5479391074311879</v>
      </c>
    </row>
    <row r="32" spans="1:47" ht="14.45" customHeight="1" x14ac:dyDescent="0.15">
      <c r="A32" s="126"/>
      <c r="B32" s="86" t="s">
        <v>73</v>
      </c>
      <c r="C32" s="11">
        <v>1321</v>
      </c>
      <c r="D32" s="11">
        <v>1</v>
      </c>
      <c r="E32" s="11">
        <v>435</v>
      </c>
      <c r="F32" s="12">
        <v>0</v>
      </c>
      <c r="G32" s="22" t="s">
        <v>73</v>
      </c>
      <c r="H32" s="3">
        <v>4046870</v>
      </c>
      <c r="I32" s="3">
        <v>1947</v>
      </c>
      <c r="J32" s="18">
        <v>35</v>
      </c>
      <c r="K32" s="3">
        <v>99216</v>
      </c>
      <c r="L32" s="4">
        <v>5228117</v>
      </c>
      <c r="M32" s="70"/>
      <c r="N32" s="70"/>
      <c r="O32" s="87">
        <f t="shared" si="26"/>
        <v>0.52719665271966532</v>
      </c>
      <c r="P32" s="88">
        <f t="shared" si="27"/>
        <v>0.99748322979463022</v>
      </c>
      <c r="Q32" s="89">
        <f t="shared" si="13"/>
        <v>7.5700227100681302E-4</v>
      </c>
      <c r="R32" s="90">
        <f t="shared" si="14"/>
        <v>7.5891227881863305E-4</v>
      </c>
      <c r="S32" s="91">
        <f t="shared" si="15"/>
        <v>0</v>
      </c>
      <c r="T32" s="92">
        <f t="shared" si="28"/>
        <v>3.787765834133084E-3</v>
      </c>
      <c r="U32" s="93">
        <f t="shared" si="29"/>
        <v>100000</v>
      </c>
      <c r="V32" s="93">
        <f t="shared" si="30"/>
        <v>499104.5658174539</v>
      </c>
      <c r="W32" s="94">
        <f>SUM(V32:V$42)</f>
        <v>5134128.1696999446</v>
      </c>
      <c r="X32" s="95">
        <f t="shared" si="0"/>
        <v>499104.5658174539</v>
      </c>
      <c r="Y32" s="93">
        <f>SUM(X32:X$42)</f>
        <v>4805117.8740056809</v>
      </c>
      <c r="Z32" s="93">
        <f t="shared" si="1"/>
        <v>0</v>
      </c>
      <c r="AA32" s="94">
        <f>SUM(Z32:Z$42)</f>
        <v>329010.29569426377</v>
      </c>
      <c r="AB32" s="87">
        <f t="shared" si="2"/>
        <v>51.341281696999445</v>
      </c>
      <c r="AC32" s="88">
        <f t="shared" si="3"/>
        <v>48.051178740056812</v>
      </c>
      <c r="AD32" s="96">
        <f t="shared" si="16"/>
        <v>93.591700775294598</v>
      </c>
      <c r="AE32" s="88">
        <f t="shared" si="4"/>
        <v>3.2901029569426377</v>
      </c>
      <c r="AF32" s="97">
        <f t="shared" si="17"/>
        <v>6.4082992247054129</v>
      </c>
      <c r="AH32" s="98">
        <f t="shared" si="31"/>
        <v>1.4292826293829515E-5</v>
      </c>
      <c r="AI32" s="99">
        <f t="shared" si="18"/>
        <v>0</v>
      </c>
      <c r="AJ32" s="99">
        <f t="shared" si="32"/>
        <v>341638488.20053267</v>
      </c>
      <c r="AK32" s="99">
        <f>SUM(AJ32:AJ$42)/U32/U32</f>
        <v>0.24023750300702199</v>
      </c>
      <c r="AL32" s="99">
        <f t="shared" si="33"/>
        <v>297041240.22670358</v>
      </c>
      <c r="AM32" s="99">
        <f>SUM(AL32:AL$42)/U32/U32</f>
        <v>0.18654314456544002</v>
      </c>
      <c r="AN32" s="99">
        <f t="shared" si="34"/>
        <v>1558954.1802736828</v>
      </c>
      <c r="AO32" s="100">
        <f>SUM(AN32:AN$42)/U32/U32</f>
        <v>1.7305154232287172E-2</v>
      </c>
      <c r="AP32" s="87">
        <f t="shared" si="5"/>
        <v>50.380606730347466</v>
      </c>
      <c r="AQ32" s="88">
        <f t="shared" si="6"/>
        <v>52.301956663651424</v>
      </c>
      <c r="AR32" s="88">
        <f t="shared" si="7"/>
        <v>47.204642181978784</v>
      </c>
      <c r="AS32" s="88">
        <f t="shared" si="8"/>
        <v>48.897715298134841</v>
      </c>
      <c r="AT32" s="88">
        <f t="shared" si="9"/>
        <v>3.0322668064540874</v>
      </c>
      <c r="AU32" s="101">
        <f t="shared" si="10"/>
        <v>3.5479391074311879</v>
      </c>
    </row>
    <row r="33" spans="1:47" ht="14.45" customHeight="1" x14ac:dyDescent="0.15">
      <c r="A33" s="126"/>
      <c r="B33" s="86" t="s">
        <v>75</v>
      </c>
      <c r="C33" s="11">
        <v>1338</v>
      </c>
      <c r="D33" s="11">
        <v>0</v>
      </c>
      <c r="E33" s="11">
        <v>440</v>
      </c>
      <c r="F33" s="12">
        <v>0</v>
      </c>
      <c r="G33" s="22" t="s">
        <v>75</v>
      </c>
      <c r="H33" s="3">
        <v>4763673</v>
      </c>
      <c r="I33" s="3">
        <v>3556</v>
      </c>
      <c r="J33" s="18">
        <v>40</v>
      </c>
      <c r="K33" s="3">
        <v>98977</v>
      </c>
      <c r="L33" s="4">
        <v>4732602</v>
      </c>
      <c r="M33" s="70"/>
      <c r="N33" s="70"/>
      <c r="O33" s="87">
        <f t="shared" si="26"/>
        <v>0.53649025069637879</v>
      </c>
      <c r="P33" s="88">
        <f t="shared" si="27"/>
        <v>1.0273038189609276</v>
      </c>
      <c r="Q33" s="89">
        <f t="shared" si="13"/>
        <v>0</v>
      </c>
      <c r="R33" s="90">
        <f t="shared" si="14"/>
        <v>0</v>
      </c>
      <c r="S33" s="91">
        <f t="shared" si="15"/>
        <v>0</v>
      </c>
      <c r="T33" s="92">
        <f t="shared" si="28"/>
        <v>0</v>
      </c>
      <c r="U33" s="93">
        <f t="shared" si="29"/>
        <v>99621.223416586698</v>
      </c>
      <c r="V33" s="93">
        <f t="shared" si="30"/>
        <v>498106.11708293349</v>
      </c>
      <c r="W33" s="94">
        <f>SUM(V33:V$42)</f>
        <v>4635023.6038824907</v>
      </c>
      <c r="X33" s="95">
        <f t="shared" si="0"/>
        <v>498106.11708293349</v>
      </c>
      <c r="Y33" s="93">
        <f>SUM(X33:X$42)</f>
        <v>4306013.308188227</v>
      </c>
      <c r="Z33" s="93">
        <f t="shared" si="1"/>
        <v>0</v>
      </c>
      <c r="AA33" s="94">
        <f>SUM(Z33:Z$42)</f>
        <v>329010.29569426377</v>
      </c>
      <c r="AB33" s="87">
        <f t="shared" si="2"/>
        <v>46.526467402434754</v>
      </c>
      <c r="AC33" s="88">
        <f t="shared" si="3"/>
        <v>43.223854922778294</v>
      </c>
      <c r="AD33" s="96">
        <f t="shared" si="16"/>
        <v>92.901647891961744</v>
      </c>
      <c r="AE33" s="88">
        <f t="shared" si="4"/>
        <v>3.302612479656462</v>
      </c>
      <c r="AF33" s="97">
        <f t="shared" si="17"/>
        <v>7.0983521080382612</v>
      </c>
      <c r="AH33" s="98">
        <f t="shared" si="31"/>
        <v>0</v>
      </c>
      <c r="AI33" s="99">
        <f t="shared" si="18"/>
        <v>0</v>
      </c>
      <c r="AJ33" s="99">
        <f t="shared" si="32"/>
        <v>0</v>
      </c>
      <c r="AK33" s="99">
        <f>SUM(AJ33:AJ$42)/U33/U33</f>
        <v>0.20764368640981049</v>
      </c>
      <c r="AL33" s="99">
        <f t="shared" si="33"/>
        <v>0</v>
      </c>
      <c r="AM33" s="99">
        <f>SUM(AL33:AL$42)/U33/U33</f>
        <v>0.15803394435300924</v>
      </c>
      <c r="AN33" s="99">
        <f t="shared" si="34"/>
        <v>0</v>
      </c>
      <c r="AO33" s="100">
        <f>SUM(AN33:AN$42)/U33/U33</f>
        <v>1.727991544303881E-2</v>
      </c>
      <c r="AP33" s="87">
        <f t="shared" si="5"/>
        <v>45.633335841178557</v>
      </c>
      <c r="AQ33" s="88">
        <f t="shared" si="6"/>
        <v>47.419598963690952</v>
      </c>
      <c r="AR33" s="88">
        <f t="shared" si="7"/>
        <v>42.444686647868103</v>
      </c>
      <c r="AS33" s="88">
        <f t="shared" si="8"/>
        <v>44.003023197688485</v>
      </c>
      <c r="AT33" s="88">
        <f t="shared" si="9"/>
        <v>3.044964418988469</v>
      </c>
      <c r="AU33" s="101">
        <f t="shared" si="10"/>
        <v>3.5602605403244549</v>
      </c>
    </row>
    <row r="34" spans="1:47" ht="14.45" customHeight="1" x14ac:dyDescent="0.15">
      <c r="A34" s="126"/>
      <c r="B34" s="86" t="s">
        <v>77</v>
      </c>
      <c r="C34" s="11">
        <v>1417</v>
      </c>
      <c r="D34" s="11">
        <v>0</v>
      </c>
      <c r="E34" s="11">
        <v>456</v>
      </c>
      <c r="F34" s="12">
        <v>0.6</v>
      </c>
      <c r="G34" s="22" t="s">
        <v>77</v>
      </c>
      <c r="H34" s="3">
        <v>4254117</v>
      </c>
      <c r="I34" s="3">
        <v>4884</v>
      </c>
      <c r="J34" s="18">
        <v>45</v>
      </c>
      <c r="K34" s="3">
        <v>98618</v>
      </c>
      <c r="L34" s="4">
        <v>4238549</v>
      </c>
      <c r="M34" s="70"/>
      <c r="N34" s="70"/>
      <c r="O34" s="87">
        <f t="shared" si="26"/>
        <v>0.54067495559502665</v>
      </c>
      <c r="P34" s="88">
        <f t="shared" si="27"/>
        <v>1.0028678423201143</v>
      </c>
      <c r="Q34" s="89">
        <f t="shared" si="13"/>
        <v>0</v>
      </c>
      <c r="R34" s="90">
        <f t="shared" si="14"/>
        <v>0</v>
      </c>
      <c r="S34" s="91">
        <f t="shared" si="15"/>
        <v>1.3157894736842105E-3</v>
      </c>
      <c r="T34" s="92">
        <f t="shared" si="28"/>
        <v>0</v>
      </c>
      <c r="U34" s="93">
        <f t="shared" si="29"/>
        <v>99621.223416586698</v>
      </c>
      <c r="V34" s="93">
        <f t="shared" si="30"/>
        <v>498106.11708293349</v>
      </c>
      <c r="W34" s="94">
        <f>SUM(V34:V$42)</f>
        <v>4136917.4867995568</v>
      </c>
      <c r="X34" s="95">
        <f t="shared" si="0"/>
        <v>497450.71429729805</v>
      </c>
      <c r="Y34" s="93">
        <f>SUM(X34:X$42)</f>
        <v>3807907.1911052931</v>
      </c>
      <c r="Z34" s="93">
        <f t="shared" si="1"/>
        <v>655.40278563543882</v>
      </c>
      <c r="AA34" s="94">
        <f>SUM(Z34:Z$42)</f>
        <v>329010.29569426377</v>
      </c>
      <c r="AB34" s="87">
        <f t="shared" si="2"/>
        <v>41.526467402434747</v>
      </c>
      <c r="AC34" s="88">
        <f t="shared" si="3"/>
        <v>38.223854922778287</v>
      </c>
      <c r="AD34" s="96">
        <f t="shared" si="16"/>
        <v>92.046969833357835</v>
      </c>
      <c r="AE34" s="88">
        <f t="shared" si="4"/>
        <v>3.302612479656462</v>
      </c>
      <c r="AF34" s="97">
        <f t="shared" si="17"/>
        <v>7.9530301666421677</v>
      </c>
      <c r="AH34" s="98">
        <f t="shared" si="31"/>
        <v>0</v>
      </c>
      <c r="AI34" s="99">
        <f t="shared" si="18"/>
        <v>2.8817065169849835E-6</v>
      </c>
      <c r="AJ34" s="99">
        <f t="shared" si="32"/>
        <v>0</v>
      </c>
      <c r="AK34" s="99">
        <f>SUM(AJ34:AJ$42)/U34/U34</f>
        <v>0.20764368640981049</v>
      </c>
      <c r="AL34" s="99">
        <f t="shared" si="33"/>
        <v>714979.35058506136</v>
      </c>
      <c r="AM34" s="99">
        <f>SUM(AL34:AL$42)/U34/U34</f>
        <v>0.15803394435300924</v>
      </c>
      <c r="AN34" s="99">
        <f t="shared" si="34"/>
        <v>714979.35058506136</v>
      </c>
      <c r="AO34" s="100">
        <f>SUM(AN34:AN$42)/U34/U34</f>
        <v>1.727991544303881E-2</v>
      </c>
      <c r="AP34" s="87">
        <f t="shared" si="5"/>
        <v>40.63333584117855</v>
      </c>
      <c r="AQ34" s="88">
        <f t="shared" si="6"/>
        <v>42.419598963690945</v>
      </c>
      <c r="AR34" s="88">
        <f t="shared" si="7"/>
        <v>37.444686647868096</v>
      </c>
      <c r="AS34" s="88">
        <f t="shared" si="8"/>
        <v>39.003023197688478</v>
      </c>
      <c r="AT34" s="88">
        <f t="shared" si="9"/>
        <v>3.044964418988469</v>
      </c>
      <c r="AU34" s="101">
        <f t="shared" si="10"/>
        <v>3.5602605403244549</v>
      </c>
    </row>
    <row r="35" spans="1:47" ht="14.45" customHeight="1" x14ac:dyDescent="0.15">
      <c r="A35" s="126"/>
      <c r="B35" s="86" t="s">
        <v>79</v>
      </c>
      <c r="C35" s="11">
        <v>1770</v>
      </c>
      <c r="D35" s="11">
        <v>9</v>
      </c>
      <c r="E35" s="11">
        <v>592</v>
      </c>
      <c r="F35" s="12">
        <v>0.6</v>
      </c>
      <c r="G35" s="22" t="s">
        <v>79</v>
      </c>
      <c r="H35" s="3">
        <v>3926558</v>
      </c>
      <c r="I35" s="3">
        <v>6879</v>
      </c>
      <c r="J35" s="18">
        <v>50</v>
      </c>
      <c r="K35" s="3">
        <v>98055</v>
      </c>
      <c r="L35" s="4">
        <v>3746752</v>
      </c>
      <c r="M35" s="70"/>
      <c r="N35" s="70"/>
      <c r="O35" s="87">
        <f t="shared" si="26"/>
        <v>0.52857142857142858</v>
      </c>
      <c r="P35" s="88">
        <f t="shared" si="27"/>
        <v>0.98541039571569933</v>
      </c>
      <c r="Q35" s="89">
        <f t="shared" si="13"/>
        <v>5.084745762711864E-3</v>
      </c>
      <c r="R35" s="90">
        <f t="shared" si="14"/>
        <v>5.1600285371647975E-3</v>
      </c>
      <c r="S35" s="91">
        <f t="shared" si="15"/>
        <v>1.0135135135135136E-3</v>
      </c>
      <c r="T35" s="92">
        <f t="shared" si="28"/>
        <v>2.5490108423886246E-2</v>
      </c>
      <c r="U35" s="93">
        <f t="shared" si="29"/>
        <v>99621.223416586698</v>
      </c>
      <c r="V35" s="93">
        <f t="shared" si="30"/>
        <v>492120.4927297266</v>
      </c>
      <c r="W35" s="94">
        <f>SUM(V35:V$42)</f>
        <v>3638811.3697166233</v>
      </c>
      <c r="X35" s="95">
        <f t="shared" si="0"/>
        <v>491621.7219600681</v>
      </c>
      <c r="Y35" s="93">
        <f>SUM(X35:X$42)</f>
        <v>3310456.4768079952</v>
      </c>
      <c r="Z35" s="93">
        <f t="shared" si="1"/>
        <v>498.77076965850671</v>
      </c>
      <c r="AA35" s="94">
        <f>SUM(Z35:Z$42)</f>
        <v>328354.89290862833</v>
      </c>
      <c r="AB35" s="87">
        <f t="shared" si="2"/>
        <v>36.526467402434747</v>
      </c>
      <c r="AC35" s="88">
        <f t="shared" si="3"/>
        <v>33.230433870146712</v>
      </c>
      <c r="AD35" s="96">
        <f t="shared" si="16"/>
        <v>90.976314528384066</v>
      </c>
      <c r="AE35" s="88">
        <f t="shared" si="4"/>
        <v>3.2960335322880407</v>
      </c>
      <c r="AF35" s="97">
        <f t="shared" si="17"/>
        <v>9.023685471615952</v>
      </c>
      <c r="AH35" s="98">
        <f t="shared" si="31"/>
        <v>7.0353726774393063E-5</v>
      </c>
      <c r="AI35" s="99">
        <f t="shared" si="18"/>
        <v>1.7102809187017551E-6</v>
      </c>
      <c r="AJ35" s="99">
        <f t="shared" si="32"/>
        <v>844107388.21310127</v>
      </c>
      <c r="AK35" s="99">
        <f>SUM(AJ35:AJ$42)/U35/U35</f>
        <v>0.20764368640981049</v>
      </c>
      <c r="AL35" s="99">
        <f t="shared" si="33"/>
        <v>688408039.28414309</v>
      </c>
      <c r="AM35" s="99">
        <f>SUM(AL35:AL$42)/U35/U35</f>
        <v>0.15796190169008462</v>
      </c>
      <c r="AN35" s="99">
        <f t="shared" si="34"/>
        <v>8388552.7540659271</v>
      </c>
      <c r="AO35" s="100">
        <f>SUM(AN35:AN$42)/U35/U35</f>
        <v>1.7207872780114184E-2</v>
      </c>
      <c r="AP35" s="87">
        <f t="shared" si="5"/>
        <v>35.63333584117855</v>
      </c>
      <c r="AQ35" s="88">
        <f t="shared" si="6"/>
        <v>37.419598963690945</v>
      </c>
      <c r="AR35" s="88">
        <f t="shared" si="7"/>
        <v>32.451443214533548</v>
      </c>
      <c r="AS35" s="88">
        <f t="shared" si="8"/>
        <v>34.009424525759876</v>
      </c>
      <c r="AT35" s="88">
        <f t="shared" si="9"/>
        <v>3.0389231200677522</v>
      </c>
      <c r="AU35" s="101">
        <f t="shared" si="10"/>
        <v>3.5531439445083293</v>
      </c>
    </row>
    <row r="36" spans="1:47" ht="14.45" customHeight="1" x14ac:dyDescent="0.15">
      <c r="A36" s="126"/>
      <c r="B36" s="86" t="s">
        <v>81</v>
      </c>
      <c r="C36" s="11">
        <v>2262</v>
      </c>
      <c r="D36" s="11">
        <v>6</v>
      </c>
      <c r="E36" s="11">
        <v>759</v>
      </c>
      <c r="F36" s="12">
        <v>1.2</v>
      </c>
      <c r="G36" s="22" t="s">
        <v>81</v>
      </c>
      <c r="H36" s="3">
        <v>3770396</v>
      </c>
      <c r="I36" s="3">
        <v>9275</v>
      </c>
      <c r="J36" s="18">
        <v>55</v>
      </c>
      <c r="K36" s="3">
        <v>97187</v>
      </c>
      <c r="L36" s="4">
        <v>3258523</v>
      </c>
      <c r="M36" s="70"/>
      <c r="N36" s="70"/>
      <c r="O36" s="87">
        <f t="shared" si="26"/>
        <v>0.52993311036789292</v>
      </c>
      <c r="P36" s="88">
        <f t="shared" si="27"/>
        <v>0.99369792960650705</v>
      </c>
      <c r="Q36" s="89">
        <f t="shared" si="13"/>
        <v>2.6525198938992041E-3</v>
      </c>
      <c r="R36" s="90">
        <f t="shared" si="14"/>
        <v>2.669342276832127E-3</v>
      </c>
      <c r="S36" s="91">
        <f t="shared" si="15"/>
        <v>1.5810276679841897E-3</v>
      </c>
      <c r="T36" s="92">
        <f t="shared" si="28"/>
        <v>1.3263498224195813E-2</v>
      </c>
      <c r="U36" s="93">
        <f t="shared" si="29"/>
        <v>97081.867630377717</v>
      </c>
      <c r="V36" s="93">
        <f t="shared" si="30"/>
        <v>482382.94133087184</v>
      </c>
      <c r="W36" s="94">
        <f>SUM(V36:V$42)</f>
        <v>3146690.8769868966</v>
      </c>
      <c r="X36" s="95">
        <f t="shared" si="0"/>
        <v>481620.28055406414</v>
      </c>
      <c r="Y36" s="93">
        <f>SUM(X36:X$42)</f>
        <v>2818834.754847927</v>
      </c>
      <c r="Z36" s="93">
        <f t="shared" si="1"/>
        <v>762.66077680770252</v>
      </c>
      <c r="AA36" s="94">
        <f>SUM(Z36:Z$42)</f>
        <v>327856.12213896983</v>
      </c>
      <c r="AB36" s="87">
        <f t="shared" si="2"/>
        <v>32.412755891423238</v>
      </c>
      <c r="AC36" s="88">
        <f t="shared" si="3"/>
        <v>29.03564613713602</v>
      </c>
      <c r="AD36" s="96">
        <f t="shared" si="16"/>
        <v>89.580923740024105</v>
      </c>
      <c r="AE36" s="88">
        <f t="shared" si="4"/>
        <v>3.3771097542872255</v>
      </c>
      <c r="AF36" s="97">
        <f t="shared" si="17"/>
        <v>10.419076259975922</v>
      </c>
      <c r="AH36" s="98">
        <f t="shared" si="31"/>
        <v>2.8931177571216369E-5</v>
      </c>
      <c r="AI36" s="99">
        <f t="shared" si="18"/>
        <v>2.0797470612612098E-6</v>
      </c>
      <c r="AJ36" s="99">
        <f t="shared" si="32"/>
        <v>248082433.25362632</v>
      </c>
      <c r="AK36" s="99">
        <f>SUM(AJ36:AJ$42)/U36/U36</f>
        <v>0.12908684131335046</v>
      </c>
      <c r="AL36" s="99">
        <f t="shared" si="33"/>
        <v>195524234.22414255</v>
      </c>
      <c r="AM36" s="99">
        <f>SUM(AL36:AL$42)/U36/U36</f>
        <v>9.3292046695124475E-2</v>
      </c>
      <c r="AN36" s="99">
        <f t="shared" si="34"/>
        <v>3669990.3207557676</v>
      </c>
      <c r="AO36" s="100">
        <f>SUM(AN36:AN$42)/U36/U36</f>
        <v>1.7229810945096086E-2</v>
      </c>
      <c r="AP36" s="87">
        <f t="shared" si="5"/>
        <v>31.70855420895623</v>
      </c>
      <c r="AQ36" s="88">
        <f t="shared" si="6"/>
        <v>33.116957573890247</v>
      </c>
      <c r="AR36" s="88">
        <f t="shared" si="7"/>
        <v>28.436988700379413</v>
      </c>
      <c r="AS36" s="88">
        <f t="shared" si="8"/>
        <v>29.634303573892627</v>
      </c>
      <c r="AT36" s="88">
        <f t="shared" si="9"/>
        <v>3.1198355003738554</v>
      </c>
      <c r="AU36" s="101">
        <f t="shared" si="10"/>
        <v>3.6343840082005956</v>
      </c>
    </row>
    <row r="37" spans="1:47" ht="14.45" customHeight="1" x14ac:dyDescent="0.15">
      <c r="A37" s="126"/>
      <c r="B37" s="86" t="s">
        <v>83</v>
      </c>
      <c r="C37" s="11">
        <v>2583</v>
      </c>
      <c r="D37" s="11">
        <v>9</v>
      </c>
      <c r="E37" s="11">
        <v>852</v>
      </c>
      <c r="F37" s="12">
        <v>3.6</v>
      </c>
      <c r="G37" s="22" t="s">
        <v>83</v>
      </c>
      <c r="H37" s="3">
        <v>4308137</v>
      </c>
      <c r="I37" s="3">
        <v>16076</v>
      </c>
      <c r="J37" s="18">
        <v>60</v>
      </c>
      <c r="K37" s="3">
        <v>95991</v>
      </c>
      <c r="L37" s="4">
        <v>2775399</v>
      </c>
      <c r="M37" s="70"/>
      <c r="N37" s="70"/>
      <c r="O37" s="87">
        <f t="shared" si="26"/>
        <v>0.52923076923076917</v>
      </c>
      <c r="P37" s="88">
        <f t="shared" si="27"/>
        <v>1.0509637941181051</v>
      </c>
      <c r="Q37" s="89">
        <f t="shared" si="13"/>
        <v>3.4843205574912892E-3</v>
      </c>
      <c r="R37" s="90">
        <f t="shared" si="14"/>
        <v>3.315357367201299E-3</v>
      </c>
      <c r="S37" s="91">
        <f t="shared" si="15"/>
        <v>4.2253521126760568E-3</v>
      </c>
      <c r="T37" s="92">
        <f t="shared" si="28"/>
        <v>1.6448425932248316E-2</v>
      </c>
      <c r="U37" s="93">
        <f t="shared" si="29"/>
        <v>95794.222451460591</v>
      </c>
      <c r="V37" s="93">
        <f t="shared" si="30"/>
        <v>475262.24120456894</v>
      </c>
      <c r="W37" s="94">
        <f>SUM(V37:V$42)</f>
        <v>2664307.9356560251</v>
      </c>
      <c r="X37" s="95">
        <f t="shared" si="0"/>
        <v>473254.09088962007</v>
      </c>
      <c r="Y37" s="93">
        <f>SUM(X37:X$42)</f>
        <v>2337214.4742938629</v>
      </c>
      <c r="Z37" s="93">
        <f t="shared" si="1"/>
        <v>2008.1503149488831</v>
      </c>
      <c r="AA37" s="94">
        <f>SUM(Z37:Z$42)</f>
        <v>327093.46136216214</v>
      </c>
      <c r="AB37" s="87">
        <f t="shared" si="2"/>
        <v>27.812824901898892</v>
      </c>
      <c r="AC37" s="88">
        <f t="shared" si="3"/>
        <v>24.398282218722962</v>
      </c>
      <c r="AD37" s="96">
        <f t="shared" si="16"/>
        <v>87.723136016497165</v>
      </c>
      <c r="AE37" s="88">
        <f t="shared" si="4"/>
        <v>3.4145426831759296</v>
      </c>
      <c r="AF37" s="97">
        <f t="shared" si="17"/>
        <v>12.276863983502823</v>
      </c>
      <c r="AH37" s="98">
        <f t="shared" si="31"/>
        <v>2.9566731360155015E-5</v>
      </c>
      <c r="AI37" s="99">
        <f t="shared" si="18"/>
        <v>4.9383785354459635E-6</v>
      </c>
      <c r="AJ37" s="99">
        <f t="shared" si="32"/>
        <v>177639367.62863711</v>
      </c>
      <c r="AK37" s="99">
        <f>SUM(AJ37:AJ$42)/U37/U37</f>
        <v>0.10554603951072732</v>
      </c>
      <c r="AL37" s="99">
        <f t="shared" si="33"/>
        <v>133958105.78754354</v>
      </c>
      <c r="AM37" s="99">
        <f>SUM(AL37:AL$42)/U37/U37</f>
        <v>7.4509942749056188E-2</v>
      </c>
      <c r="AN37" s="99">
        <f t="shared" si="34"/>
        <v>4364109.5945370672</v>
      </c>
      <c r="AO37" s="100">
        <f>SUM(AN37:AN$42)/U37/U37</f>
        <v>1.7296190703451782E-2</v>
      </c>
      <c r="AP37" s="87">
        <f t="shared" si="5"/>
        <v>27.176063042657614</v>
      </c>
      <c r="AQ37" s="88">
        <f t="shared" si="6"/>
        <v>28.449586761140171</v>
      </c>
      <c r="AR37" s="88">
        <f t="shared" si="7"/>
        <v>23.863270633741127</v>
      </c>
      <c r="AS37" s="88">
        <f t="shared" si="8"/>
        <v>24.933293803704796</v>
      </c>
      <c r="AT37" s="88">
        <f t="shared" si="9"/>
        <v>3.1567733168687977</v>
      </c>
      <c r="AU37" s="101">
        <f t="shared" si="10"/>
        <v>3.6723120494830614</v>
      </c>
    </row>
    <row r="38" spans="1:47" ht="14.45" customHeight="1" x14ac:dyDescent="0.15">
      <c r="A38" s="126"/>
      <c r="B38" s="86" t="s">
        <v>85</v>
      </c>
      <c r="C38" s="11">
        <v>2655</v>
      </c>
      <c r="D38" s="11">
        <v>16</v>
      </c>
      <c r="E38" s="11">
        <v>885</v>
      </c>
      <c r="F38" s="12">
        <v>8</v>
      </c>
      <c r="G38" s="22" t="s">
        <v>85</v>
      </c>
      <c r="H38" s="3">
        <v>5011036</v>
      </c>
      <c r="I38" s="3">
        <v>26863</v>
      </c>
      <c r="J38" s="18">
        <v>65</v>
      </c>
      <c r="K38" s="3">
        <v>94301</v>
      </c>
      <c r="L38" s="4">
        <v>2299422</v>
      </c>
      <c r="M38" s="70"/>
      <c r="N38" s="70"/>
      <c r="O38" s="87">
        <f t="shared" si="26"/>
        <v>0.53530805687203797</v>
      </c>
      <c r="P38" s="88">
        <f t="shared" si="27"/>
        <v>0.98581808226563206</v>
      </c>
      <c r="Q38" s="89">
        <f t="shared" si="13"/>
        <v>6.0263653483992466E-3</v>
      </c>
      <c r="R38" s="90">
        <f t="shared" si="14"/>
        <v>6.1130602661997246E-3</v>
      </c>
      <c r="S38" s="91">
        <f t="shared" si="15"/>
        <v>9.0395480225988704E-3</v>
      </c>
      <c r="T38" s="92">
        <f t="shared" si="28"/>
        <v>3.0137248451546202E-2</v>
      </c>
      <c r="U38" s="93">
        <f t="shared" si="29"/>
        <v>94218.55827873043</v>
      </c>
      <c r="V38" s="93">
        <f t="shared" si="30"/>
        <v>464495.35518121015</v>
      </c>
      <c r="W38" s="94">
        <f>SUM(V38:V$42)</f>
        <v>2189045.694451456</v>
      </c>
      <c r="X38" s="95">
        <f t="shared" si="0"/>
        <v>460296.52711177547</v>
      </c>
      <c r="Y38" s="93">
        <f>SUM(X38:X$42)</f>
        <v>1863960.383404243</v>
      </c>
      <c r="Z38" s="93">
        <f t="shared" si="1"/>
        <v>4198.8280694346686</v>
      </c>
      <c r="AA38" s="94">
        <f>SUM(Z38:Z$42)</f>
        <v>325085.31104721327</v>
      </c>
      <c r="AB38" s="87">
        <f t="shared" si="2"/>
        <v>23.233699755578055</v>
      </c>
      <c r="AC38" s="88">
        <f t="shared" si="3"/>
        <v>19.783367708620805</v>
      </c>
      <c r="AD38" s="96">
        <f t="shared" si="16"/>
        <v>85.149450654629916</v>
      </c>
      <c r="AE38" s="88">
        <f t="shared" si="4"/>
        <v>3.4503320469572536</v>
      </c>
      <c r="AF38" s="97">
        <f t="shared" si="17"/>
        <v>14.850549345370109</v>
      </c>
      <c r="AH38" s="98">
        <f t="shared" si="31"/>
        <v>5.5055092217706907E-5</v>
      </c>
      <c r="AI38" s="99">
        <f t="shared" si="18"/>
        <v>1.0121846999035028E-5</v>
      </c>
      <c r="AJ38" s="99">
        <f t="shared" si="32"/>
        <v>219571542.46002698</v>
      </c>
      <c r="AK38" s="99">
        <f>SUM(AJ38:AJ$42)/U38/U38</f>
        <v>8.9094871167764045E-2</v>
      </c>
      <c r="AL38" s="99">
        <f t="shared" si="33"/>
        <v>154665081.72540832</v>
      </c>
      <c r="AM38" s="99">
        <f>SUM(AL38:AL$42)/U38/U38</f>
        <v>6.1932677603951984E-2</v>
      </c>
      <c r="AN38" s="99">
        <f t="shared" si="34"/>
        <v>8282859.0091999825</v>
      </c>
      <c r="AO38" s="100">
        <f>SUM(AN38:AN$42)/U38/U38</f>
        <v>1.7387921457063252E-2</v>
      </c>
      <c r="AP38" s="87">
        <f t="shared" si="5"/>
        <v>22.648663981391483</v>
      </c>
      <c r="AQ38" s="88">
        <f t="shared" si="6"/>
        <v>23.818735529764627</v>
      </c>
      <c r="AR38" s="88">
        <f t="shared" si="7"/>
        <v>19.295596682130565</v>
      </c>
      <c r="AS38" s="88">
        <f t="shared" si="8"/>
        <v>20.271138735111045</v>
      </c>
      <c r="AT38" s="88">
        <f t="shared" si="9"/>
        <v>3.1918800416072193</v>
      </c>
      <c r="AU38" s="101">
        <f t="shared" si="10"/>
        <v>3.7087840523072879</v>
      </c>
    </row>
    <row r="39" spans="1:47" ht="14.45" customHeight="1" x14ac:dyDescent="0.15">
      <c r="A39" s="126"/>
      <c r="B39" s="86" t="s">
        <v>87</v>
      </c>
      <c r="C39" s="11">
        <v>2235</v>
      </c>
      <c r="D39" s="11">
        <v>23</v>
      </c>
      <c r="E39" s="11">
        <v>744</v>
      </c>
      <c r="F39" s="12">
        <v>20</v>
      </c>
      <c r="G39" s="22" t="s">
        <v>87</v>
      </c>
      <c r="H39" s="3">
        <v>4142913</v>
      </c>
      <c r="I39" s="3">
        <v>37407</v>
      </c>
      <c r="J39" s="18">
        <v>70</v>
      </c>
      <c r="K39" s="3">
        <v>91769</v>
      </c>
      <c r="L39" s="4">
        <v>1833800</v>
      </c>
      <c r="M39" s="70"/>
      <c r="N39" s="70"/>
      <c r="O39" s="87">
        <f t="shared" si="26"/>
        <v>0.53873185637891519</v>
      </c>
      <c r="P39" s="88">
        <f t="shared" si="27"/>
        <v>1.0341749873183577</v>
      </c>
      <c r="Q39" s="89">
        <f t="shared" si="13"/>
        <v>1.029082774049217E-2</v>
      </c>
      <c r="R39" s="90">
        <f t="shared" si="14"/>
        <v>9.9507606224131864E-3</v>
      </c>
      <c r="S39" s="91">
        <f t="shared" si="15"/>
        <v>2.6881720430107527E-2</v>
      </c>
      <c r="T39" s="92">
        <f t="shared" si="28"/>
        <v>4.8637578259047819E-2</v>
      </c>
      <c r="U39" s="93">
        <f t="shared" si="29"/>
        <v>91379.070179137852</v>
      </c>
      <c r="V39" s="93">
        <f t="shared" si="30"/>
        <v>446644.91949149146</v>
      </c>
      <c r="W39" s="94">
        <f>SUM(V39:V$42)</f>
        <v>1724550.3392702462</v>
      </c>
      <c r="X39" s="95">
        <f t="shared" si="0"/>
        <v>434638.33563419332</v>
      </c>
      <c r="Y39" s="93">
        <f>SUM(X39:X$42)</f>
        <v>1403663.8562924676</v>
      </c>
      <c r="Z39" s="93">
        <f t="shared" si="1"/>
        <v>12006.583857298157</v>
      </c>
      <c r="AA39" s="94">
        <f>SUM(Z39:Z$42)</f>
        <v>320886.48297777859</v>
      </c>
      <c r="AB39" s="87">
        <f t="shared" si="2"/>
        <v>18.872487276238086</v>
      </c>
      <c r="AC39" s="88">
        <f t="shared" si="3"/>
        <v>15.360890120032417</v>
      </c>
      <c r="AD39" s="96">
        <f t="shared" si="16"/>
        <v>81.393034713410344</v>
      </c>
      <c r="AE39" s="88">
        <f t="shared" si="4"/>
        <v>3.5115971562056676</v>
      </c>
      <c r="AF39" s="97">
        <f t="shared" si="17"/>
        <v>18.606965286589642</v>
      </c>
      <c r="AH39" s="98">
        <f t="shared" si="31"/>
        <v>9.7850273127382968E-5</v>
      </c>
      <c r="AI39" s="99">
        <f t="shared" si="18"/>
        <v>3.5160071958098208E-5</v>
      </c>
      <c r="AJ39" s="99">
        <f t="shared" si="32"/>
        <v>236296691.54750377</v>
      </c>
      <c r="AK39" s="99">
        <f>SUM(AJ39:AJ$42)/U39/U39</f>
        <v>6.8422348476621306E-2</v>
      </c>
      <c r="AL39" s="99">
        <f t="shared" si="33"/>
        <v>153527731.11092982</v>
      </c>
      <c r="AM39" s="99">
        <f>SUM(AL39:AL$42)/U39/U39</f>
        <v>4.7318970326368309E-2</v>
      </c>
      <c r="AN39" s="99">
        <f t="shared" si="34"/>
        <v>17691777.591316752</v>
      </c>
      <c r="AO39" s="100">
        <f>SUM(AN39:AN$42)/U39/U39</f>
        <v>1.749338261487501E-2</v>
      </c>
      <c r="AP39" s="87">
        <f t="shared" si="5"/>
        <v>18.359797024811567</v>
      </c>
      <c r="AQ39" s="88">
        <f t="shared" si="6"/>
        <v>19.385177527664606</v>
      </c>
      <c r="AR39" s="88">
        <f t="shared" si="7"/>
        <v>14.934532809310792</v>
      </c>
      <c r="AS39" s="88">
        <f t="shared" si="8"/>
        <v>15.787247430754043</v>
      </c>
      <c r="AT39" s="88">
        <f t="shared" si="9"/>
        <v>3.2523625546315262</v>
      </c>
      <c r="AU39" s="101">
        <f t="shared" si="10"/>
        <v>3.7708317577798089</v>
      </c>
    </row>
    <row r="40" spans="1:47" ht="14.45" customHeight="1" x14ac:dyDescent="0.15">
      <c r="A40" s="126"/>
      <c r="B40" s="86" t="s">
        <v>89</v>
      </c>
      <c r="C40" s="11">
        <v>2559</v>
      </c>
      <c r="D40" s="11">
        <v>51</v>
      </c>
      <c r="E40" s="11">
        <v>828</v>
      </c>
      <c r="F40" s="12">
        <v>40</v>
      </c>
      <c r="G40" s="22" t="s">
        <v>89</v>
      </c>
      <c r="H40" s="3">
        <v>3522767</v>
      </c>
      <c r="I40" s="3">
        <v>56501</v>
      </c>
      <c r="J40" s="18">
        <v>75</v>
      </c>
      <c r="K40" s="3">
        <v>87842</v>
      </c>
      <c r="L40" s="4">
        <v>1384012</v>
      </c>
      <c r="M40" s="70"/>
      <c r="N40" s="70"/>
      <c r="O40" s="87">
        <f t="shared" si="26"/>
        <v>0.54889656207776605</v>
      </c>
      <c r="P40" s="88">
        <f t="shared" si="27"/>
        <v>1.021384145334415</v>
      </c>
      <c r="Q40" s="89">
        <f t="shared" si="13"/>
        <v>1.992966002344666E-2</v>
      </c>
      <c r="R40" s="90">
        <f t="shared" si="14"/>
        <v>1.9512403941732832E-2</v>
      </c>
      <c r="S40" s="91">
        <f t="shared" si="15"/>
        <v>4.8309178743961352E-2</v>
      </c>
      <c r="T40" s="92">
        <f t="shared" si="28"/>
        <v>9.3449264991081554E-2</v>
      </c>
      <c r="U40" s="93">
        <f t="shared" si="29"/>
        <v>86934.613502061009</v>
      </c>
      <c r="V40" s="93">
        <f t="shared" si="30"/>
        <v>416349.30059416819</v>
      </c>
      <c r="W40" s="94">
        <f>SUM(V40:V$42)</f>
        <v>1277905.4197787545</v>
      </c>
      <c r="X40" s="95">
        <f t="shared" si="0"/>
        <v>396235.80781184125</v>
      </c>
      <c r="Y40" s="93">
        <f>SUM(X40:X$42)</f>
        <v>969025.52065827418</v>
      </c>
      <c r="Z40" s="93">
        <f t="shared" si="1"/>
        <v>20113.492782326965</v>
      </c>
      <c r="AA40" s="94">
        <f>SUM(Z40:Z$42)</f>
        <v>308879.89912048046</v>
      </c>
      <c r="AB40" s="87">
        <f t="shared" si="2"/>
        <v>14.699615818139669</v>
      </c>
      <c r="AC40" s="88">
        <f t="shared" si="3"/>
        <v>11.14660181511362</v>
      </c>
      <c r="AD40" s="96">
        <f t="shared" si="16"/>
        <v>75.829205014721907</v>
      </c>
      <c r="AE40" s="88">
        <f t="shared" si="4"/>
        <v>3.553014003026052</v>
      </c>
      <c r="AF40" s="97">
        <f t="shared" si="17"/>
        <v>24.170794985278114</v>
      </c>
      <c r="AH40" s="98">
        <f t="shared" si="31"/>
        <v>1.5522930676236451E-4</v>
      </c>
      <c r="AI40" s="99">
        <f t="shared" si="18"/>
        <v>5.5525847817687618E-5</v>
      </c>
      <c r="AJ40" s="99">
        <f t="shared" si="32"/>
        <v>204025179.72338137</v>
      </c>
      <c r="AK40" s="99">
        <f>SUM(AJ40:AJ$42)/U40/U40</f>
        <v>4.4331258696608443E-2</v>
      </c>
      <c r="AL40" s="99">
        <f t="shared" si="33"/>
        <v>113605686.27809295</v>
      </c>
      <c r="AM40" s="99">
        <f>SUM(AL40:AL$42)/U40/U40</f>
        <v>3.1966652118936623E-2</v>
      </c>
      <c r="AN40" s="99">
        <f t="shared" si="34"/>
        <v>26325992.310752276</v>
      </c>
      <c r="AO40" s="100">
        <f>SUM(AN40:AN$42)/U40/U40</f>
        <v>1.6986855675950461E-2</v>
      </c>
      <c r="AP40" s="87">
        <f t="shared" si="5"/>
        <v>14.286938022021571</v>
      </c>
      <c r="AQ40" s="88">
        <f t="shared" si="6"/>
        <v>15.112293614257768</v>
      </c>
      <c r="AR40" s="88">
        <f t="shared" si="7"/>
        <v>10.796169095779213</v>
      </c>
      <c r="AS40" s="88">
        <f t="shared" si="8"/>
        <v>11.497034534448026</v>
      </c>
      <c r="AT40" s="88">
        <f t="shared" si="9"/>
        <v>3.2975600839628845</v>
      </c>
      <c r="AU40" s="101">
        <f t="shared" si="10"/>
        <v>3.8084679220892195</v>
      </c>
    </row>
    <row r="41" spans="1:47" ht="14.45" customHeight="1" x14ac:dyDescent="0.15">
      <c r="A41" s="126"/>
      <c r="B41" s="86" t="s">
        <v>90</v>
      </c>
      <c r="C41" s="11">
        <v>2617</v>
      </c>
      <c r="D41" s="11">
        <v>86</v>
      </c>
      <c r="E41" s="11">
        <v>863</v>
      </c>
      <c r="F41" s="12">
        <v>119</v>
      </c>
      <c r="G41" s="22" t="s">
        <v>90</v>
      </c>
      <c r="H41" s="3">
        <v>3002215</v>
      </c>
      <c r="I41" s="3">
        <v>95693</v>
      </c>
      <c r="J41" s="18">
        <v>80</v>
      </c>
      <c r="K41" s="3">
        <v>81181</v>
      </c>
      <c r="L41" s="4">
        <v>959826</v>
      </c>
      <c r="M41" s="70"/>
      <c r="N41" s="70"/>
      <c r="O41" s="87">
        <f>IF(K41&lt;0.5,0.5,((L41-L42)-5*K42)/5/(K41-K42))</f>
        <v>0.54725826705734615</v>
      </c>
      <c r="P41" s="88">
        <f>IF(H41&lt;0.5,1,(I41/H41)/((K41-K42)/(L41-L42)))</f>
        <v>1.0109663769967436</v>
      </c>
      <c r="Q41" s="89">
        <f t="shared" si="13"/>
        <v>3.2862055789071455E-2</v>
      </c>
      <c r="R41" s="90">
        <f t="shared" si="14"/>
        <v>3.2505587264627003E-2</v>
      </c>
      <c r="S41" s="91">
        <f t="shared" si="15"/>
        <v>0.13789107763615296</v>
      </c>
      <c r="T41" s="92">
        <f>5*R41/(1+5*(1-O41)*R41)</f>
        <v>0.15138830359878652</v>
      </c>
      <c r="U41" s="93">
        <f t="shared" si="29"/>
        <v>78810.637768009663</v>
      </c>
      <c r="V41" s="93">
        <f>5*U41*((1-T41)+O41*T41)</f>
        <v>367044.86093752005</v>
      </c>
      <c r="W41" s="94">
        <f>SUM(V41:V$42)</f>
        <v>861556.11918458645</v>
      </c>
      <c r="X41" s="95">
        <f t="shared" si="0"/>
        <v>316432.64952203352</v>
      </c>
      <c r="Y41" s="93">
        <f>SUM(X41:X$42)</f>
        <v>572789.71284643305</v>
      </c>
      <c r="Z41" s="93">
        <f t="shared" si="1"/>
        <v>50612.211415486549</v>
      </c>
      <c r="AA41" s="94">
        <f>SUM(Z41:Z$42)</f>
        <v>288766.40633815347</v>
      </c>
      <c r="AB41" s="87">
        <f t="shared" si="2"/>
        <v>10.931977504365586</v>
      </c>
      <c r="AC41" s="88">
        <f t="shared" si="3"/>
        <v>7.2679238370398824</v>
      </c>
      <c r="AD41" s="96">
        <f t="shared" si="16"/>
        <v>66.483157636735925</v>
      </c>
      <c r="AE41" s="88">
        <f t="shared" si="4"/>
        <v>3.6640536673257045</v>
      </c>
      <c r="AF41" s="97">
        <f t="shared" si="17"/>
        <v>33.516842363264089</v>
      </c>
      <c r="AH41" s="98">
        <f>IF(D41=0,0,T41*T41*(1-T41)/D41)</f>
        <v>2.2614927876401212E-4</v>
      </c>
      <c r="AI41" s="99">
        <f t="shared" si="18"/>
        <v>1.3774870028330637E-4</v>
      </c>
      <c r="AJ41" s="99">
        <f>U41*U41*((1-O41)*5+AB42)^2*AH41</f>
        <v>131013939.04341099</v>
      </c>
      <c r="AK41" s="99">
        <f>SUM(AJ41:AJ$42)/U41/U41</f>
        <v>2.1093459830979183E-2</v>
      </c>
      <c r="AL41" s="99">
        <f>U41*U41*((1-O41)*5*(1-S41)+AC42)^2*AH41+V41*V41*AI41</f>
        <v>65560468.291839749</v>
      </c>
      <c r="AM41" s="99">
        <f>SUM(AL41:AL$42)/U41/U41</f>
        <v>2.060601263602907E-2</v>
      </c>
      <c r="AN41" s="99">
        <f>U41*U41*((1-O41)*5*S41+AE42)^2*AH41+V41*V41*AI41</f>
        <v>39628447.836373419</v>
      </c>
      <c r="AO41" s="100">
        <f>SUM(AN41:AN$42)/U41/U41</f>
        <v>1.6430914659375878E-2</v>
      </c>
      <c r="AP41" s="87">
        <f t="shared" si="5"/>
        <v>10.647315186369877</v>
      </c>
      <c r="AQ41" s="88">
        <f t="shared" si="6"/>
        <v>11.216639822361294</v>
      </c>
      <c r="AR41" s="88">
        <f t="shared" si="7"/>
        <v>6.9865698640049008</v>
      </c>
      <c r="AS41" s="88">
        <f t="shared" si="8"/>
        <v>7.5492778100748641</v>
      </c>
      <c r="AT41" s="88">
        <f t="shared" si="9"/>
        <v>3.4128147337277084</v>
      </c>
      <c r="AU41" s="101">
        <f t="shared" si="10"/>
        <v>3.9152926009237006</v>
      </c>
    </row>
    <row r="42" spans="1:47" ht="14.45" customHeight="1" thickBot="1" x14ac:dyDescent="0.2">
      <c r="A42" s="127"/>
      <c r="B42" s="128" t="s">
        <v>91</v>
      </c>
      <c r="C42" s="15">
        <v>3031</v>
      </c>
      <c r="D42" s="15">
        <v>358</v>
      </c>
      <c r="E42" s="15">
        <v>978</v>
      </c>
      <c r="F42" s="16">
        <v>471</v>
      </c>
      <c r="G42" s="24" t="s">
        <v>91</v>
      </c>
      <c r="H42" s="7">
        <v>3458084</v>
      </c>
      <c r="I42" s="7">
        <v>359915</v>
      </c>
      <c r="J42" s="20">
        <v>85</v>
      </c>
      <c r="K42" s="7">
        <v>69236</v>
      </c>
      <c r="L42" s="8">
        <v>580961</v>
      </c>
      <c r="M42" s="70"/>
      <c r="N42" s="70"/>
      <c r="O42" s="129">
        <v>1</v>
      </c>
      <c r="P42" s="130">
        <f>IF(H42&lt;0.5,1,(I42/H42)/(K42/L42))</f>
        <v>0.87333208996837031</v>
      </c>
      <c r="Q42" s="131">
        <f t="shared" si="13"/>
        <v>0.11811283404816893</v>
      </c>
      <c r="R42" s="132">
        <f t="shared" si="14"/>
        <v>0.13524389565537051</v>
      </c>
      <c r="S42" s="133">
        <f t="shared" si="15"/>
        <v>0.48159509202453987</v>
      </c>
      <c r="T42" s="129">
        <v>1</v>
      </c>
      <c r="U42" s="134">
        <f>U41*(1-T41)</f>
        <v>66879.629010772231</v>
      </c>
      <c r="V42" s="134">
        <f>U42/R42</f>
        <v>494511.25824706641</v>
      </c>
      <c r="W42" s="135">
        <f>SUM(V42:V$42)</f>
        <v>494511.25824706641</v>
      </c>
      <c r="X42" s="129">
        <f t="shared" si="0"/>
        <v>256357.06332439947</v>
      </c>
      <c r="Y42" s="134">
        <f>SUM(X42:X$42)</f>
        <v>256357.06332439947</v>
      </c>
      <c r="Z42" s="134">
        <f t="shared" si="1"/>
        <v>238154.19492266694</v>
      </c>
      <c r="AA42" s="135">
        <f>SUM(Z42:Z$42)</f>
        <v>238154.19492266694</v>
      </c>
      <c r="AB42" s="136">
        <f t="shared" si="2"/>
        <v>7.3940490633914253</v>
      </c>
      <c r="AC42" s="130">
        <f t="shared" si="3"/>
        <v>3.8331113242734691</v>
      </c>
      <c r="AD42" s="137">
        <f t="shared" si="16"/>
        <v>51.840490797546011</v>
      </c>
      <c r="AE42" s="130">
        <f t="shared" si="4"/>
        <v>3.5609377391179562</v>
      </c>
      <c r="AF42" s="138">
        <f t="shared" si="17"/>
        <v>48.159509202453989</v>
      </c>
      <c r="AH42" s="139">
        <f>0</f>
        <v>0</v>
      </c>
      <c r="AI42" s="140">
        <f t="shared" si="18"/>
        <v>2.5527736131126264E-4</v>
      </c>
      <c r="AJ42" s="140">
        <v>0</v>
      </c>
      <c r="AK42" s="140">
        <f>(1-R42)/R42/R42/D42</f>
        <v>0.13206120806829102</v>
      </c>
      <c r="AL42" s="140">
        <f>V42*V42*AI42</f>
        <v>62425879.375011764</v>
      </c>
      <c r="AM42" s="140">
        <f>(1-S42)*(1-S42)*(1-R42)/R42/R42/D42+AI42/R42/R42</f>
        <v>4.9447124979183486E-2</v>
      </c>
      <c r="AN42" s="140">
        <f>V42*V42*AI42</f>
        <v>62425879.375011764</v>
      </c>
      <c r="AO42" s="141">
        <f>S42*S42*(1-R42)/R42/R42/D42+AI42/R42/R42</f>
        <v>4.4585976215933514E-2</v>
      </c>
      <c r="AP42" s="136">
        <f t="shared" si="5"/>
        <v>6.6817806189723656</v>
      </c>
      <c r="AQ42" s="130">
        <f t="shared" si="6"/>
        <v>8.1063175078104841</v>
      </c>
      <c r="AR42" s="130">
        <f t="shared" si="7"/>
        <v>3.3972718178952253</v>
      </c>
      <c r="AS42" s="130">
        <f t="shared" si="8"/>
        <v>4.268950830651713</v>
      </c>
      <c r="AT42" s="130">
        <f t="shared" si="9"/>
        <v>3.1470760638795618</v>
      </c>
      <c r="AU42" s="142">
        <f t="shared" si="10"/>
        <v>3.9747994143563505</v>
      </c>
    </row>
    <row r="43" spans="1:47" ht="14.45" customHeight="1" thickTop="1" x14ac:dyDescent="0.15">
      <c r="G43" s="143"/>
      <c r="H43" s="143"/>
      <c r="I43" s="143"/>
      <c r="J43" s="143"/>
      <c r="K43" s="143"/>
      <c r="L43" s="143"/>
    </row>
    <row r="44" spans="1:47" ht="14.45" customHeight="1" thickBot="1" x14ac:dyDescent="0.2">
      <c r="A44" s="25" t="s">
        <v>36</v>
      </c>
      <c r="G44" s="143"/>
      <c r="H44" s="143"/>
      <c r="I44" s="143"/>
      <c r="J44" s="183" t="s">
        <v>32</v>
      </c>
      <c r="K44" s="184"/>
      <c r="L44" s="184"/>
      <c r="M44" s="184"/>
    </row>
    <row r="45" spans="1:47" ht="14.45" customHeight="1" thickTop="1" x14ac:dyDescent="0.15">
      <c r="A45" s="195" t="s">
        <v>11</v>
      </c>
      <c r="B45" s="197" t="s">
        <v>53</v>
      </c>
      <c r="C45" s="179" t="s">
        <v>5</v>
      </c>
      <c r="D45" s="180"/>
      <c r="E45" s="180"/>
      <c r="F45" s="181" t="s">
        <v>96</v>
      </c>
      <c r="G45" s="180"/>
      <c r="H45" s="180"/>
      <c r="I45" s="180"/>
      <c r="J45" s="181" t="s">
        <v>97</v>
      </c>
      <c r="K45" s="180"/>
      <c r="L45" s="180"/>
      <c r="M45" s="182"/>
    </row>
    <row r="46" spans="1:47" ht="14.45" customHeight="1" x14ac:dyDescent="0.15">
      <c r="A46" s="196"/>
      <c r="B46" s="198"/>
      <c r="C46" s="42" t="s">
        <v>23</v>
      </c>
      <c r="D46" s="204" t="s">
        <v>28</v>
      </c>
      <c r="E46" s="205"/>
      <c r="F46" s="44" t="s">
        <v>23</v>
      </c>
      <c r="G46" s="204" t="s">
        <v>28</v>
      </c>
      <c r="H46" s="206"/>
      <c r="I46" s="144" t="s">
        <v>31</v>
      </c>
      <c r="J46" s="44" t="s">
        <v>23</v>
      </c>
      <c r="K46" s="204" t="s">
        <v>28</v>
      </c>
      <c r="L46" s="206"/>
      <c r="M46" s="145" t="s">
        <v>31</v>
      </c>
    </row>
    <row r="47" spans="1:47" ht="14.45" customHeight="1" x14ac:dyDescent="0.15">
      <c r="A47" s="68" t="s">
        <v>1</v>
      </c>
      <c r="B47" s="69">
        <v>0</v>
      </c>
      <c r="C47" s="146">
        <f>AB7</f>
        <v>79.332566725826922</v>
      </c>
      <c r="D47" s="146">
        <f t="shared" ref="D47:E82" si="35">AP7</f>
        <v>77.787160483445575</v>
      </c>
      <c r="E47" s="147">
        <f t="shared" si="35"/>
        <v>80.877972968208269</v>
      </c>
      <c r="F47" s="148">
        <f>AC7</f>
        <v>77.948102591566979</v>
      </c>
      <c r="G47" s="146">
        <f t="shared" ref="G47:H82" si="36">AR7</f>
        <v>76.468473938576878</v>
      </c>
      <c r="H47" s="146">
        <f t="shared" si="36"/>
        <v>79.42773124455708</v>
      </c>
      <c r="I47" s="149">
        <f t="shared" ref="I47:J82" si="37">AD7</f>
        <v>98.254860278194897</v>
      </c>
      <c r="J47" s="148">
        <f t="shared" si="37"/>
        <v>1.3844641342599577</v>
      </c>
      <c r="K47" s="146">
        <f t="shared" ref="K47:L82" si="38">AT7</f>
        <v>1.1980475786497884</v>
      </c>
      <c r="L47" s="146">
        <f t="shared" si="38"/>
        <v>1.5708806898701271</v>
      </c>
      <c r="M47" s="150">
        <f>AF7</f>
        <v>1.7451397218051206</v>
      </c>
    </row>
    <row r="48" spans="1:47" ht="14.45" customHeight="1" x14ac:dyDescent="0.15">
      <c r="A48" s="68"/>
      <c r="B48" s="86">
        <v>5</v>
      </c>
      <c r="C48" s="151">
        <f>AB8</f>
        <v>74.332566725826922</v>
      </c>
      <c r="D48" s="151">
        <f t="shared" si="35"/>
        <v>72.787160483445575</v>
      </c>
      <c r="E48" s="152">
        <f t="shared" si="35"/>
        <v>75.877972968208269</v>
      </c>
      <c r="F48" s="153">
        <f>AC8</f>
        <v>72.948102591566979</v>
      </c>
      <c r="G48" s="151">
        <f t="shared" si="36"/>
        <v>71.468473938576878</v>
      </c>
      <c r="H48" s="151">
        <f t="shared" si="36"/>
        <v>74.42773124455708</v>
      </c>
      <c r="I48" s="154">
        <f t="shared" si="37"/>
        <v>98.137472987625344</v>
      </c>
      <c r="J48" s="153">
        <f t="shared" si="37"/>
        <v>1.3844641342599577</v>
      </c>
      <c r="K48" s="151">
        <f t="shared" si="38"/>
        <v>1.1980475786497884</v>
      </c>
      <c r="L48" s="151">
        <f t="shared" si="38"/>
        <v>1.5708806898701271</v>
      </c>
      <c r="M48" s="155">
        <f>AF8</f>
        <v>1.8625270123746773</v>
      </c>
    </row>
    <row r="49" spans="1:13" ht="14.45" customHeight="1" x14ac:dyDescent="0.15">
      <c r="A49" s="68"/>
      <c r="B49" s="86">
        <v>10</v>
      </c>
      <c r="C49" s="151">
        <f t="shared" ref="C49:C62" si="39">AB9</f>
        <v>69.61910131426194</v>
      </c>
      <c r="D49" s="151">
        <f t="shared" si="35"/>
        <v>68.173186032803613</v>
      </c>
      <c r="E49" s="152">
        <f t="shared" si="35"/>
        <v>71.065016595720266</v>
      </c>
      <c r="F49" s="153">
        <f t="shared" ref="F49:F62" si="40">AC9</f>
        <v>68.229126820489938</v>
      </c>
      <c r="G49" s="151">
        <f t="shared" si="36"/>
        <v>66.849936240229155</v>
      </c>
      <c r="H49" s="151">
        <f t="shared" si="36"/>
        <v>69.608317400750721</v>
      </c>
      <c r="I49" s="154">
        <f t="shared" si="37"/>
        <v>98.003458149369621</v>
      </c>
      <c r="J49" s="153">
        <f t="shared" si="37"/>
        <v>1.3899744937719993</v>
      </c>
      <c r="K49" s="151">
        <f t="shared" si="38"/>
        <v>1.2031291017233381</v>
      </c>
      <c r="L49" s="151">
        <f t="shared" si="38"/>
        <v>1.5768198858206606</v>
      </c>
      <c r="M49" s="155">
        <f t="shared" ref="M49:M62" si="41">AF9</f>
        <v>1.9965418506303727</v>
      </c>
    </row>
    <row r="50" spans="1:13" ht="14.45" customHeight="1" x14ac:dyDescent="0.15">
      <c r="A50" s="68"/>
      <c r="B50" s="86">
        <v>15</v>
      </c>
      <c r="C50" s="151">
        <f t="shared" si="39"/>
        <v>64.619101314261925</v>
      </c>
      <c r="D50" s="151">
        <f t="shared" si="35"/>
        <v>63.173186032803599</v>
      </c>
      <c r="E50" s="152">
        <f t="shared" si="35"/>
        <v>66.065016595720252</v>
      </c>
      <c r="F50" s="153">
        <f t="shared" si="40"/>
        <v>63.229126820489931</v>
      </c>
      <c r="G50" s="151">
        <f t="shared" si="36"/>
        <v>61.849936240229148</v>
      </c>
      <c r="H50" s="151">
        <f t="shared" si="36"/>
        <v>64.608317400750721</v>
      </c>
      <c r="I50" s="154">
        <f t="shared" si="37"/>
        <v>97.848972725553494</v>
      </c>
      <c r="J50" s="153">
        <f t="shared" si="37"/>
        <v>1.3899744937719993</v>
      </c>
      <c r="K50" s="151">
        <f t="shared" si="38"/>
        <v>1.2031291017233381</v>
      </c>
      <c r="L50" s="151">
        <f t="shared" si="38"/>
        <v>1.5768198858206606</v>
      </c>
      <c r="M50" s="155">
        <f t="shared" si="41"/>
        <v>2.1510272744465131</v>
      </c>
    </row>
    <row r="51" spans="1:13" ht="14.45" customHeight="1" x14ac:dyDescent="0.15">
      <c r="A51" s="68"/>
      <c r="B51" s="86">
        <v>20</v>
      </c>
      <c r="C51" s="151">
        <f t="shared" si="39"/>
        <v>60.360545231894555</v>
      </c>
      <c r="D51" s="151">
        <f t="shared" si="35"/>
        <v>59.165219064059002</v>
      </c>
      <c r="E51" s="152">
        <f t="shared" si="35"/>
        <v>61.555871399730108</v>
      </c>
      <c r="F51" s="153">
        <f t="shared" si="40"/>
        <v>58.953866134973879</v>
      </c>
      <c r="G51" s="151">
        <f t="shared" si="36"/>
        <v>57.8280411189101</v>
      </c>
      <c r="H51" s="151">
        <f t="shared" si="36"/>
        <v>60.079691151037657</v>
      </c>
      <c r="I51" s="154">
        <f t="shared" si="37"/>
        <v>97.669538783129838</v>
      </c>
      <c r="J51" s="153">
        <f t="shared" si="37"/>
        <v>1.4066790969206817</v>
      </c>
      <c r="K51" s="151">
        <f t="shared" si="38"/>
        <v>1.2185468463693139</v>
      </c>
      <c r="L51" s="151">
        <f t="shared" si="38"/>
        <v>1.5948113474720496</v>
      </c>
      <c r="M51" s="155">
        <f t="shared" si="41"/>
        <v>2.3304612168701744</v>
      </c>
    </row>
    <row r="52" spans="1:13" ht="14.45" customHeight="1" x14ac:dyDescent="0.15">
      <c r="A52" s="68"/>
      <c r="B52" s="86">
        <v>25</v>
      </c>
      <c r="C52" s="151">
        <f t="shared" si="39"/>
        <v>55.360545231894555</v>
      </c>
      <c r="D52" s="151">
        <f t="shared" si="35"/>
        <v>54.165219064059002</v>
      </c>
      <c r="E52" s="152">
        <f t="shared" si="35"/>
        <v>56.555871399730108</v>
      </c>
      <c r="F52" s="153">
        <f t="shared" si="40"/>
        <v>53.953866134973879</v>
      </c>
      <c r="G52" s="151">
        <f t="shared" si="36"/>
        <v>52.8280411189101</v>
      </c>
      <c r="H52" s="151">
        <f t="shared" si="36"/>
        <v>55.079691151037657</v>
      </c>
      <c r="I52" s="154">
        <f t="shared" si="37"/>
        <v>97.45905844852436</v>
      </c>
      <c r="J52" s="153">
        <f t="shared" si="37"/>
        <v>1.4066790969206817</v>
      </c>
      <c r="K52" s="151">
        <f t="shared" si="38"/>
        <v>1.2185468463693139</v>
      </c>
      <c r="L52" s="151">
        <f t="shared" si="38"/>
        <v>1.5948113474720496</v>
      </c>
      <c r="M52" s="155">
        <f t="shared" si="41"/>
        <v>2.5409415514756524</v>
      </c>
    </row>
    <row r="53" spans="1:13" ht="14.45" customHeight="1" x14ac:dyDescent="0.15">
      <c r="A53" s="68"/>
      <c r="B53" s="86">
        <v>30</v>
      </c>
      <c r="C53" s="151">
        <f t="shared" si="39"/>
        <v>50.360545231894562</v>
      </c>
      <c r="D53" s="151">
        <f t="shared" si="35"/>
        <v>49.165219064059009</v>
      </c>
      <c r="E53" s="152">
        <f t="shared" si="35"/>
        <v>51.555871399730115</v>
      </c>
      <c r="F53" s="153">
        <f t="shared" si="40"/>
        <v>48.953866134973879</v>
      </c>
      <c r="G53" s="151">
        <f t="shared" si="36"/>
        <v>47.8280411189101</v>
      </c>
      <c r="H53" s="151">
        <f t="shared" si="36"/>
        <v>50.079691151037657</v>
      </c>
      <c r="I53" s="154">
        <f t="shared" si="37"/>
        <v>97.206783424517411</v>
      </c>
      <c r="J53" s="153">
        <f t="shared" si="37"/>
        <v>1.4066790969206817</v>
      </c>
      <c r="K53" s="151">
        <f t="shared" si="38"/>
        <v>1.2185468463693139</v>
      </c>
      <c r="L53" s="151">
        <f t="shared" si="38"/>
        <v>1.5948113474720496</v>
      </c>
      <c r="M53" s="155">
        <f t="shared" si="41"/>
        <v>2.7932165754825813</v>
      </c>
    </row>
    <row r="54" spans="1:13" ht="14.45" customHeight="1" x14ac:dyDescent="0.15">
      <c r="A54" s="68"/>
      <c r="B54" s="86">
        <v>35</v>
      </c>
      <c r="C54" s="151">
        <f t="shared" si="39"/>
        <v>45.547092556339877</v>
      </c>
      <c r="D54" s="151">
        <f t="shared" si="35"/>
        <v>44.404387975329051</v>
      </c>
      <c r="E54" s="152">
        <f t="shared" si="35"/>
        <v>46.689797137350702</v>
      </c>
      <c r="F54" s="153">
        <f t="shared" si="40"/>
        <v>44.134921549696259</v>
      </c>
      <c r="G54" s="151">
        <f t="shared" si="36"/>
        <v>43.062086605550348</v>
      </c>
      <c r="H54" s="151">
        <f t="shared" si="36"/>
        <v>45.207756493842169</v>
      </c>
      <c r="I54" s="154">
        <f t="shared" si="37"/>
        <v>96.899536441548236</v>
      </c>
      <c r="J54" s="153">
        <f t="shared" si="37"/>
        <v>1.4121710066436153</v>
      </c>
      <c r="K54" s="151">
        <f t="shared" si="38"/>
        <v>1.2236124475666965</v>
      </c>
      <c r="L54" s="151">
        <f t="shared" si="38"/>
        <v>1.600729565720534</v>
      </c>
      <c r="M54" s="155">
        <f t="shared" si="41"/>
        <v>3.100463558451767</v>
      </c>
    </row>
    <row r="55" spans="1:13" ht="14.45" customHeight="1" x14ac:dyDescent="0.15">
      <c r="A55" s="68"/>
      <c r="B55" s="86">
        <v>40</v>
      </c>
      <c r="C55" s="151">
        <f t="shared" si="39"/>
        <v>40.547092556339877</v>
      </c>
      <c r="D55" s="151">
        <f t="shared" si="35"/>
        <v>39.404387975329051</v>
      </c>
      <c r="E55" s="152">
        <f t="shared" si="35"/>
        <v>41.689797137350702</v>
      </c>
      <c r="F55" s="153">
        <f t="shared" si="40"/>
        <v>39.134921549696259</v>
      </c>
      <c r="G55" s="151">
        <f t="shared" si="36"/>
        <v>38.062086605550348</v>
      </c>
      <c r="H55" s="151">
        <f t="shared" si="36"/>
        <v>40.207756493842169</v>
      </c>
      <c r="I55" s="154">
        <f t="shared" si="37"/>
        <v>96.517207726592432</v>
      </c>
      <c r="J55" s="153">
        <f t="shared" si="37"/>
        <v>1.4121710066436153</v>
      </c>
      <c r="K55" s="151">
        <f t="shared" si="38"/>
        <v>1.2236124475666965</v>
      </c>
      <c r="L55" s="151">
        <f t="shared" si="38"/>
        <v>1.600729565720534</v>
      </c>
      <c r="M55" s="155">
        <f t="shared" si="41"/>
        <v>3.4827922734075556</v>
      </c>
    </row>
    <row r="56" spans="1:13" ht="14.45" customHeight="1" x14ac:dyDescent="0.15">
      <c r="A56" s="68"/>
      <c r="B56" s="86">
        <v>45</v>
      </c>
      <c r="C56" s="151">
        <f t="shared" si="39"/>
        <v>36.081476951352009</v>
      </c>
      <c r="D56" s="151">
        <f t="shared" si="35"/>
        <v>35.049600270370071</v>
      </c>
      <c r="E56" s="152">
        <f t="shared" si="35"/>
        <v>37.113353632333947</v>
      </c>
      <c r="F56" s="153">
        <f t="shared" si="40"/>
        <v>34.649371381592836</v>
      </c>
      <c r="G56" s="151">
        <f t="shared" si="36"/>
        <v>33.687117317964514</v>
      </c>
      <c r="H56" s="151">
        <f t="shared" si="36"/>
        <v>35.611625445221158</v>
      </c>
      <c r="I56" s="154">
        <f t="shared" si="37"/>
        <v>96.030912005930205</v>
      </c>
      <c r="J56" s="153">
        <f t="shared" si="37"/>
        <v>1.4321055697591754</v>
      </c>
      <c r="K56" s="151">
        <f t="shared" si="38"/>
        <v>1.241899983254467</v>
      </c>
      <c r="L56" s="151">
        <f t="shared" si="38"/>
        <v>1.6223111562638837</v>
      </c>
      <c r="M56" s="155">
        <f t="shared" si="41"/>
        <v>3.9690879940698016</v>
      </c>
    </row>
    <row r="57" spans="1:13" ht="14.45" customHeight="1" x14ac:dyDescent="0.15">
      <c r="A57" s="68"/>
      <c r="B57" s="86">
        <v>50</v>
      </c>
      <c r="C57" s="151">
        <f t="shared" si="39"/>
        <v>31.334153056598705</v>
      </c>
      <c r="D57" s="151">
        <f t="shared" si="35"/>
        <v>30.355688529987066</v>
      </c>
      <c r="E57" s="152">
        <f t="shared" si="35"/>
        <v>32.312617583210347</v>
      </c>
      <c r="F57" s="153">
        <f t="shared" si="40"/>
        <v>29.905826561282748</v>
      </c>
      <c r="G57" s="151">
        <f t="shared" si="36"/>
        <v>28.996934248758155</v>
      </c>
      <c r="H57" s="151">
        <f t="shared" si="36"/>
        <v>30.81471887380734</v>
      </c>
      <c r="I57" s="154">
        <f t="shared" si="37"/>
        <v>95.44163043840382</v>
      </c>
      <c r="J57" s="153">
        <f t="shared" si="37"/>
        <v>1.428326495315956</v>
      </c>
      <c r="K57" s="151">
        <f t="shared" si="38"/>
        <v>1.2390634480944493</v>
      </c>
      <c r="L57" s="151">
        <f t="shared" si="38"/>
        <v>1.6175895425374627</v>
      </c>
      <c r="M57" s="155">
        <f t="shared" si="41"/>
        <v>4.5583695615961854</v>
      </c>
    </row>
    <row r="58" spans="1:13" ht="14.45" customHeight="1" x14ac:dyDescent="0.15">
      <c r="A58" s="68"/>
      <c r="B58" s="86">
        <v>55</v>
      </c>
      <c r="C58" s="151">
        <f t="shared" si="39"/>
        <v>27.234414596922836</v>
      </c>
      <c r="D58" s="151">
        <f t="shared" si="35"/>
        <v>26.399334209908972</v>
      </c>
      <c r="E58" s="152">
        <f t="shared" si="35"/>
        <v>28.0694949839367</v>
      </c>
      <c r="F58" s="153">
        <f t="shared" si="40"/>
        <v>25.772578236363088</v>
      </c>
      <c r="G58" s="151">
        <f t="shared" si="36"/>
        <v>25.005540874440243</v>
      </c>
      <c r="H58" s="151">
        <f t="shared" si="36"/>
        <v>26.539615598285934</v>
      </c>
      <c r="I58" s="154">
        <f t="shared" si="37"/>
        <v>94.632392940346449</v>
      </c>
      <c r="J58" s="153">
        <f t="shared" si="37"/>
        <v>1.4618363605597458</v>
      </c>
      <c r="K58" s="151">
        <f t="shared" si="38"/>
        <v>1.2697346391474542</v>
      </c>
      <c r="L58" s="151">
        <f t="shared" si="38"/>
        <v>1.6539380819720373</v>
      </c>
      <c r="M58" s="155">
        <f t="shared" si="41"/>
        <v>5.3676070596535457</v>
      </c>
    </row>
    <row r="59" spans="1:13" ht="14.45" customHeight="1" x14ac:dyDescent="0.15">
      <c r="A59" s="68"/>
      <c r="B59" s="86">
        <v>60</v>
      </c>
      <c r="C59" s="151">
        <f t="shared" si="39"/>
        <v>22.879432136888902</v>
      </c>
      <c r="D59" s="151">
        <f t="shared" si="35"/>
        <v>22.114330264788677</v>
      </c>
      <c r="E59" s="152">
        <f t="shared" si="35"/>
        <v>23.644534008989126</v>
      </c>
      <c r="F59" s="153">
        <f t="shared" si="40"/>
        <v>21.396509968817977</v>
      </c>
      <c r="G59" s="151">
        <f t="shared" si="36"/>
        <v>20.698503189579942</v>
      </c>
      <c r="H59" s="151">
        <f t="shared" si="36"/>
        <v>22.094516748056012</v>
      </c>
      <c r="I59" s="154">
        <f t="shared" si="37"/>
        <v>93.518535953171749</v>
      </c>
      <c r="J59" s="153">
        <f t="shared" si="37"/>
        <v>1.4829221680709255</v>
      </c>
      <c r="K59" s="151">
        <f t="shared" si="38"/>
        <v>1.2883288671115907</v>
      </c>
      <c r="L59" s="151">
        <f t="shared" si="38"/>
        <v>1.6775154690302603</v>
      </c>
      <c r="M59" s="155">
        <f t="shared" si="41"/>
        <v>6.4814640468282629</v>
      </c>
    </row>
    <row r="60" spans="1:13" ht="14.45" customHeight="1" x14ac:dyDescent="0.15">
      <c r="A60" s="68"/>
      <c r="B60" s="86">
        <v>65</v>
      </c>
      <c r="C60" s="151">
        <f t="shared" si="39"/>
        <v>18.761502838975179</v>
      </c>
      <c r="D60" s="151">
        <f t="shared" si="35"/>
        <v>18.042018644284294</v>
      </c>
      <c r="E60" s="152">
        <f t="shared" si="35"/>
        <v>19.480987033666064</v>
      </c>
      <c r="F60" s="153">
        <f t="shared" si="40"/>
        <v>17.252144076155798</v>
      </c>
      <c r="G60" s="151">
        <f t="shared" si="36"/>
        <v>16.598920172342698</v>
      </c>
      <c r="H60" s="151">
        <f t="shared" si="36"/>
        <v>17.905367979968897</v>
      </c>
      <c r="I60" s="154">
        <f t="shared" si="37"/>
        <v>91.955022069533584</v>
      </c>
      <c r="J60" s="153">
        <f t="shared" si="37"/>
        <v>1.5093587628193819</v>
      </c>
      <c r="K60" s="151">
        <f t="shared" si="38"/>
        <v>1.3097618755904896</v>
      </c>
      <c r="L60" s="151">
        <f t="shared" si="38"/>
        <v>1.7089556500482741</v>
      </c>
      <c r="M60" s="155">
        <f t="shared" si="41"/>
        <v>8.0449779304664091</v>
      </c>
    </row>
    <row r="61" spans="1:13" ht="14.45" customHeight="1" x14ac:dyDescent="0.15">
      <c r="A61" s="68"/>
      <c r="B61" s="86">
        <v>70</v>
      </c>
      <c r="C61" s="151">
        <f t="shared" si="39"/>
        <v>15.20084972352346</v>
      </c>
      <c r="D61" s="151">
        <f t="shared" si="35"/>
        <v>14.558429799717461</v>
      </c>
      <c r="E61" s="152">
        <f t="shared" si="35"/>
        <v>15.843269647329459</v>
      </c>
      <c r="F61" s="153">
        <f t="shared" si="40"/>
        <v>13.675190274602141</v>
      </c>
      <c r="G61" s="151">
        <f t="shared" si="36"/>
        <v>13.09498504737012</v>
      </c>
      <c r="H61" s="151">
        <f t="shared" si="36"/>
        <v>14.255395501834162</v>
      </c>
      <c r="I61" s="154">
        <f t="shared" si="37"/>
        <v>89.963327862123748</v>
      </c>
      <c r="J61" s="153">
        <f t="shared" si="37"/>
        <v>1.5256594489213193</v>
      </c>
      <c r="K61" s="151">
        <f t="shared" si="38"/>
        <v>1.3186182705087361</v>
      </c>
      <c r="L61" s="151">
        <f t="shared" si="38"/>
        <v>1.7327006273339025</v>
      </c>
      <c r="M61" s="155">
        <f t="shared" si="41"/>
        <v>10.036672137876259</v>
      </c>
    </row>
    <row r="62" spans="1:13" ht="14.45" customHeight="1" x14ac:dyDescent="0.15">
      <c r="A62" s="68"/>
      <c r="B62" s="86">
        <v>75</v>
      </c>
      <c r="C62" s="151">
        <f t="shared" si="39"/>
        <v>11.974115829819057</v>
      </c>
      <c r="D62" s="151">
        <f t="shared" si="35"/>
        <v>11.473811488245891</v>
      </c>
      <c r="E62" s="152">
        <f t="shared" si="35"/>
        <v>12.474420171392223</v>
      </c>
      <c r="F62" s="153">
        <f t="shared" si="40"/>
        <v>10.396369250265151</v>
      </c>
      <c r="G62" s="151">
        <f t="shared" si="36"/>
        <v>9.9402716244399567</v>
      </c>
      <c r="H62" s="151">
        <f t="shared" si="36"/>
        <v>10.852466876090345</v>
      </c>
      <c r="I62" s="154">
        <f t="shared" si="37"/>
        <v>86.823690350273253</v>
      </c>
      <c r="J62" s="153">
        <f t="shared" si="37"/>
        <v>1.5777465795539058</v>
      </c>
      <c r="K62" s="151">
        <f t="shared" si="38"/>
        <v>1.3621082931017638</v>
      </c>
      <c r="L62" s="151">
        <f t="shared" si="38"/>
        <v>1.7933848660060479</v>
      </c>
      <c r="M62" s="155">
        <f t="shared" si="41"/>
        <v>13.176309649726742</v>
      </c>
    </row>
    <row r="63" spans="1:13" ht="14.45" customHeight="1" x14ac:dyDescent="0.15">
      <c r="A63" s="68"/>
      <c r="B63" s="86">
        <v>80</v>
      </c>
      <c r="C63" s="151">
        <f>AB23</f>
        <v>8.6007124740642347</v>
      </c>
      <c r="D63" s="151">
        <f t="shared" si="35"/>
        <v>8.227149072334301</v>
      </c>
      <c r="E63" s="152">
        <f t="shared" si="35"/>
        <v>8.9742758757941683</v>
      </c>
      <c r="F63" s="153">
        <f>AC23</f>
        <v>7.0296855922078541</v>
      </c>
      <c r="G63" s="151">
        <f t="shared" si="36"/>
        <v>6.6683036657563868</v>
      </c>
      <c r="H63" s="151">
        <f t="shared" si="36"/>
        <v>7.3910675186593213</v>
      </c>
      <c r="I63" s="154">
        <f t="shared" si="37"/>
        <v>81.733758841562604</v>
      </c>
      <c r="J63" s="153">
        <f t="shared" si="37"/>
        <v>1.5710268818563808</v>
      </c>
      <c r="K63" s="151">
        <f t="shared" si="38"/>
        <v>1.3477080924960432</v>
      </c>
      <c r="L63" s="151">
        <f t="shared" si="38"/>
        <v>1.7943456712167185</v>
      </c>
      <c r="M63" s="155">
        <f>AF23</f>
        <v>18.266241158437399</v>
      </c>
    </row>
    <row r="64" spans="1:13" ht="14.45" customHeight="1" x14ac:dyDescent="0.15">
      <c r="A64" s="44"/>
      <c r="B64" s="102">
        <v>85</v>
      </c>
      <c r="C64" s="156">
        <f>AB24</f>
        <v>5.9624501103073833</v>
      </c>
      <c r="D64" s="156">
        <f t="shared" si="35"/>
        <v>5.2159988707644231</v>
      </c>
      <c r="E64" s="157">
        <f t="shared" si="35"/>
        <v>6.7089013498503434</v>
      </c>
      <c r="F64" s="158">
        <f>AC24</f>
        <v>4.4888926459751239</v>
      </c>
      <c r="G64" s="156">
        <f t="shared" si="36"/>
        <v>3.8773678219080803</v>
      </c>
      <c r="H64" s="156">
        <f t="shared" si="36"/>
        <v>5.1004174700421681</v>
      </c>
      <c r="I64" s="159">
        <f t="shared" si="37"/>
        <v>75.286041189931353</v>
      </c>
      <c r="J64" s="158">
        <f t="shared" si="37"/>
        <v>1.4735574643322595</v>
      </c>
      <c r="K64" s="156">
        <f t="shared" si="38"/>
        <v>1.1699453742247266</v>
      </c>
      <c r="L64" s="156">
        <f t="shared" si="38"/>
        <v>1.7771695544397925</v>
      </c>
      <c r="M64" s="160">
        <f>AF24</f>
        <v>24.71395881006865</v>
      </c>
    </row>
    <row r="65" spans="1:13" ht="14.45" customHeight="1" x14ac:dyDescent="0.15">
      <c r="A65" s="68" t="s">
        <v>6</v>
      </c>
      <c r="B65" s="161">
        <v>0</v>
      </c>
      <c r="C65" s="162">
        <f>AB25</f>
        <v>86.341281696999445</v>
      </c>
      <c r="D65" s="162">
        <f t="shared" si="35"/>
        <v>85.380606730347466</v>
      </c>
      <c r="E65" s="163">
        <f t="shared" si="35"/>
        <v>87.301956663651424</v>
      </c>
      <c r="F65" s="164">
        <f>AC25</f>
        <v>83.051178740056812</v>
      </c>
      <c r="G65" s="162">
        <f t="shared" si="36"/>
        <v>82.204642181978784</v>
      </c>
      <c r="H65" s="162">
        <f t="shared" si="36"/>
        <v>83.897715298134841</v>
      </c>
      <c r="I65" s="165">
        <f t="shared" si="37"/>
        <v>96.189420758787534</v>
      </c>
      <c r="J65" s="164">
        <f t="shared" si="37"/>
        <v>3.2901029569426377</v>
      </c>
      <c r="K65" s="162">
        <f t="shared" si="38"/>
        <v>3.0322668064540874</v>
      </c>
      <c r="L65" s="162">
        <f t="shared" si="38"/>
        <v>3.5479391074311879</v>
      </c>
      <c r="M65" s="166">
        <f>AF25</f>
        <v>3.8105792412124639</v>
      </c>
    </row>
    <row r="66" spans="1:13" ht="14.45" customHeight="1" x14ac:dyDescent="0.15">
      <c r="A66" s="126"/>
      <c r="B66" s="86">
        <v>5</v>
      </c>
      <c r="C66" s="151">
        <f>AB26</f>
        <v>81.341281696999431</v>
      </c>
      <c r="D66" s="151">
        <f t="shared" si="35"/>
        <v>80.380606730347452</v>
      </c>
      <c r="E66" s="152">
        <f t="shared" si="35"/>
        <v>82.30195666365141</v>
      </c>
      <c r="F66" s="153">
        <f>AC26</f>
        <v>78.051178740056798</v>
      </c>
      <c r="G66" s="151">
        <f t="shared" si="36"/>
        <v>77.20464218197877</v>
      </c>
      <c r="H66" s="151">
        <f t="shared" si="36"/>
        <v>78.897715298134827</v>
      </c>
      <c r="I66" s="154">
        <f t="shared" si="37"/>
        <v>95.955186728925128</v>
      </c>
      <c r="J66" s="153">
        <f t="shared" si="37"/>
        <v>3.2901029569426377</v>
      </c>
      <c r="K66" s="151">
        <f t="shared" si="38"/>
        <v>3.0322668064540874</v>
      </c>
      <c r="L66" s="151">
        <f t="shared" si="38"/>
        <v>3.5479391074311879</v>
      </c>
      <c r="M66" s="155">
        <f>AF26</f>
        <v>4.044813271074883</v>
      </c>
    </row>
    <row r="67" spans="1:13" ht="14.45" customHeight="1" x14ac:dyDescent="0.15">
      <c r="A67" s="126"/>
      <c r="B67" s="86">
        <v>10</v>
      </c>
      <c r="C67" s="151">
        <f t="shared" ref="C67:C80" si="42">AB27</f>
        <v>76.341281696999431</v>
      </c>
      <c r="D67" s="151">
        <f t="shared" si="35"/>
        <v>75.380606730347452</v>
      </c>
      <c r="E67" s="152">
        <f t="shared" si="35"/>
        <v>77.30195666365141</v>
      </c>
      <c r="F67" s="153">
        <f t="shared" ref="F67:F80" si="43">AC27</f>
        <v>73.051178740056798</v>
      </c>
      <c r="G67" s="151">
        <f t="shared" si="36"/>
        <v>72.20464218197877</v>
      </c>
      <c r="H67" s="151">
        <f t="shared" si="36"/>
        <v>73.897715298134827</v>
      </c>
      <c r="I67" s="154">
        <f t="shared" si="37"/>
        <v>95.690270213170976</v>
      </c>
      <c r="J67" s="153">
        <f t="shared" si="37"/>
        <v>3.2901029569426377</v>
      </c>
      <c r="K67" s="151">
        <f t="shared" si="38"/>
        <v>3.0322668064540874</v>
      </c>
      <c r="L67" s="151">
        <f t="shared" si="38"/>
        <v>3.5479391074311879</v>
      </c>
      <c r="M67" s="155">
        <f t="shared" ref="M67:M80" si="44">AF27</f>
        <v>4.3097297868290232</v>
      </c>
    </row>
    <row r="68" spans="1:13" ht="14.45" customHeight="1" x14ac:dyDescent="0.15">
      <c r="A68" s="126"/>
      <c r="B68" s="86">
        <v>15</v>
      </c>
      <c r="C68" s="151">
        <f t="shared" si="42"/>
        <v>71.341281696999431</v>
      </c>
      <c r="D68" s="151">
        <f t="shared" si="35"/>
        <v>70.380606730347452</v>
      </c>
      <c r="E68" s="152">
        <f t="shared" si="35"/>
        <v>72.30195666365141</v>
      </c>
      <c r="F68" s="153">
        <f t="shared" si="43"/>
        <v>68.051178740056798</v>
      </c>
      <c r="G68" s="151">
        <f t="shared" si="36"/>
        <v>67.20464218197877</v>
      </c>
      <c r="H68" s="151">
        <f t="shared" si="36"/>
        <v>68.897715298134827</v>
      </c>
      <c r="I68" s="154">
        <f t="shared" si="37"/>
        <v>95.388220005751577</v>
      </c>
      <c r="J68" s="153">
        <f t="shared" si="37"/>
        <v>3.2901029569426377</v>
      </c>
      <c r="K68" s="151">
        <f t="shared" si="38"/>
        <v>3.0322668064540874</v>
      </c>
      <c r="L68" s="151">
        <f t="shared" si="38"/>
        <v>3.5479391074311879</v>
      </c>
      <c r="M68" s="155">
        <f t="shared" si="44"/>
        <v>4.6117799942484314</v>
      </c>
    </row>
    <row r="69" spans="1:13" ht="14.45" customHeight="1" x14ac:dyDescent="0.15">
      <c r="A69" s="126"/>
      <c r="B69" s="86">
        <v>20</v>
      </c>
      <c r="C69" s="151">
        <f t="shared" si="42"/>
        <v>66.341281696999431</v>
      </c>
      <c r="D69" s="151">
        <f t="shared" si="35"/>
        <v>65.380606730347452</v>
      </c>
      <c r="E69" s="152">
        <f t="shared" si="35"/>
        <v>67.30195666365141</v>
      </c>
      <c r="F69" s="153">
        <f t="shared" si="43"/>
        <v>63.051178740056798</v>
      </c>
      <c r="G69" s="151">
        <f t="shared" si="36"/>
        <v>62.20464218197877</v>
      </c>
      <c r="H69" s="151">
        <f t="shared" si="36"/>
        <v>63.897715298134827</v>
      </c>
      <c r="I69" s="154">
        <f t="shared" si="37"/>
        <v>95.040640046766782</v>
      </c>
      <c r="J69" s="153">
        <f t="shared" si="37"/>
        <v>3.2901029569426377</v>
      </c>
      <c r="K69" s="151">
        <f t="shared" si="38"/>
        <v>3.0322668064540874</v>
      </c>
      <c r="L69" s="151">
        <f t="shared" si="38"/>
        <v>3.5479391074311879</v>
      </c>
      <c r="M69" s="155">
        <f t="shared" si="44"/>
        <v>4.959359953233232</v>
      </c>
    </row>
    <row r="70" spans="1:13" ht="14.45" customHeight="1" x14ac:dyDescent="0.15">
      <c r="A70" s="126"/>
      <c r="B70" s="86">
        <v>25</v>
      </c>
      <c r="C70" s="151">
        <f t="shared" si="42"/>
        <v>61.341281696999438</v>
      </c>
      <c r="D70" s="151">
        <f t="shared" si="35"/>
        <v>60.380606730347459</v>
      </c>
      <c r="E70" s="152">
        <f t="shared" si="35"/>
        <v>62.301956663651417</v>
      </c>
      <c r="F70" s="153">
        <f t="shared" si="43"/>
        <v>58.051178740056812</v>
      </c>
      <c r="G70" s="151">
        <f t="shared" si="36"/>
        <v>57.204642181978784</v>
      </c>
      <c r="H70" s="151">
        <f t="shared" si="36"/>
        <v>58.897715298134841</v>
      </c>
      <c r="I70" s="154">
        <f t="shared" si="37"/>
        <v>94.636396785456213</v>
      </c>
      <c r="J70" s="153">
        <f t="shared" si="37"/>
        <v>3.2901029569426377</v>
      </c>
      <c r="K70" s="151">
        <f t="shared" si="38"/>
        <v>3.0322668064540874</v>
      </c>
      <c r="L70" s="151">
        <f t="shared" si="38"/>
        <v>3.5479391074311879</v>
      </c>
      <c r="M70" s="155">
        <f t="shared" si="44"/>
        <v>5.3636032145438133</v>
      </c>
    </row>
    <row r="71" spans="1:13" ht="14.45" customHeight="1" x14ac:dyDescent="0.15">
      <c r="A71" s="126"/>
      <c r="B71" s="86">
        <v>30</v>
      </c>
      <c r="C71" s="151">
        <f t="shared" si="42"/>
        <v>56.341281696999445</v>
      </c>
      <c r="D71" s="151">
        <f t="shared" si="35"/>
        <v>55.380606730347466</v>
      </c>
      <c r="E71" s="152">
        <f t="shared" si="35"/>
        <v>57.301956663651424</v>
      </c>
      <c r="F71" s="153">
        <f t="shared" si="43"/>
        <v>53.051178740056812</v>
      </c>
      <c r="G71" s="151">
        <f t="shared" si="36"/>
        <v>52.204642181978784</v>
      </c>
      <c r="H71" s="151">
        <f t="shared" si="36"/>
        <v>53.897715298134841</v>
      </c>
      <c r="I71" s="154">
        <f t="shared" si="37"/>
        <v>94.160404488778511</v>
      </c>
      <c r="J71" s="153">
        <f t="shared" si="37"/>
        <v>3.2901029569426377</v>
      </c>
      <c r="K71" s="151">
        <f t="shared" si="38"/>
        <v>3.0322668064540874</v>
      </c>
      <c r="L71" s="151">
        <f t="shared" si="38"/>
        <v>3.5479391074311879</v>
      </c>
      <c r="M71" s="155">
        <f t="shared" si="44"/>
        <v>5.8395955112214963</v>
      </c>
    </row>
    <row r="72" spans="1:13" ht="14.45" customHeight="1" x14ac:dyDescent="0.15">
      <c r="A72" s="126"/>
      <c r="B72" s="86">
        <v>35</v>
      </c>
      <c r="C72" s="151">
        <f t="shared" si="42"/>
        <v>51.341281696999445</v>
      </c>
      <c r="D72" s="151">
        <f t="shared" si="35"/>
        <v>50.380606730347466</v>
      </c>
      <c r="E72" s="152">
        <f t="shared" si="35"/>
        <v>52.301956663651424</v>
      </c>
      <c r="F72" s="153">
        <f t="shared" si="43"/>
        <v>48.051178740056812</v>
      </c>
      <c r="G72" s="151">
        <f t="shared" si="36"/>
        <v>47.204642181978784</v>
      </c>
      <c r="H72" s="151">
        <f t="shared" si="36"/>
        <v>48.897715298134841</v>
      </c>
      <c r="I72" s="154">
        <f t="shared" si="37"/>
        <v>93.591700775294598</v>
      </c>
      <c r="J72" s="153">
        <f t="shared" si="37"/>
        <v>3.2901029569426377</v>
      </c>
      <c r="K72" s="151">
        <f t="shared" si="38"/>
        <v>3.0322668064540874</v>
      </c>
      <c r="L72" s="151">
        <f t="shared" si="38"/>
        <v>3.5479391074311879</v>
      </c>
      <c r="M72" s="155">
        <f t="shared" si="44"/>
        <v>6.4082992247054129</v>
      </c>
    </row>
    <row r="73" spans="1:13" ht="14.45" customHeight="1" x14ac:dyDescent="0.15">
      <c r="A73" s="126"/>
      <c r="B73" s="86">
        <v>40</v>
      </c>
      <c r="C73" s="151">
        <f t="shared" si="42"/>
        <v>46.526467402434754</v>
      </c>
      <c r="D73" s="151">
        <f t="shared" si="35"/>
        <v>45.633335841178557</v>
      </c>
      <c r="E73" s="152">
        <f t="shared" si="35"/>
        <v>47.419598963690952</v>
      </c>
      <c r="F73" s="153">
        <f t="shared" si="43"/>
        <v>43.223854922778294</v>
      </c>
      <c r="G73" s="151">
        <f t="shared" si="36"/>
        <v>42.444686647868103</v>
      </c>
      <c r="H73" s="151">
        <f t="shared" si="36"/>
        <v>44.003023197688485</v>
      </c>
      <c r="I73" s="154">
        <f t="shared" si="37"/>
        <v>92.901647891961744</v>
      </c>
      <c r="J73" s="153">
        <f t="shared" si="37"/>
        <v>3.302612479656462</v>
      </c>
      <c r="K73" s="151">
        <f t="shared" si="38"/>
        <v>3.044964418988469</v>
      </c>
      <c r="L73" s="151">
        <f t="shared" si="38"/>
        <v>3.5602605403244549</v>
      </c>
      <c r="M73" s="155">
        <f t="shared" si="44"/>
        <v>7.0983521080382612</v>
      </c>
    </row>
    <row r="74" spans="1:13" ht="14.45" customHeight="1" x14ac:dyDescent="0.15">
      <c r="A74" s="126"/>
      <c r="B74" s="86">
        <v>45</v>
      </c>
      <c r="C74" s="151">
        <f t="shared" si="42"/>
        <v>41.526467402434747</v>
      </c>
      <c r="D74" s="151">
        <f t="shared" si="35"/>
        <v>40.63333584117855</v>
      </c>
      <c r="E74" s="152">
        <f t="shared" si="35"/>
        <v>42.419598963690945</v>
      </c>
      <c r="F74" s="153">
        <f t="shared" si="43"/>
        <v>38.223854922778287</v>
      </c>
      <c r="G74" s="151">
        <f t="shared" si="36"/>
        <v>37.444686647868096</v>
      </c>
      <c r="H74" s="151">
        <f t="shared" si="36"/>
        <v>39.003023197688478</v>
      </c>
      <c r="I74" s="154">
        <f t="shared" si="37"/>
        <v>92.046969833357835</v>
      </c>
      <c r="J74" s="153">
        <f t="shared" si="37"/>
        <v>3.302612479656462</v>
      </c>
      <c r="K74" s="151">
        <f t="shared" si="38"/>
        <v>3.044964418988469</v>
      </c>
      <c r="L74" s="151">
        <f t="shared" si="38"/>
        <v>3.5602605403244549</v>
      </c>
      <c r="M74" s="155">
        <f t="shared" si="44"/>
        <v>7.9530301666421677</v>
      </c>
    </row>
    <row r="75" spans="1:13" ht="14.45" customHeight="1" x14ac:dyDescent="0.15">
      <c r="A75" s="126"/>
      <c r="B75" s="86">
        <v>50</v>
      </c>
      <c r="C75" s="151">
        <f t="shared" si="42"/>
        <v>36.526467402434747</v>
      </c>
      <c r="D75" s="151">
        <f t="shared" si="35"/>
        <v>35.63333584117855</v>
      </c>
      <c r="E75" s="152">
        <f t="shared" si="35"/>
        <v>37.419598963690945</v>
      </c>
      <c r="F75" s="153">
        <f t="shared" si="43"/>
        <v>33.230433870146712</v>
      </c>
      <c r="G75" s="151">
        <f t="shared" si="36"/>
        <v>32.451443214533548</v>
      </c>
      <c r="H75" s="151">
        <f t="shared" si="36"/>
        <v>34.009424525759876</v>
      </c>
      <c r="I75" s="154">
        <f t="shared" si="37"/>
        <v>90.976314528384066</v>
      </c>
      <c r="J75" s="153">
        <f t="shared" si="37"/>
        <v>3.2960335322880407</v>
      </c>
      <c r="K75" s="151">
        <f t="shared" si="38"/>
        <v>3.0389231200677522</v>
      </c>
      <c r="L75" s="151">
        <f t="shared" si="38"/>
        <v>3.5531439445083293</v>
      </c>
      <c r="M75" s="155">
        <f t="shared" si="44"/>
        <v>9.023685471615952</v>
      </c>
    </row>
    <row r="76" spans="1:13" ht="14.45" customHeight="1" x14ac:dyDescent="0.15">
      <c r="A76" s="126"/>
      <c r="B76" s="86">
        <v>55</v>
      </c>
      <c r="C76" s="151">
        <f t="shared" si="42"/>
        <v>32.412755891423238</v>
      </c>
      <c r="D76" s="151">
        <f t="shared" si="35"/>
        <v>31.70855420895623</v>
      </c>
      <c r="E76" s="152">
        <f t="shared" si="35"/>
        <v>33.116957573890247</v>
      </c>
      <c r="F76" s="153">
        <f t="shared" si="43"/>
        <v>29.03564613713602</v>
      </c>
      <c r="G76" s="151">
        <f t="shared" si="36"/>
        <v>28.436988700379413</v>
      </c>
      <c r="H76" s="151">
        <f t="shared" si="36"/>
        <v>29.634303573892627</v>
      </c>
      <c r="I76" s="154">
        <f t="shared" si="37"/>
        <v>89.580923740024105</v>
      </c>
      <c r="J76" s="153">
        <f t="shared" si="37"/>
        <v>3.3771097542872255</v>
      </c>
      <c r="K76" s="151">
        <f t="shared" si="38"/>
        <v>3.1198355003738554</v>
      </c>
      <c r="L76" s="151">
        <f t="shared" si="38"/>
        <v>3.6343840082005956</v>
      </c>
      <c r="M76" s="155">
        <f t="shared" si="44"/>
        <v>10.419076259975922</v>
      </c>
    </row>
    <row r="77" spans="1:13" ht="14.45" customHeight="1" x14ac:dyDescent="0.15">
      <c r="A77" s="126"/>
      <c r="B77" s="86">
        <v>60</v>
      </c>
      <c r="C77" s="151">
        <f t="shared" si="42"/>
        <v>27.812824901898892</v>
      </c>
      <c r="D77" s="151">
        <f t="shared" si="35"/>
        <v>27.176063042657614</v>
      </c>
      <c r="E77" s="152">
        <f t="shared" si="35"/>
        <v>28.449586761140171</v>
      </c>
      <c r="F77" s="153">
        <f t="shared" si="43"/>
        <v>24.398282218722962</v>
      </c>
      <c r="G77" s="151">
        <f t="shared" si="36"/>
        <v>23.863270633741127</v>
      </c>
      <c r="H77" s="151">
        <f t="shared" si="36"/>
        <v>24.933293803704796</v>
      </c>
      <c r="I77" s="154">
        <f t="shared" si="37"/>
        <v>87.723136016497165</v>
      </c>
      <c r="J77" s="153">
        <f t="shared" si="37"/>
        <v>3.4145426831759296</v>
      </c>
      <c r="K77" s="151">
        <f t="shared" si="38"/>
        <v>3.1567733168687977</v>
      </c>
      <c r="L77" s="151">
        <f t="shared" si="38"/>
        <v>3.6723120494830614</v>
      </c>
      <c r="M77" s="155">
        <f t="shared" si="44"/>
        <v>12.276863983502823</v>
      </c>
    </row>
    <row r="78" spans="1:13" ht="14.45" customHeight="1" x14ac:dyDescent="0.15">
      <c r="A78" s="126"/>
      <c r="B78" s="86">
        <v>65</v>
      </c>
      <c r="C78" s="151">
        <f t="shared" si="42"/>
        <v>23.233699755578055</v>
      </c>
      <c r="D78" s="151">
        <f t="shared" si="35"/>
        <v>22.648663981391483</v>
      </c>
      <c r="E78" s="152">
        <f t="shared" si="35"/>
        <v>23.818735529764627</v>
      </c>
      <c r="F78" s="153">
        <f t="shared" si="43"/>
        <v>19.783367708620805</v>
      </c>
      <c r="G78" s="151">
        <f t="shared" si="36"/>
        <v>19.295596682130565</v>
      </c>
      <c r="H78" s="151">
        <f t="shared" si="36"/>
        <v>20.271138735111045</v>
      </c>
      <c r="I78" s="154">
        <f t="shared" si="37"/>
        <v>85.149450654629916</v>
      </c>
      <c r="J78" s="153">
        <f t="shared" si="37"/>
        <v>3.4503320469572536</v>
      </c>
      <c r="K78" s="151">
        <f t="shared" si="38"/>
        <v>3.1918800416072193</v>
      </c>
      <c r="L78" s="151">
        <f t="shared" si="38"/>
        <v>3.7087840523072879</v>
      </c>
      <c r="M78" s="155">
        <f t="shared" si="44"/>
        <v>14.850549345370109</v>
      </c>
    </row>
    <row r="79" spans="1:13" ht="14.45" customHeight="1" x14ac:dyDescent="0.15">
      <c r="A79" s="126"/>
      <c r="B79" s="86">
        <v>70</v>
      </c>
      <c r="C79" s="151">
        <f t="shared" si="42"/>
        <v>18.872487276238086</v>
      </c>
      <c r="D79" s="151">
        <f t="shared" si="35"/>
        <v>18.359797024811567</v>
      </c>
      <c r="E79" s="152">
        <f t="shared" si="35"/>
        <v>19.385177527664606</v>
      </c>
      <c r="F79" s="153">
        <f t="shared" si="43"/>
        <v>15.360890120032417</v>
      </c>
      <c r="G79" s="151">
        <f t="shared" si="36"/>
        <v>14.934532809310792</v>
      </c>
      <c r="H79" s="151">
        <f t="shared" si="36"/>
        <v>15.787247430754043</v>
      </c>
      <c r="I79" s="154">
        <f t="shared" si="37"/>
        <v>81.393034713410344</v>
      </c>
      <c r="J79" s="153">
        <f t="shared" si="37"/>
        <v>3.5115971562056676</v>
      </c>
      <c r="K79" s="151">
        <f t="shared" si="38"/>
        <v>3.2523625546315262</v>
      </c>
      <c r="L79" s="151">
        <f t="shared" si="38"/>
        <v>3.7708317577798089</v>
      </c>
      <c r="M79" s="155">
        <f t="shared" si="44"/>
        <v>18.606965286589642</v>
      </c>
    </row>
    <row r="80" spans="1:13" ht="14.45" customHeight="1" x14ac:dyDescent="0.15">
      <c r="A80" s="126"/>
      <c r="B80" s="86">
        <v>75</v>
      </c>
      <c r="C80" s="151">
        <f t="shared" si="42"/>
        <v>14.699615818139669</v>
      </c>
      <c r="D80" s="151">
        <f t="shared" si="35"/>
        <v>14.286938022021571</v>
      </c>
      <c r="E80" s="152">
        <f t="shared" si="35"/>
        <v>15.112293614257768</v>
      </c>
      <c r="F80" s="153">
        <f t="shared" si="43"/>
        <v>11.14660181511362</v>
      </c>
      <c r="G80" s="151">
        <f t="shared" si="36"/>
        <v>10.796169095779213</v>
      </c>
      <c r="H80" s="151">
        <f t="shared" si="36"/>
        <v>11.497034534448026</v>
      </c>
      <c r="I80" s="154">
        <f t="shared" si="37"/>
        <v>75.829205014721907</v>
      </c>
      <c r="J80" s="153">
        <f t="shared" si="37"/>
        <v>3.553014003026052</v>
      </c>
      <c r="K80" s="151">
        <f t="shared" si="38"/>
        <v>3.2975600839628845</v>
      </c>
      <c r="L80" s="151">
        <f t="shared" si="38"/>
        <v>3.8084679220892195</v>
      </c>
      <c r="M80" s="155">
        <f t="shared" si="44"/>
        <v>24.170794985278114</v>
      </c>
    </row>
    <row r="81" spans="1:13" ht="14.45" customHeight="1" x14ac:dyDescent="0.15">
      <c r="A81" s="126"/>
      <c r="B81" s="86">
        <v>80</v>
      </c>
      <c r="C81" s="151">
        <f>AB41</f>
        <v>10.931977504365586</v>
      </c>
      <c r="D81" s="151">
        <f t="shared" si="35"/>
        <v>10.647315186369877</v>
      </c>
      <c r="E81" s="152">
        <f t="shared" si="35"/>
        <v>11.216639822361294</v>
      </c>
      <c r="F81" s="153">
        <f>AC41</f>
        <v>7.2679238370398824</v>
      </c>
      <c r="G81" s="151">
        <f t="shared" si="36"/>
        <v>6.9865698640049008</v>
      </c>
      <c r="H81" s="151">
        <f t="shared" si="36"/>
        <v>7.5492778100748641</v>
      </c>
      <c r="I81" s="154">
        <f t="shared" si="37"/>
        <v>66.483157636735925</v>
      </c>
      <c r="J81" s="153">
        <f t="shared" si="37"/>
        <v>3.6640536673257045</v>
      </c>
      <c r="K81" s="151">
        <f t="shared" si="38"/>
        <v>3.4128147337277084</v>
      </c>
      <c r="L81" s="151">
        <f t="shared" si="38"/>
        <v>3.9152926009237006</v>
      </c>
      <c r="M81" s="155">
        <f>AF41</f>
        <v>33.516842363264089</v>
      </c>
    </row>
    <row r="82" spans="1:13" ht="14.45" customHeight="1" thickBot="1" x14ac:dyDescent="0.2">
      <c r="A82" s="127"/>
      <c r="B82" s="128">
        <v>85</v>
      </c>
      <c r="C82" s="167">
        <f>AB42</f>
        <v>7.3940490633914253</v>
      </c>
      <c r="D82" s="167">
        <f t="shared" si="35"/>
        <v>6.6817806189723656</v>
      </c>
      <c r="E82" s="168">
        <f t="shared" si="35"/>
        <v>8.1063175078104841</v>
      </c>
      <c r="F82" s="169">
        <f>AC42</f>
        <v>3.8331113242734691</v>
      </c>
      <c r="G82" s="167">
        <f t="shared" si="36"/>
        <v>3.3972718178952253</v>
      </c>
      <c r="H82" s="167">
        <f t="shared" si="36"/>
        <v>4.268950830651713</v>
      </c>
      <c r="I82" s="170">
        <f t="shared" si="37"/>
        <v>51.840490797546011</v>
      </c>
      <c r="J82" s="169">
        <f t="shared" si="37"/>
        <v>3.5609377391179562</v>
      </c>
      <c r="K82" s="167">
        <f t="shared" si="38"/>
        <v>3.1470760638795618</v>
      </c>
      <c r="L82" s="167">
        <f t="shared" si="38"/>
        <v>3.9747994143563505</v>
      </c>
      <c r="M82" s="171">
        <f>AF42</f>
        <v>48.159509202453989</v>
      </c>
    </row>
    <row r="83" spans="1:13" ht="14.45" customHeight="1" thickTop="1" x14ac:dyDescent="0.15"/>
    <row r="84" spans="1:13" ht="14.45" customHeight="1" x14ac:dyDescent="0.15"/>
  </sheetData>
  <protectedRanges>
    <protectedRange sqref="C7:F42" name="範囲1"/>
  </protectedRanges>
  <mergeCells count="30">
    <mergeCell ref="A45:A46"/>
    <mergeCell ref="B45:B46"/>
    <mergeCell ref="C45:E45"/>
    <mergeCell ref="F45:I45"/>
    <mergeCell ref="J45:M45"/>
    <mergeCell ref="D46:E46"/>
    <mergeCell ref="G46:H46"/>
    <mergeCell ref="K46:L46"/>
    <mergeCell ref="AL5:AM5"/>
    <mergeCell ref="AN5:AO5"/>
    <mergeCell ref="AP5:AQ5"/>
    <mergeCell ref="AR5:AS5"/>
    <mergeCell ref="AT5:AU5"/>
    <mergeCell ref="J44:M44"/>
    <mergeCell ref="X4:AA4"/>
    <mergeCell ref="AB4:AF4"/>
    <mergeCell ref="AH4:AO4"/>
    <mergeCell ref="AP4:AU4"/>
    <mergeCell ref="V5:W5"/>
    <mergeCell ref="X5:Y5"/>
    <mergeCell ref="Z5:AA5"/>
    <mergeCell ref="AC5:AD5"/>
    <mergeCell ref="AE5:AF5"/>
    <mergeCell ref="AJ5:AK5"/>
    <mergeCell ref="A1:M1"/>
    <mergeCell ref="B4:F4"/>
    <mergeCell ref="G4:L4"/>
    <mergeCell ref="O4:P4"/>
    <mergeCell ref="Q4:S4"/>
    <mergeCell ref="T4:W4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26</vt:i4>
      </vt:variant>
    </vt:vector>
  </HeadingPairs>
  <TitlesOfParts>
    <vt:vector size="26" baseType="lpstr">
      <vt:lpstr>宮崎市</vt:lpstr>
      <vt:lpstr>都城市</vt:lpstr>
      <vt:lpstr>延岡市</vt:lpstr>
      <vt:lpstr>日南市</vt:lpstr>
      <vt:lpstr>小林市</vt:lpstr>
      <vt:lpstr>日向市</vt:lpstr>
      <vt:lpstr>串間市</vt:lpstr>
      <vt:lpstr>西都市</vt:lpstr>
      <vt:lpstr>えびの市</vt:lpstr>
      <vt:lpstr>三股町</vt:lpstr>
      <vt:lpstr>高原町</vt:lpstr>
      <vt:lpstr>国富町</vt:lpstr>
      <vt:lpstr>綾町</vt:lpstr>
      <vt:lpstr>高鍋町</vt:lpstr>
      <vt:lpstr>新富町</vt:lpstr>
      <vt:lpstr>西米良村</vt:lpstr>
      <vt:lpstr>木城町</vt:lpstr>
      <vt:lpstr>川南町</vt:lpstr>
      <vt:lpstr>都農町</vt:lpstr>
      <vt:lpstr>門川町</vt:lpstr>
      <vt:lpstr>諸塚村</vt:lpstr>
      <vt:lpstr>椎葉村</vt:lpstr>
      <vt:lpstr>美郷町</vt:lpstr>
      <vt:lpstr>高千穂町</vt:lpstr>
      <vt:lpstr>日之影町</vt:lpstr>
      <vt:lpstr>五ヶ瀬町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平均自立期間の算定プログラム</dc:title>
  <dc:creator>hashimoto</dc:creator>
  <cp:lastModifiedBy>MIYAKENKOU156</cp:lastModifiedBy>
  <cp:lastPrinted>2019-03-05T08:10:33Z</cp:lastPrinted>
  <dcterms:created xsi:type="dcterms:W3CDTF">2004-08-04T23:23:40Z</dcterms:created>
  <dcterms:modified xsi:type="dcterms:W3CDTF">2021-12-17T02:00:31Z</dcterms:modified>
</cp:coreProperties>
</file>